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664017\Desktop\PARTICIPACIONES TRIMESTRALES 2018 FEDERALES\AJUSTE 2019\"/>
    </mc:Choice>
  </mc:AlternateContent>
  <bookViews>
    <workbookView xWindow="0" yWindow="0" windowWidth="20490" windowHeight="7320" tabRatio="923" activeTab="9"/>
  </bookViews>
  <sheets>
    <sheet name="ParFedAn19" sheetId="51" r:id="rId1"/>
    <sheet name="ParFedAn19+ISR" sheetId="71" state="hidden" r:id="rId2"/>
    <sheet name="Dist19 sin A" sheetId="73" state="hidden" r:id="rId3"/>
    <sheet name="Dist19+AjDif2018" sheetId="67" state="hidden" r:id="rId4"/>
    <sheet name="Dist19+AjDif2018+ISR" sheetId="74" state="hidden" r:id="rId5"/>
    <sheet name="CoAr14FI19" sheetId="62" r:id="rId6"/>
    <sheet name="CoAr14FII19" sheetId="63" r:id="rId7"/>
    <sheet name="CoAr14FIII19" sheetId="64" r:id="rId8"/>
    <sheet name="CaGa19" sheetId="66" r:id="rId9"/>
    <sheet name="Aj1S19" sheetId="52" r:id="rId10"/>
    <sheet name="COMPROBACION" sheetId="69" r:id="rId11"/>
    <sheet name="ISR" sheetId="70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9" hidden="1">Aj1S19!#REF!</definedName>
    <definedName name="_xlnm._FilterDatabase" localSheetId="2" hidden="1">'Dist19 sin A'!#REF!</definedName>
    <definedName name="_xlnm._FilterDatabase" localSheetId="3" hidden="1">'Dist19+AjDif2018'!#REF!</definedName>
    <definedName name="_xlnm._FilterDatabase" localSheetId="4" hidden="1">'Dist19+AjDif2018+ISR'!#REF!</definedName>
    <definedName name="A_impresión_IM" localSheetId="9">#REF!</definedName>
    <definedName name="A_impresión_IM" localSheetId="8">#REF!</definedName>
    <definedName name="A_impresión_IM" localSheetId="5">#REF!</definedName>
    <definedName name="A_impresión_IM" localSheetId="6">#REF!</definedName>
    <definedName name="A_impresión_IM" localSheetId="7">#REF!</definedName>
    <definedName name="A_impresión_IM" localSheetId="10">#REF!</definedName>
    <definedName name="A_impresión_IM" localSheetId="2">#REF!</definedName>
    <definedName name="A_impresión_IM" localSheetId="3">#REF!</definedName>
    <definedName name="A_impresión_IM" localSheetId="4">#REF!</definedName>
    <definedName name="A_impresión_IM" localSheetId="11">#REF!</definedName>
    <definedName name="A_impresión_IM" localSheetId="0">#REF!</definedName>
    <definedName name="A_impresión_IM" localSheetId="1">#REF!</definedName>
    <definedName name="A_impresión_IM">#REF!</definedName>
    <definedName name="AJUSTES" localSheetId="9" hidden="1">{"'beneficiarios'!$A$1:$C$7"}</definedName>
    <definedName name="AJUSTES" localSheetId="8" hidden="1">{"'beneficiarios'!$A$1:$C$7"}</definedName>
    <definedName name="AJUSTES" localSheetId="5" hidden="1">{"'beneficiarios'!$A$1:$C$7"}</definedName>
    <definedName name="AJUSTES" localSheetId="6" hidden="1">{"'beneficiarios'!$A$1:$C$7"}</definedName>
    <definedName name="AJUSTES" localSheetId="7" hidden="1">{"'beneficiarios'!$A$1:$C$7"}</definedName>
    <definedName name="AJUSTES" localSheetId="10" hidden="1">{"'beneficiarios'!$A$1:$C$7"}</definedName>
    <definedName name="AJUSTES" localSheetId="2" hidden="1">{"'beneficiarios'!$A$1:$C$7"}</definedName>
    <definedName name="AJUSTES" localSheetId="3" hidden="1">{"'beneficiarios'!$A$1:$C$7"}</definedName>
    <definedName name="AJUSTES" localSheetId="4" hidden="1">{"'beneficiarios'!$A$1:$C$7"}</definedName>
    <definedName name="AJUSTES" localSheetId="11" hidden="1">{"'beneficiarios'!$A$1:$C$7"}</definedName>
    <definedName name="AJUSTES" localSheetId="0" hidden="1">{"'beneficiarios'!$A$1:$C$7"}</definedName>
    <definedName name="AJUSTES" localSheetId="1" hidden="1">{"'beneficiarios'!$A$1:$C$7"}</definedName>
    <definedName name="AJUSTES" hidden="1">{"'beneficiarios'!$A$1:$C$7"}</definedName>
    <definedName name="_xlnm.Print_Area" localSheetId="8">CaGa19!#REF!</definedName>
    <definedName name="_xlnm.Print_Area" localSheetId="5">CoAr14FI19!$A$4:$AV$62</definedName>
    <definedName name="_xlnm.Print_Area" localSheetId="6">CoAr14FII19!#REF!</definedName>
    <definedName name="_xlnm.Print_Area" localSheetId="7">CoAr14FIII19!$M$1:$R$56</definedName>
    <definedName name="_xlnm.Print_Area" localSheetId="2">'Dist19 sin A'!$CG$1:$CQ$59</definedName>
    <definedName name="_xlnm.Print_Area" localSheetId="3">'Dist19+AjDif2018'!$CG$1:$CQ$59</definedName>
    <definedName name="_xlnm.Print_Area" localSheetId="4">'Dist19+AjDif2018+ISR'!$A$1:$L$57</definedName>
    <definedName name="_xlnm.Print_Area" localSheetId="0">ParFedAn19!$N$1:$X$48</definedName>
    <definedName name="_xlnm.Print_Area" localSheetId="1">'ParFedAn19+ISR'!$O$1:$Y$48</definedName>
    <definedName name="_xlnm.Database" localSheetId="9">#REF!</definedName>
    <definedName name="_xlnm.Database" localSheetId="8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10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11">#REF!</definedName>
    <definedName name="_xlnm.Database" localSheetId="0">#REF!</definedName>
    <definedName name="_xlnm.Database" localSheetId="1">#REF!</definedName>
    <definedName name="_xlnm.Database">#REF!</definedName>
    <definedName name="cierre_2001" localSheetId="9">'[1]deuda c sadm'!#REF!</definedName>
    <definedName name="cierre_2001" localSheetId="8">'[1]deuda c sadm'!#REF!</definedName>
    <definedName name="cierre_2001" localSheetId="5">'[1]deuda c sadm'!#REF!</definedName>
    <definedName name="cierre_2001" localSheetId="6">'[1]deuda c sadm'!#REF!</definedName>
    <definedName name="cierre_2001" localSheetId="7">'[1]deuda c sadm'!#REF!</definedName>
    <definedName name="cierre_2001" localSheetId="10">'[1]deuda c sadm'!#REF!</definedName>
    <definedName name="cierre_2001" localSheetId="2">'[1]deuda c sadm'!#REF!</definedName>
    <definedName name="cierre_2001" localSheetId="3">'[1]deuda c sadm'!#REF!</definedName>
    <definedName name="cierre_2001" localSheetId="4">'[1]deuda c sadm'!#REF!</definedName>
    <definedName name="cierre_2001" localSheetId="11">'[1]deuda c sadm'!#REF!</definedName>
    <definedName name="cierre_2001" localSheetId="0">'[1]deuda c sadm'!#REF!</definedName>
    <definedName name="cierre_2001" localSheetId="1">'[1]deuda c sadm'!#REF!</definedName>
    <definedName name="cierre_2001">'[1]deuda c sadm'!#REF!</definedName>
    <definedName name="deuda" localSheetId="9">'[1]deuda c sadm'!#REF!</definedName>
    <definedName name="deuda" localSheetId="8">'[1]deuda c sadm'!#REF!</definedName>
    <definedName name="deuda" localSheetId="5">'[1]deuda c sadm'!#REF!</definedName>
    <definedName name="deuda" localSheetId="6">'[1]deuda c sadm'!#REF!</definedName>
    <definedName name="deuda" localSheetId="7">'[1]deuda c sadm'!#REF!</definedName>
    <definedName name="deuda" localSheetId="10">'[1]deuda c sadm'!#REF!</definedName>
    <definedName name="deuda" localSheetId="2">'[1]deuda c sadm'!#REF!</definedName>
    <definedName name="deuda" localSheetId="3">'[1]deuda c sadm'!#REF!</definedName>
    <definedName name="deuda" localSheetId="4">'[1]deuda c sadm'!#REF!</definedName>
    <definedName name="deuda" localSheetId="11">'[1]deuda c sadm'!#REF!</definedName>
    <definedName name="deuda" localSheetId="0">'[1]deuda c sadm'!#REF!</definedName>
    <definedName name="deuda" localSheetId="1">'[1]deuda c sadm'!#REF!</definedName>
    <definedName name="deuda">'[1]deuda c sadm'!#REF!</definedName>
    <definedName name="Deuda_ingTot" localSheetId="9">'[1]deuda c sadm'!#REF!</definedName>
    <definedName name="Deuda_ingTot" localSheetId="8">'[1]deuda c sadm'!#REF!</definedName>
    <definedName name="Deuda_ingTot" localSheetId="5">'[1]deuda c sadm'!#REF!</definedName>
    <definedName name="Deuda_ingTot" localSheetId="6">'[1]deuda c sadm'!#REF!</definedName>
    <definedName name="Deuda_ingTot" localSheetId="7">'[1]deuda c sadm'!#REF!</definedName>
    <definedName name="Deuda_ingTot" localSheetId="10">'[1]deuda c sadm'!#REF!</definedName>
    <definedName name="Deuda_ingTot" localSheetId="2">'[1]deuda c sadm'!#REF!</definedName>
    <definedName name="Deuda_ingTot" localSheetId="3">'[1]deuda c sadm'!#REF!</definedName>
    <definedName name="Deuda_ingTot" localSheetId="4">'[1]deuda c sadm'!#REF!</definedName>
    <definedName name="Deuda_ingTot" localSheetId="11">'[1]deuda c sadm'!#REF!</definedName>
    <definedName name="Deuda_ingTot" localSheetId="0">'[1]deuda c sadm'!#REF!</definedName>
    <definedName name="Deuda_ingTot" localSheetId="1">'[1]deuda c sadm'!#REF!</definedName>
    <definedName name="Deuda_ingTot">'[1]deuda c sadm'!#REF!</definedName>
    <definedName name="ENERO" localSheetId="9">#REF!</definedName>
    <definedName name="ENERO" localSheetId="8">#REF!</definedName>
    <definedName name="ENERO" localSheetId="5">#REF!</definedName>
    <definedName name="ENERO" localSheetId="6">#REF!</definedName>
    <definedName name="ENERO" localSheetId="7">#REF!</definedName>
    <definedName name="ENERO" localSheetId="10">#REF!</definedName>
    <definedName name="ENERO" localSheetId="2">#REF!</definedName>
    <definedName name="ENERO" localSheetId="3">#REF!</definedName>
    <definedName name="ENERO" localSheetId="4">#REF!</definedName>
    <definedName name="ENERO" localSheetId="11">#REF!</definedName>
    <definedName name="ENERO" localSheetId="0">#REF!</definedName>
    <definedName name="ENERO" localSheetId="1">#REF!</definedName>
    <definedName name="ENERO">#REF!</definedName>
    <definedName name="ENEROAJUSTE" localSheetId="9">#REF!</definedName>
    <definedName name="ENEROAJUSTE" localSheetId="8">#REF!</definedName>
    <definedName name="ENEROAJUSTE" localSheetId="5">#REF!</definedName>
    <definedName name="ENEROAJUSTE" localSheetId="6">#REF!</definedName>
    <definedName name="ENEROAJUSTE" localSheetId="7">#REF!</definedName>
    <definedName name="ENEROAJUSTE" localSheetId="10">#REF!</definedName>
    <definedName name="ENEROAJUSTE" localSheetId="2">#REF!</definedName>
    <definedName name="ENEROAJUSTE" localSheetId="3">#REF!</definedName>
    <definedName name="ENEROAJUSTE" localSheetId="4">#REF!</definedName>
    <definedName name="ENEROAJUSTE" localSheetId="11">#REF!</definedName>
    <definedName name="ENEROAJUSTE" localSheetId="0">#REF!</definedName>
    <definedName name="ENEROAJUSTE" localSheetId="1">#REF!</definedName>
    <definedName name="ENEROAJUSTE">#REF!</definedName>
    <definedName name="Estado">'[2]Compendio de nombres'!$C$2:$C$33</definedName>
    <definedName name="Estado1" localSheetId="8">#REF!</definedName>
    <definedName name="Estado1" localSheetId="10">#REF!</definedName>
    <definedName name="Estado1" localSheetId="2">#REF!</definedName>
    <definedName name="Estado1" localSheetId="3">#REF!</definedName>
    <definedName name="Estado1" localSheetId="4">#REF!</definedName>
    <definedName name="Estado1" localSheetId="1">#REF!</definedName>
    <definedName name="Estado1">#REF!</definedName>
    <definedName name="Fto_1" localSheetId="9">#REF!</definedName>
    <definedName name="Fto_1" localSheetId="8">#REF!</definedName>
    <definedName name="Fto_1" localSheetId="5">#REF!</definedName>
    <definedName name="Fto_1" localSheetId="6">#REF!</definedName>
    <definedName name="Fto_1" localSheetId="7">#REF!</definedName>
    <definedName name="Fto_1" localSheetId="10">#REF!</definedName>
    <definedName name="Fto_1" localSheetId="2">#REF!</definedName>
    <definedName name="Fto_1" localSheetId="3">#REF!</definedName>
    <definedName name="Fto_1" localSheetId="4">#REF!</definedName>
    <definedName name="Fto_1" localSheetId="11">#REF!</definedName>
    <definedName name="Fto_1" localSheetId="0">#REF!</definedName>
    <definedName name="Fto_1" localSheetId="1">#REF!</definedName>
    <definedName name="Fto_1">#REF!</definedName>
    <definedName name="HTML_CodePage" hidden="1">1252</definedName>
    <definedName name="HTML_Control" localSheetId="9" hidden="1">{"'beneficiarios'!$A$1:$C$7"}</definedName>
    <definedName name="HTML_Control" localSheetId="8" hidden="1">{"'beneficiarios'!$A$1:$C$7"}</definedName>
    <definedName name="HTML_Control" localSheetId="5" hidden="1">{"'beneficiarios'!$A$1:$C$7"}</definedName>
    <definedName name="HTML_Control" localSheetId="6" hidden="1">{"'beneficiarios'!$A$1:$C$7"}</definedName>
    <definedName name="HTML_Control" localSheetId="7" hidden="1">{"'beneficiarios'!$A$1:$C$7"}</definedName>
    <definedName name="HTML_Control" localSheetId="10" hidden="1">{"'beneficiarios'!$A$1:$C$7"}</definedName>
    <definedName name="HTML_Control" localSheetId="2" hidden="1">{"'beneficiarios'!$A$1:$C$7"}</definedName>
    <definedName name="HTML_Control" localSheetId="3" hidden="1">{"'beneficiarios'!$A$1:$C$7"}</definedName>
    <definedName name="HTML_Control" localSheetId="4" hidden="1">{"'beneficiarios'!$A$1:$C$7"}</definedName>
    <definedName name="HTML_Control" localSheetId="11" hidden="1">{"'beneficiarios'!$A$1:$C$7"}</definedName>
    <definedName name="HTML_Control" localSheetId="0" hidden="1">{"'beneficiarios'!$A$1:$C$7"}</definedName>
    <definedName name="HTML_Control" localSheetId="1" hidden="1">{"'beneficiarios'!$A$1:$C$7"}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INDICADORES" localSheetId="9" hidden="1">{"'beneficiarios'!$A$1:$C$7"}</definedName>
    <definedName name="INDICADORES" localSheetId="8" hidden="1">{"'beneficiarios'!$A$1:$C$7"}</definedName>
    <definedName name="INDICADORES" localSheetId="5" hidden="1">{"'beneficiarios'!$A$1:$C$7"}</definedName>
    <definedName name="INDICADORES" localSheetId="6" hidden="1">{"'beneficiarios'!$A$1:$C$7"}</definedName>
    <definedName name="INDICADORES" localSheetId="7" hidden="1">{"'beneficiarios'!$A$1:$C$7"}</definedName>
    <definedName name="INDICADORES" localSheetId="10" hidden="1">{"'beneficiarios'!$A$1:$C$7"}</definedName>
    <definedName name="INDICADORES" localSheetId="2" hidden="1">{"'beneficiarios'!$A$1:$C$7"}</definedName>
    <definedName name="INDICADORES" localSheetId="3" hidden="1">{"'beneficiarios'!$A$1:$C$7"}</definedName>
    <definedName name="INDICADORES" localSheetId="4" hidden="1">{"'beneficiarios'!$A$1:$C$7"}</definedName>
    <definedName name="INDICADORES" localSheetId="11" hidden="1">{"'beneficiarios'!$A$1:$C$7"}</definedName>
    <definedName name="INDICADORES" localSheetId="0" hidden="1">{"'beneficiarios'!$A$1:$C$7"}</definedName>
    <definedName name="INDICADORES" localSheetId="1" hidden="1">{"'beneficiarios'!$A$1:$C$7"}</definedName>
    <definedName name="INDICADORES" hidden="1">{"'beneficiarios'!$A$1:$C$7"}</definedName>
    <definedName name="ingresofederales" localSheetId="9" hidden="1">{"'beneficiarios'!$A$1:$C$7"}</definedName>
    <definedName name="ingresofederales" localSheetId="8" hidden="1">{"'beneficiarios'!$A$1:$C$7"}</definedName>
    <definedName name="ingresofederales" localSheetId="5" hidden="1">{"'beneficiarios'!$A$1:$C$7"}</definedName>
    <definedName name="ingresofederales" localSheetId="6" hidden="1">{"'beneficiarios'!$A$1:$C$7"}</definedName>
    <definedName name="ingresofederales" localSheetId="7" hidden="1">{"'beneficiarios'!$A$1:$C$7"}</definedName>
    <definedName name="ingresofederales" localSheetId="10" hidden="1">{"'beneficiarios'!$A$1:$C$7"}</definedName>
    <definedName name="ingresofederales" localSheetId="2" hidden="1">{"'beneficiarios'!$A$1:$C$7"}</definedName>
    <definedName name="ingresofederales" localSheetId="3" hidden="1">{"'beneficiarios'!$A$1:$C$7"}</definedName>
    <definedName name="ingresofederales" localSheetId="4" hidden="1">{"'beneficiarios'!$A$1:$C$7"}</definedName>
    <definedName name="ingresofederales" localSheetId="11" hidden="1">{"'beneficiarios'!$A$1:$C$7"}</definedName>
    <definedName name="ingresofederales" localSheetId="0" hidden="1">{"'beneficiarios'!$A$1:$C$7"}</definedName>
    <definedName name="ingresofederales" localSheetId="1" hidden="1">{"'beneficiarios'!$A$1:$C$7"}</definedName>
    <definedName name="ingresofederales" hidden="1">{"'beneficiarios'!$A$1:$C$7"}</definedName>
    <definedName name="MUNICIPIOS" localSheetId="9" hidden="1">{"'beneficiarios'!$A$1:$C$7"}</definedName>
    <definedName name="MUNICIPIOS" localSheetId="8" hidden="1">{"'beneficiarios'!$A$1:$C$7"}</definedName>
    <definedName name="MUNICIPIOS" localSheetId="5" hidden="1">{"'beneficiarios'!$A$1:$C$7"}</definedName>
    <definedName name="MUNICIPIOS" localSheetId="6" hidden="1">{"'beneficiarios'!$A$1:$C$7"}</definedName>
    <definedName name="MUNICIPIOS" localSheetId="7">[3]IMPORTE!$A$3:$A$53</definedName>
    <definedName name="MUNICIPIOS" localSheetId="10" hidden="1">{"'beneficiarios'!$A$1:$C$7"}</definedName>
    <definedName name="MUNICIPIOS" localSheetId="11" hidden="1">{"'beneficiarios'!$A$1:$C$7"}</definedName>
    <definedName name="MUNICIPIOS" hidden="1">{"'beneficiarios'!$A$1:$C$7"}</definedName>
    <definedName name="Notas_Fto_1" localSheetId="9">#REF!</definedName>
    <definedName name="Notas_Fto_1" localSheetId="8">#REF!</definedName>
    <definedName name="Notas_Fto_1" localSheetId="5">#REF!</definedName>
    <definedName name="Notas_Fto_1" localSheetId="6">#REF!</definedName>
    <definedName name="Notas_Fto_1" localSheetId="7">#REF!</definedName>
    <definedName name="Notas_Fto_1" localSheetId="10">#REF!</definedName>
    <definedName name="Notas_Fto_1" localSheetId="2">#REF!</definedName>
    <definedName name="Notas_Fto_1" localSheetId="3">#REF!</definedName>
    <definedName name="Notas_Fto_1" localSheetId="4">#REF!</definedName>
    <definedName name="Notas_Fto_1" localSheetId="11">#REF!</definedName>
    <definedName name="Notas_Fto_1" localSheetId="0">#REF!</definedName>
    <definedName name="Notas_Fto_1" localSheetId="1">#REF!</definedName>
    <definedName name="Notas_Fto_1">#REF!</definedName>
    <definedName name="Partidas">[4]TECHO!$B$1:$Q$2798</definedName>
    <definedName name="SINAJUSTE" localSheetId="9" hidden="1">{"'beneficiarios'!$A$1:$C$7"}</definedName>
    <definedName name="SINAJUSTE" localSheetId="8" hidden="1">{"'beneficiarios'!$A$1:$C$7"}</definedName>
    <definedName name="SINAJUSTE" localSheetId="5" hidden="1">{"'beneficiarios'!$A$1:$C$7"}</definedName>
    <definedName name="SINAJUSTE" localSheetId="6" hidden="1">{"'beneficiarios'!$A$1:$C$7"}</definedName>
    <definedName name="SINAJUSTE" localSheetId="7" hidden="1">{"'beneficiarios'!$A$1:$C$7"}</definedName>
    <definedName name="SINAJUSTE" localSheetId="10" hidden="1">{"'beneficiarios'!$A$1:$C$7"}</definedName>
    <definedName name="SINAJUSTE" localSheetId="2" hidden="1">{"'beneficiarios'!$A$1:$C$7"}</definedName>
    <definedName name="SINAJUSTE" localSheetId="3" hidden="1">{"'beneficiarios'!$A$1:$C$7"}</definedName>
    <definedName name="SINAJUSTE" localSheetId="4" hidden="1">{"'beneficiarios'!$A$1:$C$7"}</definedName>
    <definedName name="SINAJUSTE" localSheetId="11" hidden="1">{"'beneficiarios'!$A$1:$C$7"}</definedName>
    <definedName name="SINAJUSTE" localSheetId="0" hidden="1">{"'beneficiarios'!$A$1:$C$7"}</definedName>
    <definedName name="SINAJUSTE" localSheetId="1" hidden="1">{"'beneficiarios'!$A$1:$C$7"}</definedName>
    <definedName name="SINAJUSTE" hidden="1">{"'beneficiarios'!$A$1:$C$7"}</definedName>
    <definedName name="t" localSheetId="9">#REF!</definedName>
    <definedName name="t" localSheetId="8">#REF!</definedName>
    <definedName name="t" localSheetId="5">#REF!</definedName>
    <definedName name="t" localSheetId="6">#REF!</definedName>
    <definedName name="t" localSheetId="7">#REF!</definedName>
    <definedName name="t" localSheetId="10">#REF!</definedName>
    <definedName name="t" localSheetId="2">#REF!</definedName>
    <definedName name="t" localSheetId="3">#REF!</definedName>
    <definedName name="t" localSheetId="4">#REF!</definedName>
    <definedName name="t" localSheetId="11">#REF!</definedName>
    <definedName name="t" localSheetId="0">#REF!</definedName>
    <definedName name="t" localSheetId="1">#REF!</definedName>
    <definedName name="t">#REF!</definedName>
    <definedName name="_xlnm.Print_Titles" localSheetId="9">Aj1S19!$1:$4</definedName>
    <definedName name="_xlnm.Print_Titles" localSheetId="5">CoAr14FI19!$A:$A,CoAr14FI19!$4:$4</definedName>
    <definedName name="_xlnm.Print_Titles" localSheetId="2">'Dist19 sin A'!$1:$4</definedName>
    <definedName name="_xlnm.Print_Titles" localSheetId="3">'Dist19+AjDif2018'!$1:$4</definedName>
    <definedName name="_xlnm.Print_Titles" localSheetId="4">'Dist19+AjDif2018+ISR'!$1:$4</definedName>
    <definedName name="TOT" localSheetId="9">#REF!</definedName>
    <definedName name="TOT" localSheetId="8">#REF!</definedName>
    <definedName name="TOT" localSheetId="5">#REF!</definedName>
    <definedName name="TOT" localSheetId="6">#REF!</definedName>
    <definedName name="TOT" localSheetId="7">#REF!</definedName>
    <definedName name="TOT" localSheetId="10">#REF!</definedName>
    <definedName name="TOT" localSheetId="2">#REF!</definedName>
    <definedName name="TOT" localSheetId="3">#REF!</definedName>
    <definedName name="TOT" localSheetId="4">#REF!</definedName>
    <definedName name="TOT" localSheetId="11">#REF!</definedName>
    <definedName name="TOT" localSheetId="0">#REF!</definedName>
    <definedName name="TOT" localSheetId="1">#REF!</definedName>
    <definedName name="TOT">#REF!</definedName>
    <definedName name="TOTAL" localSheetId="9">#REF!</definedName>
    <definedName name="TOTAL" localSheetId="8">#REF!</definedName>
    <definedName name="TOTAL" localSheetId="5">#REF!</definedName>
    <definedName name="TOTAL" localSheetId="6">#REF!</definedName>
    <definedName name="TOTAL" localSheetId="7">#REF!</definedName>
    <definedName name="TOTAL" localSheetId="10">#REF!</definedName>
    <definedName name="TOTAL" localSheetId="2">#REF!</definedName>
    <definedName name="TOTAL" localSheetId="3">#REF!</definedName>
    <definedName name="TOTAL" localSheetId="4">#REF!</definedName>
    <definedName name="TOTAL" localSheetId="11">#REF!</definedName>
    <definedName name="TOTAL" localSheetId="0">#REF!</definedName>
    <definedName name="TOTAL" localSheetId="1">#REF!</definedName>
    <definedName name="TOTAL">#REF!</definedName>
  </definedNames>
  <calcPr calcId="152511"/>
</workbook>
</file>

<file path=xl/calcChain.xml><?xml version="1.0" encoding="utf-8"?>
<calcChain xmlns="http://schemas.openxmlformats.org/spreadsheetml/2006/main">
  <c r="B70" i="69" l="1"/>
  <c r="C70" i="69"/>
  <c r="D70" i="69"/>
  <c r="E70" i="69"/>
  <c r="F70" i="69"/>
  <c r="G70" i="69"/>
  <c r="H70" i="69"/>
  <c r="I70" i="69"/>
  <c r="J70" i="69"/>
  <c r="B71" i="69"/>
  <c r="C71" i="69"/>
  <c r="D71" i="69"/>
  <c r="E71" i="69"/>
  <c r="F71" i="69"/>
  <c r="G71" i="69"/>
  <c r="H71" i="69"/>
  <c r="I71" i="69"/>
  <c r="J71" i="69"/>
  <c r="B72" i="69"/>
  <c r="C72" i="69"/>
  <c r="D72" i="69"/>
  <c r="E72" i="69"/>
  <c r="F72" i="69"/>
  <c r="G72" i="69"/>
  <c r="H72" i="69"/>
  <c r="I72" i="69"/>
  <c r="J72" i="69"/>
  <c r="B73" i="69"/>
  <c r="C73" i="69"/>
  <c r="D73" i="69"/>
  <c r="E73" i="69"/>
  <c r="F73" i="69"/>
  <c r="G73" i="69"/>
  <c r="H73" i="69"/>
  <c r="I73" i="69"/>
  <c r="J73" i="69"/>
  <c r="B74" i="69"/>
  <c r="C74" i="69"/>
  <c r="D74" i="69"/>
  <c r="E74" i="69"/>
  <c r="F74" i="69"/>
  <c r="G74" i="69"/>
  <c r="H74" i="69"/>
  <c r="I74" i="69"/>
  <c r="J74" i="69"/>
  <c r="B75" i="69"/>
  <c r="C75" i="69"/>
  <c r="D75" i="69"/>
  <c r="E75" i="69"/>
  <c r="F75" i="69"/>
  <c r="G75" i="69"/>
  <c r="H75" i="69"/>
  <c r="I75" i="69"/>
  <c r="J75" i="69"/>
  <c r="B76" i="69"/>
  <c r="C76" i="69"/>
  <c r="D76" i="69"/>
  <c r="E76" i="69"/>
  <c r="F76" i="69"/>
  <c r="G76" i="69"/>
  <c r="H76" i="69"/>
  <c r="I76" i="69"/>
  <c r="J76" i="69"/>
  <c r="B77" i="69"/>
  <c r="C77" i="69"/>
  <c r="D77" i="69"/>
  <c r="E77" i="69"/>
  <c r="F77" i="69"/>
  <c r="G77" i="69"/>
  <c r="H77" i="69"/>
  <c r="I77" i="69"/>
  <c r="J77" i="69"/>
  <c r="B78" i="69"/>
  <c r="C78" i="69"/>
  <c r="D78" i="69"/>
  <c r="E78" i="69"/>
  <c r="F78" i="69"/>
  <c r="G78" i="69"/>
  <c r="H78" i="69"/>
  <c r="I78" i="69"/>
  <c r="J78" i="69"/>
  <c r="B79" i="69"/>
  <c r="C79" i="69"/>
  <c r="D79" i="69"/>
  <c r="E79" i="69"/>
  <c r="F79" i="69"/>
  <c r="G79" i="69"/>
  <c r="H79" i="69"/>
  <c r="I79" i="69"/>
  <c r="J79" i="69"/>
  <c r="B80" i="69"/>
  <c r="C80" i="69"/>
  <c r="D80" i="69"/>
  <c r="E80" i="69"/>
  <c r="F80" i="69"/>
  <c r="G80" i="69"/>
  <c r="H80" i="69"/>
  <c r="I80" i="69"/>
  <c r="J80" i="69"/>
  <c r="B81" i="69"/>
  <c r="C81" i="69"/>
  <c r="D81" i="69"/>
  <c r="E81" i="69"/>
  <c r="F81" i="69"/>
  <c r="G81" i="69"/>
  <c r="H81" i="69"/>
  <c r="I81" i="69"/>
  <c r="J81" i="69"/>
  <c r="B82" i="69"/>
  <c r="C82" i="69"/>
  <c r="D82" i="69"/>
  <c r="E82" i="69"/>
  <c r="F82" i="69"/>
  <c r="G82" i="69"/>
  <c r="H82" i="69"/>
  <c r="I82" i="69"/>
  <c r="J82" i="69"/>
  <c r="B83" i="69"/>
  <c r="C83" i="69"/>
  <c r="D83" i="69"/>
  <c r="E83" i="69"/>
  <c r="F83" i="69"/>
  <c r="G83" i="69"/>
  <c r="H83" i="69"/>
  <c r="I83" i="69"/>
  <c r="J83" i="69"/>
  <c r="B84" i="69"/>
  <c r="C84" i="69"/>
  <c r="D84" i="69"/>
  <c r="E84" i="69"/>
  <c r="F84" i="69"/>
  <c r="G84" i="69"/>
  <c r="H84" i="69"/>
  <c r="I84" i="69"/>
  <c r="J84" i="69"/>
  <c r="B85" i="69"/>
  <c r="C85" i="69"/>
  <c r="D85" i="69"/>
  <c r="E85" i="69"/>
  <c r="F85" i="69"/>
  <c r="G85" i="69"/>
  <c r="H85" i="69"/>
  <c r="I85" i="69"/>
  <c r="J85" i="69"/>
  <c r="B86" i="69"/>
  <c r="C86" i="69"/>
  <c r="D86" i="69"/>
  <c r="E86" i="69"/>
  <c r="F86" i="69"/>
  <c r="G86" i="69"/>
  <c r="H86" i="69"/>
  <c r="I86" i="69"/>
  <c r="J86" i="69"/>
  <c r="B87" i="69"/>
  <c r="C87" i="69"/>
  <c r="D87" i="69"/>
  <c r="E87" i="69"/>
  <c r="F87" i="69"/>
  <c r="G87" i="69"/>
  <c r="H87" i="69"/>
  <c r="I87" i="69"/>
  <c r="J87" i="69"/>
  <c r="B88" i="69"/>
  <c r="C88" i="69"/>
  <c r="D88" i="69"/>
  <c r="E88" i="69"/>
  <c r="F88" i="69"/>
  <c r="G88" i="69"/>
  <c r="H88" i="69"/>
  <c r="I88" i="69"/>
  <c r="J88" i="69"/>
  <c r="B89" i="69"/>
  <c r="C89" i="69"/>
  <c r="D89" i="69"/>
  <c r="E89" i="69"/>
  <c r="F89" i="69"/>
  <c r="G89" i="69"/>
  <c r="H89" i="69"/>
  <c r="I89" i="69"/>
  <c r="J89" i="69"/>
  <c r="B90" i="69"/>
  <c r="C90" i="69"/>
  <c r="D90" i="69"/>
  <c r="E90" i="69"/>
  <c r="F90" i="69"/>
  <c r="G90" i="69"/>
  <c r="H90" i="69"/>
  <c r="I90" i="69"/>
  <c r="J90" i="69"/>
  <c r="B91" i="69"/>
  <c r="C91" i="69"/>
  <c r="D91" i="69"/>
  <c r="E91" i="69"/>
  <c r="F91" i="69"/>
  <c r="G91" i="69"/>
  <c r="H91" i="69"/>
  <c r="I91" i="69"/>
  <c r="J91" i="69"/>
  <c r="B92" i="69"/>
  <c r="C92" i="69"/>
  <c r="D92" i="69"/>
  <c r="E92" i="69"/>
  <c r="F92" i="69"/>
  <c r="G92" i="69"/>
  <c r="H92" i="69"/>
  <c r="I92" i="69"/>
  <c r="J92" i="69"/>
  <c r="B93" i="69"/>
  <c r="C93" i="69"/>
  <c r="D93" i="69"/>
  <c r="E93" i="69"/>
  <c r="F93" i="69"/>
  <c r="G93" i="69"/>
  <c r="H93" i="69"/>
  <c r="I93" i="69"/>
  <c r="J93" i="69"/>
  <c r="B94" i="69"/>
  <c r="C94" i="69"/>
  <c r="D94" i="69"/>
  <c r="E94" i="69"/>
  <c r="F94" i="69"/>
  <c r="G94" i="69"/>
  <c r="H94" i="69"/>
  <c r="I94" i="69"/>
  <c r="J94" i="69"/>
  <c r="B95" i="69"/>
  <c r="C95" i="69"/>
  <c r="D95" i="69"/>
  <c r="E95" i="69"/>
  <c r="F95" i="69"/>
  <c r="G95" i="69"/>
  <c r="H95" i="69"/>
  <c r="I95" i="69"/>
  <c r="J95" i="69"/>
  <c r="B96" i="69"/>
  <c r="C96" i="69"/>
  <c r="D96" i="69"/>
  <c r="E96" i="69"/>
  <c r="F96" i="69"/>
  <c r="G96" i="69"/>
  <c r="H96" i="69"/>
  <c r="I96" i="69"/>
  <c r="J96" i="69"/>
  <c r="B97" i="69"/>
  <c r="C97" i="69"/>
  <c r="D97" i="69"/>
  <c r="E97" i="69"/>
  <c r="F97" i="69"/>
  <c r="G97" i="69"/>
  <c r="H97" i="69"/>
  <c r="I97" i="69"/>
  <c r="J97" i="69"/>
  <c r="B98" i="69"/>
  <c r="C98" i="69"/>
  <c r="D98" i="69"/>
  <c r="E98" i="69"/>
  <c r="F98" i="69"/>
  <c r="G98" i="69"/>
  <c r="H98" i="69"/>
  <c r="I98" i="69"/>
  <c r="J98" i="69"/>
  <c r="B99" i="69"/>
  <c r="C99" i="69"/>
  <c r="D99" i="69"/>
  <c r="E99" i="69"/>
  <c r="F99" i="69"/>
  <c r="G99" i="69"/>
  <c r="H99" i="69"/>
  <c r="I99" i="69"/>
  <c r="J99" i="69"/>
  <c r="B100" i="69"/>
  <c r="C100" i="69"/>
  <c r="D100" i="69"/>
  <c r="E100" i="69"/>
  <c r="F100" i="69"/>
  <c r="G100" i="69"/>
  <c r="H100" i="69"/>
  <c r="I100" i="69"/>
  <c r="J100" i="69"/>
  <c r="B101" i="69"/>
  <c r="C101" i="69"/>
  <c r="D101" i="69"/>
  <c r="E101" i="69"/>
  <c r="F101" i="69"/>
  <c r="G101" i="69"/>
  <c r="H101" i="69"/>
  <c r="I101" i="69"/>
  <c r="J101" i="69"/>
  <c r="B102" i="69"/>
  <c r="C102" i="69"/>
  <c r="D102" i="69"/>
  <c r="E102" i="69"/>
  <c r="F102" i="69"/>
  <c r="G102" i="69"/>
  <c r="H102" i="69"/>
  <c r="I102" i="69"/>
  <c r="J102" i="69"/>
  <c r="B103" i="69"/>
  <c r="C103" i="69"/>
  <c r="D103" i="69"/>
  <c r="E103" i="69"/>
  <c r="F103" i="69"/>
  <c r="G103" i="69"/>
  <c r="H103" i="69"/>
  <c r="I103" i="69"/>
  <c r="J103" i="69"/>
  <c r="B104" i="69"/>
  <c r="C104" i="69"/>
  <c r="D104" i="69"/>
  <c r="E104" i="69"/>
  <c r="F104" i="69"/>
  <c r="G104" i="69"/>
  <c r="H104" i="69"/>
  <c r="I104" i="69"/>
  <c r="J104" i="69"/>
  <c r="B105" i="69"/>
  <c r="C105" i="69"/>
  <c r="D105" i="69"/>
  <c r="E105" i="69"/>
  <c r="F105" i="69"/>
  <c r="G105" i="69"/>
  <c r="H105" i="69"/>
  <c r="I105" i="69"/>
  <c r="J105" i="69"/>
  <c r="B106" i="69"/>
  <c r="C106" i="69"/>
  <c r="D106" i="69"/>
  <c r="E106" i="69"/>
  <c r="F106" i="69"/>
  <c r="G106" i="69"/>
  <c r="H106" i="69"/>
  <c r="I106" i="69"/>
  <c r="J106" i="69"/>
  <c r="B107" i="69"/>
  <c r="C107" i="69"/>
  <c r="D107" i="69"/>
  <c r="E107" i="69"/>
  <c r="F107" i="69"/>
  <c r="G107" i="69"/>
  <c r="H107" i="69"/>
  <c r="I107" i="69"/>
  <c r="J107" i="69"/>
  <c r="B108" i="69"/>
  <c r="C108" i="69"/>
  <c r="D108" i="69"/>
  <c r="E108" i="69"/>
  <c r="F108" i="69"/>
  <c r="G108" i="69"/>
  <c r="H108" i="69"/>
  <c r="I108" i="69"/>
  <c r="J108" i="69"/>
  <c r="B109" i="69"/>
  <c r="C109" i="69"/>
  <c r="D109" i="69"/>
  <c r="E109" i="69"/>
  <c r="F109" i="69"/>
  <c r="G109" i="69"/>
  <c r="H109" i="69"/>
  <c r="I109" i="69"/>
  <c r="J109" i="69"/>
  <c r="B110" i="69"/>
  <c r="C110" i="69"/>
  <c r="D110" i="69"/>
  <c r="E110" i="69"/>
  <c r="F110" i="69"/>
  <c r="G110" i="69"/>
  <c r="H110" i="69"/>
  <c r="I110" i="69"/>
  <c r="J110" i="69"/>
  <c r="B111" i="69"/>
  <c r="C111" i="69"/>
  <c r="D111" i="69"/>
  <c r="E111" i="69"/>
  <c r="F111" i="69"/>
  <c r="G111" i="69"/>
  <c r="H111" i="69"/>
  <c r="I111" i="69"/>
  <c r="J111" i="69"/>
  <c r="B112" i="69"/>
  <c r="C112" i="69"/>
  <c r="D112" i="69"/>
  <c r="E112" i="69"/>
  <c r="F112" i="69"/>
  <c r="G112" i="69"/>
  <c r="H112" i="69"/>
  <c r="I112" i="69"/>
  <c r="J112" i="69"/>
  <c r="B113" i="69"/>
  <c r="C113" i="69"/>
  <c r="D113" i="69"/>
  <c r="E113" i="69"/>
  <c r="F113" i="69"/>
  <c r="G113" i="69"/>
  <c r="H113" i="69"/>
  <c r="I113" i="69"/>
  <c r="J113" i="69"/>
  <c r="B114" i="69"/>
  <c r="C114" i="69"/>
  <c r="D114" i="69"/>
  <c r="E114" i="69"/>
  <c r="F114" i="69"/>
  <c r="G114" i="69"/>
  <c r="H114" i="69"/>
  <c r="I114" i="69"/>
  <c r="J114" i="69"/>
  <c r="B115" i="69"/>
  <c r="C115" i="69"/>
  <c r="D115" i="69"/>
  <c r="E115" i="69"/>
  <c r="F115" i="69"/>
  <c r="G115" i="69"/>
  <c r="H115" i="69"/>
  <c r="I115" i="69"/>
  <c r="J115" i="69"/>
  <c r="B116" i="69"/>
  <c r="C116" i="69"/>
  <c r="D116" i="69"/>
  <c r="E116" i="69"/>
  <c r="F116" i="69"/>
  <c r="G116" i="69"/>
  <c r="H116" i="69"/>
  <c r="I116" i="69"/>
  <c r="J116" i="69"/>
  <c r="B117" i="69"/>
  <c r="C117" i="69"/>
  <c r="D117" i="69"/>
  <c r="E117" i="69"/>
  <c r="F117" i="69"/>
  <c r="G117" i="69"/>
  <c r="H117" i="69"/>
  <c r="I117" i="69"/>
  <c r="J117" i="69"/>
  <c r="B118" i="69"/>
  <c r="C118" i="69"/>
  <c r="D118" i="69"/>
  <c r="E118" i="69"/>
  <c r="F118" i="69"/>
  <c r="G118" i="69"/>
  <c r="H118" i="69"/>
  <c r="I118" i="69"/>
  <c r="J118" i="69"/>
  <c r="B119" i="69"/>
  <c r="C119" i="69"/>
  <c r="D119" i="69"/>
  <c r="E119" i="69"/>
  <c r="F119" i="69"/>
  <c r="G119" i="69"/>
  <c r="H119" i="69"/>
  <c r="I119" i="69"/>
  <c r="J119" i="69"/>
  <c r="C69" i="69"/>
  <c r="D69" i="69"/>
  <c r="E69" i="69"/>
  <c r="F69" i="69"/>
  <c r="G69" i="69"/>
  <c r="H69" i="69"/>
  <c r="I69" i="69"/>
  <c r="J69" i="69"/>
  <c r="B69" i="69"/>
  <c r="L39" i="71"/>
  <c r="FO7" i="74" l="1"/>
  <c r="FP7" i="74"/>
  <c r="FQ7" i="74"/>
  <c r="FR7" i="74"/>
  <c r="FS7" i="74"/>
  <c r="FT7" i="74"/>
  <c r="FU7" i="74"/>
  <c r="FV7" i="74"/>
  <c r="FW7" i="74"/>
  <c r="FO8" i="74"/>
  <c r="FP8" i="74"/>
  <c r="FQ8" i="74"/>
  <c r="FR8" i="74"/>
  <c r="FS8" i="74"/>
  <c r="FT8" i="74"/>
  <c r="FU8" i="74"/>
  <c r="FV8" i="74"/>
  <c r="FW8" i="74"/>
  <c r="FO9" i="74"/>
  <c r="FP9" i="74"/>
  <c r="FQ9" i="74"/>
  <c r="FR9" i="74"/>
  <c r="FS9" i="74"/>
  <c r="FT9" i="74"/>
  <c r="FU9" i="74"/>
  <c r="FV9" i="74"/>
  <c r="FW9" i="74"/>
  <c r="FO10" i="74"/>
  <c r="FP10" i="74"/>
  <c r="FQ10" i="74"/>
  <c r="FR10" i="74"/>
  <c r="FS10" i="74"/>
  <c r="FT10" i="74"/>
  <c r="FU10" i="74"/>
  <c r="FV10" i="74"/>
  <c r="FW10" i="74"/>
  <c r="FO11" i="74"/>
  <c r="FP11" i="74"/>
  <c r="FQ11" i="74"/>
  <c r="FR11" i="74"/>
  <c r="FS11" i="74"/>
  <c r="FT11" i="74"/>
  <c r="FU11" i="74"/>
  <c r="FV11" i="74"/>
  <c r="FW11" i="74"/>
  <c r="FO12" i="74"/>
  <c r="FP12" i="74"/>
  <c r="FQ12" i="74"/>
  <c r="FR12" i="74"/>
  <c r="FS12" i="74"/>
  <c r="FT12" i="74"/>
  <c r="FU12" i="74"/>
  <c r="FV12" i="74"/>
  <c r="FW12" i="74"/>
  <c r="FO13" i="74"/>
  <c r="FP13" i="74"/>
  <c r="FQ13" i="74"/>
  <c r="FR13" i="74"/>
  <c r="FS13" i="74"/>
  <c r="FT13" i="74"/>
  <c r="FU13" i="74"/>
  <c r="FV13" i="74"/>
  <c r="FW13" i="74"/>
  <c r="FO14" i="74"/>
  <c r="FP14" i="74"/>
  <c r="FQ14" i="74"/>
  <c r="FR14" i="74"/>
  <c r="FS14" i="74"/>
  <c r="FT14" i="74"/>
  <c r="FU14" i="74"/>
  <c r="FV14" i="74"/>
  <c r="FW14" i="74"/>
  <c r="FO15" i="74"/>
  <c r="FP15" i="74"/>
  <c r="FQ15" i="74"/>
  <c r="FR15" i="74"/>
  <c r="FS15" i="74"/>
  <c r="FT15" i="74"/>
  <c r="FU15" i="74"/>
  <c r="FV15" i="74"/>
  <c r="FW15" i="74"/>
  <c r="FO16" i="74"/>
  <c r="FP16" i="74"/>
  <c r="FQ16" i="74"/>
  <c r="FR16" i="74"/>
  <c r="FS16" i="74"/>
  <c r="FT16" i="74"/>
  <c r="FU16" i="74"/>
  <c r="FV16" i="74"/>
  <c r="FW16" i="74"/>
  <c r="FO17" i="74"/>
  <c r="FP17" i="74"/>
  <c r="FQ17" i="74"/>
  <c r="FR17" i="74"/>
  <c r="FS17" i="74"/>
  <c r="FT17" i="74"/>
  <c r="FU17" i="74"/>
  <c r="FV17" i="74"/>
  <c r="FW17" i="74"/>
  <c r="FO18" i="74"/>
  <c r="FP18" i="74"/>
  <c r="FQ18" i="74"/>
  <c r="FR18" i="74"/>
  <c r="FS18" i="74"/>
  <c r="FT18" i="74"/>
  <c r="FU18" i="74"/>
  <c r="FV18" i="74"/>
  <c r="FW18" i="74"/>
  <c r="FO19" i="74"/>
  <c r="FP19" i="74"/>
  <c r="FQ19" i="74"/>
  <c r="FR19" i="74"/>
  <c r="FS19" i="74"/>
  <c r="FT19" i="74"/>
  <c r="FU19" i="74"/>
  <c r="FV19" i="74"/>
  <c r="FW19" i="74"/>
  <c r="FO20" i="74"/>
  <c r="FP20" i="74"/>
  <c r="FQ20" i="74"/>
  <c r="FR20" i="74"/>
  <c r="FS20" i="74"/>
  <c r="FT20" i="74"/>
  <c r="FU20" i="74"/>
  <c r="FV20" i="74"/>
  <c r="FW20" i="74"/>
  <c r="FO21" i="74"/>
  <c r="FP21" i="74"/>
  <c r="FQ21" i="74"/>
  <c r="FR21" i="74"/>
  <c r="FS21" i="74"/>
  <c r="FT21" i="74"/>
  <c r="FU21" i="74"/>
  <c r="FV21" i="74"/>
  <c r="FW21" i="74"/>
  <c r="FO22" i="74"/>
  <c r="FP22" i="74"/>
  <c r="FQ22" i="74"/>
  <c r="FR22" i="74"/>
  <c r="FS22" i="74"/>
  <c r="FT22" i="74"/>
  <c r="FU22" i="74"/>
  <c r="FV22" i="74"/>
  <c r="FW22" i="74"/>
  <c r="FO23" i="74"/>
  <c r="FP23" i="74"/>
  <c r="FQ23" i="74"/>
  <c r="FR23" i="74"/>
  <c r="FS23" i="74"/>
  <c r="FT23" i="74"/>
  <c r="FU23" i="74"/>
  <c r="FV23" i="74"/>
  <c r="FW23" i="74"/>
  <c r="FO24" i="74"/>
  <c r="FP24" i="74"/>
  <c r="FQ24" i="74"/>
  <c r="FR24" i="74"/>
  <c r="FS24" i="74"/>
  <c r="FT24" i="74"/>
  <c r="FU24" i="74"/>
  <c r="FV24" i="74"/>
  <c r="FW24" i="74"/>
  <c r="FO25" i="74"/>
  <c r="FP25" i="74"/>
  <c r="FQ25" i="74"/>
  <c r="FR25" i="74"/>
  <c r="FS25" i="74"/>
  <c r="FT25" i="74"/>
  <c r="FU25" i="74"/>
  <c r="FV25" i="74"/>
  <c r="FW25" i="74"/>
  <c r="FO26" i="74"/>
  <c r="FP26" i="74"/>
  <c r="FQ26" i="74"/>
  <c r="FR26" i="74"/>
  <c r="FS26" i="74"/>
  <c r="FT26" i="74"/>
  <c r="FU26" i="74"/>
  <c r="FV26" i="74"/>
  <c r="FW26" i="74"/>
  <c r="FO27" i="74"/>
  <c r="FP27" i="74"/>
  <c r="FQ27" i="74"/>
  <c r="FR27" i="74"/>
  <c r="FS27" i="74"/>
  <c r="FT27" i="74"/>
  <c r="FU27" i="74"/>
  <c r="FV27" i="74"/>
  <c r="FW27" i="74"/>
  <c r="FO28" i="74"/>
  <c r="FP28" i="74"/>
  <c r="FQ28" i="74"/>
  <c r="FR28" i="74"/>
  <c r="FS28" i="74"/>
  <c r="FT28" i="74"/>
  <c r="FU28" i="74"/>
  <c r="FV28" i="74"/>
  <c r="FW28" i="74"/>
  <c r="FO29" i="74"/>
  <c r="FP29" i="74"/>
  <c r="FQ29" i="74"/>
  <c r="FR29" i="74"/>
  <c r="FS29" i="74"/>
  <c r="FT29" i="74"/>
  <c r="FU29" i="74"/>
  <c r="FV29" i="74"/>
  <c r="FW29" i="74"/>
  <c r="FO30" i="74"/>
  <c r="FP30" i="74"/>
  <c r="FQ30" i="74"/>
  <c r="FR30" i="74"/>
  <c r="FS30" i="74"/>
  <c r="FT30" i="74"/>
  <c r="FU30" i="74"/>
  <c r="FV30" i="74"/>
  <c r="FW30" i="74"/>
  <c r="FO31" i="74"/>
  <c r="FP31" i="74"/>
  <c r="FQ31" i="74"/>
  <c r="FR31" i="74"/>
  <c r="FS31" i="74"/>
  <c r="FT31" i="74"/>
  <c r="FU31" i="74"/>
  <c r="FV31" i="74"/>
  <c r="FW31" i="74"/>
  <c r="FO32" i="74"/>
  <c r="FP32" i="74"/>
  <c r="FQ32" i="74"/>
  <c r="FR32" i="74"/>
  <c r="FS32" i="74"/>
  <c r="FT32" i="74"/>
  <c r="FU32" i="74"/>
  <c r="FV32" i="74"/>
  <c r="FW32" i="74"/>
  <c r="FO33" i="74"/>
  <c r="FP33" i="74"/>
  <c r="FQ33" i="74"/>
  <c r="FR33" i="74"/>
  <c r="FS33" i="74"/>
  <c r="FT33" i="74"/>
  <c r="FU33" i="74"/>
  <c r="FV33" i="74"/>
  <c r="FW33" i="74"/>
  <c r="FO34" i="74"/>
  <c r="FP34" i="74"/>
  <c r="FQ34" i="74"/>
  <c r="FR34" i="74"/>
  <c r="FS34" i="74"/>
  <c r="FT34" i="74"/>
  <c r="FU34" i="74"/>
  <c r="FV34" i="74"/>
  <c r="FW34" i="74"/>
  <c r="FO35" i="74"/>
  <c r="FP35" i="74"/>
  <c r="FQ35" i="74"/>
  <c r="FR35" i="74"/>
  <c r="FS35" i="74"/>
  <c r="FT35" i="74"/>
  <c r="FU35" i="74"/>
  <c r="FV35" i="74"/>
  <c r="FW35" i="74"/>
  <c r="FO36" i="74"/>
  <c r="FP36" i="74"/>
  <c r="FQ36" i="74"/>
  <c r="FR36" i="74"/>
  <c r="FS36" i="74"/>
  <c r="FT36" i="74"/>
  <c r="FU36" i="74"/>
  <c r="FV36" i="74"/>
  <c r="FW36" i="74"/>
  <c r="FO37" i="74"/>
  <c r="FP37" i="74"/>
  <c r="FQ37" i="74"/>
  <c r="FR37" i="74"/>
  <c r="FS37" i="74"/>
  <c r="FT37" i="74"/>
  <c r="FU37" i="74"/>
  <c r="FV37" i="74"/>
  <c r="FW37" i="74"/>
  <c r="FO38" i="74"/>
  <c r="FP38" i="74"/>
  <c r="FQ38" i="74"/>
  <c r="FR38" i="74"/>
  <c r="FS38" i="74"/>
  <c r="FT38" i="74"/>
  <c r="FU38" i="74"/>
  <c r="FV38" i="74"/>
  <c r="FW38" i="74"/>
  <c r="FO39" i="74"/>
  <c r="FP39" i="74"/>
  <c r="FQ39" i="74"/>
  <c r="FR39" i="74"/>
  <c r="FS39" i="74"/>
  <c r="FT39" i="74"/>
  <c r="FU39" i="74"/>
  <c r="FV39" i="74"/>
  <c r="FW39" i="74"/>
  <c r="FO40" i="74"/>
  <c r="FP40" i="74"/>
  <c r="FQ40" i="74"/>
  <c r="FR40" i="74"/>
  <c r="FS40" i="74"/>
  <c r="FT40" i="74"/>
  <c r="FU40" i="74"/>
  <c r="FV40" i="74"/>
  <c r="FW40" i="74"/>
  <c r="FO41" i="74"/>
  <c r="FP41" i="74"/>
  <c r="FQ41" i="74"/>
  <c r="FR41" i="74"/>
  <c r="FS41" i="74"/>
  <c r="FT41" i="74"/>
  <c r="FU41" i="74"/>
  <c r="FV41" i="74"/>
  <c r="FW41" i="74"/>
  <c r="FO42" i="74"/>
  <c r="FP42" i="74"/>
  <c r="FQ42" i="74"/>
  <c r="FR42" i="74"/>
  <c r="FS42" i="74"/>
  <c r="FT42" i="74"/>
  <c r="FU42" i="74"/>
  <c r="FV42" i="74"/>
  <c r="FW42" i="74"/>
  <c r="FO43" i="74"/>
  <c r="FP43" i="74"/>
  <c r="FQ43" i="74"/>
  <c r="FR43" i="74"/>
  <c r="FS43" i="74"/>
  <c r="FT43" i="74"/>
  <c r="FU43" i="74"/>
  <c r="FV43" i="74"/>
  <c r="FW43" i="74"/>
  <c r="FO44" i="74"/>
  <c r="FP44" i="74"/>
  <c r="FQ44" i="74"/>
  <c r="FR44" i="74"/>
  <c r="FS44" i="74"/>
  <c r="FT44" i="74"/>
  <c r="FU44" i="74"/>
  <c r="FV44" i="74"/>
  <c r="FW44" i="74"/>
  <c r="FO45" i="74"/>
  <c r="FP45" i="74"/>
  <c r="FQ45" i="74"/>
  <c r="FR45" i="74"/>
  <c r="FS45" i="74"/>
  <c r="FT45" i="74"/>
  <c r="FU45" i="74"/>
  <c r="FV45" i="74"/>
  <c r="FW45" i="74"/>
  <c r="FO46" i="74"/>
  <c r="FP46" i="74"/>
  <c r="FQ46" i="74"/>
  <c r="FR46" i="74"/>
  <c r="FS46" i="74"/>
  <c r="FT46" i="74"/>
  <c r="FU46" i="74"/>
  <c r="FV46" i="74"/>
  <c r="FW46" i="74"/>
  <c r="FO47" i="74"/>
  <c r="FP47" i="74"/>
  <c r="FQ47" i="74"/>
  <c r="FR47" i="74"/>
  <c r="FS47" i="74"/>
  <c r="FT47" i="74"/>
  <c r="FU47" i="74"/>
  <c r="FV47" i="74"/>
  <c r="FW47" i="74"/>
  <c r="FO48" i="74"/>
  <c r="FP48" i="74"/>
  <c r="FQ48" i="74"/>
  <c r="FR48" i="74"/>
  <c r="FS48" i="74"/>
  <c r="FT48" i="74"/>
  <c r="FU48" i="74"/>
  <c r="FV48" i="74"/>
  <c r="FW48" i="74"/>
  <c r="FO49" i="74"/>
  <c r="FP49" i="74"/>
  <c r="FQ49" i="74"/>
  <c r="FR49" i="74"/>
  <c r="FS49" i="74"/>
  <c r="FT49" i="74"/>
  <c r="FU49" i="74"/>
  <c r="FV49" i="74"/>
  <c r="FW49" i="74"/>
  <c r="FO50" i="74"/>
  <c r="FP50" i="74"/>
  <c r="FQ50" i="74"/>
  <c r="FR50" i="74"/>
  <c r="FS50" i="74"/>
  <c r="FT50" i="74"/>
  <c r="FU50" i="74"/>
  <c r="FV50" i="74"/>
  <c r="FW50" i="74"/>
  <c r="FO51" i="74"/>
  <c r="FP51" i="74"/>
  <c r="FQ51" i="74"/>
  <c r="FR51" i="74"/>
  <c r="FS51" i="74"/>
  <c r="FT51" i="74"/>
  <c r="FU51" i="74"/>
  <c r="FV51" i="74"/>
  <c r="FW51" i="74"/>
  <c r="FO52" i="74"/>
  <c r="FP52" i="74"/>
  <c r="FQ52" i="74"/>
  <c r="FR52" i="74"/>
  <c r="FS52" i="74"/>
  <c r="FT52" i="74"/>
  <c r="FU52" i="74"/>
  <c r="FV52" i="74"/>
  <c r="FW52" i="74"/>
  <c r="FO53" i="74"/>
  <c r="FP53" i="74"/>
  <c r="FQ53" i="74"/>
  <c r="FR53" i="74"/>
  <c r="FS53" i="74"/>
  <c r="FT53" i="74"/>
  <c r="FU53" i="74"/>
  <c r="FV53" i="74"/>
  <c r="FW53" i="74"/>
  <c r="FO54" i="74"/>
  <c r="FP54" i="74"/>
  <c r="FQ54" i="74"/>
  <c r="FR54" i="74"/>
  <c r="FS54" i="74"/>
  <c r="FT54" i="74"/>
  <c r="FU54" i="74"/>
  <c r="FV54" i="74"/>
  <c r="FW54" i="74"/>
  <c r="FO55" i="74"/>
  <c r="FP55" i="74"/>
  <c r="FQ55" i="74"/>
  <c r="FR55" i="74"/>
  <c r="FS55" i="74"/>
  <c r="FT55" i="74"/>
  <c r="FU55" i="74"/>
  <c r="FV55" i="74"/>
  <c r="FW55" i="74"/>
  <c r="FO56" i="74"/>
  <c r="FP56" i="74"/>
  <c r="FQ56" i="74"/>
  <c r="FR56" i="74"/>
  <c r="FS56" i="74"/>
  <c r="FT56" i="74"/>
  <c r="FU56" i="74"/>
  <c r="FV56" i="74"/>
  <c r="FW56" i="74"/>
  <c r="FW6" i="74"/>
  <c r="FV6" i="74"/>
  <c r="FU6" i="74"/>
  <c r="FT6" i="74"/>
  <c r="FS6" i="74"/>
  <c r="FR6" i="74"/>
  <c r="FQ6" i="74"/>
  <c r="FP6" i="74"/>
  <c r="FO6" i="74"/>
  <c r="FB7" i="67"/>
  <c r="FC7" i="67"/>
  <c r="FD7" i="67"/>
  <c r="FE7" i="67"/>
  <c r="FF7" i="67"/>
  <c r="FG7" i="67"/>
  <c r="FH7" i="67"/>
  <c r="FI7" i="67"/>
  <c r="FJ7" i="67"/>
  <c r="FB8" i="67"/>
  <c r="FC8" i="67"/>
  <c r="FD8" i="67"/>
  <c r="FD57" i="67" s="1"/>
  <c r="FE8" i="67"/>
  <c r="FF8" i="67"/>
  <c r="FG8" i="67"/>
  <c r="FH8" i="67"/>
  <c r="FI8" i="67"/>
  <c r="FJ8" i="67"/>
  <c r="FB9" i="67"/>
  <c r="FC9" i="67"/>
  <c r="FD9" i="67"/>
  <c r="FE9" i="67"/>
  <c r="FF9" i="67"/>
  <c r="FG9" i="67"/>
  <c r="FH9" i="67"/>
  <c r="FI9" i="67"/>
  <c r="FJ9" i="67"/>
  <c r="FB10" i="67"/>
  <c r="FC10" i="67"/>
  <c r="FD10" i="67"/>
  <c r="FE10" i="67"/>
  <c r="FF10" i="67"/>
  <c r="FG10" i="67"/>
  <c r="FH10" i="67"/>
  <c r="FI10" i="67"/>
  <c r="FJ10" i="67"/>
  <c r="FB11" i="67"/>
  <c r="FC11" i="67"/>
  <c r="FD11" i="67"/>
  <c r="FE11" i="67"/>
  <c r="FF11" i="67"/>
  <c r="FG11" i="67"/>
  <c r="FH11" i="67"/>
  <c r="FI11" i="67"/>
  <c r="FJ11" i="67"/>
  <c r="FB12" i="67"/>
  <c r="FC12" i="67"/>
  <c r="FD12" i="67"/>
  <c r="FE12" i="67"/>
  <c r="FF12" i="67"/>
  <c r="FG12" i="67"/>
  <c r="FH12" i="67"/>
  <c r="FI12" i="67"/>
  <c r="FJ12" i="67"/>
  <c r="FB13" i="67"/>
  <c r="FC13" i="67"/>
  <c r="FD13" i="67"/>
  <c r="FE13" i="67"/>
  <c r="FF13" i="67"/>
  <c r="FG13" i="67"/>
  <c r="FH13" i="67"/>
  <c r="FI13" i="67"/>
  <c r="FJ13" i="67"/>
  <c r="FB14" i="67"/>
  <c r="FC14" i="67"/>
  <c r="FD14" i="67"/>
  <c r="FE14" i="67"/>
  <c r="FF14" i="67"/>
  <c r="FG14" i="67"/>
  <c r="FH14" i="67"/>
  <c r="FI14" i="67"/>
  <c r="FJ14" i="67"/>
  <c r="FB15" i="67"/>
  <c r="FC15" i="67"/>
  <c r="FD15" i="67"/>
  <c r="FE15" i="67"/>
  <c r="FF15" i="67"/>
  <c r="FG15" i="67"/>
  <c r="FH15" i="67"/>
  <c r="FI15" i="67"/>
  <c r="FJ15" i="67"/>
  <c r="FB16" i="67"/>
  <c r="FC16" i="67"/>
  <c r="FD16" i="67"/>
  <c r="FE16" i="67"/>
  <c r="FF16" i="67"/>
  <c r="FG16" i="67"/>
  <c r="FH16" i="67"/>
  <c r="FI16" i="67"/>
  <c r="FJ16" i="67"/>
  <c r="FB17" i="67"/>
  <c r="FC17" i="67"/>
  <c r="FD17" i="67"/>
  <c r="FE17" i="67"/>
  <c r="FF17" i="67"/>
  <c r="FG17" i="67"/>
  <c r="FH17" i="67"/>
  <c r="FI17" i="67"/>
  <c r="FJ17" i="67"/>
  <c r="FB18" i="67"/>
  <c r="FC18" i="67"/>
  <c r="FD18" i="67"/>
  <c r="FE18" i="67"/>
  <c r="FF18" i="67"/>
  <c r="FG18" i="67"/>
  <c r="FH18" i="67"/>
  <c r="FI18" i="67"/>
  <c r="FJ18" i="67"/>
  <c r="FB19" i="67"/>
  <c r="FC19" i="67"/>
  <c r="FD19" i="67"/>
  <c r="FE19" i="67"/>
  <c r="FF19" i="67"/>
  <c r="FG19" i="67"/>
  <c r="FH19" i="67"/>
  <c r="FI19" i="67"/>
  <c r="FJ19" i="67"/>
  <c r="FB20" i="67"/>
  <c r="FC20" i="67"/>
  <c r="FD20" i="67"/>
  <c r="FE20" i="67"/>
  <c r="FF20" i="67"/>
  <c r="FG20" i="67"/>
  <c r="FH20" i="67"/>
  <c r="FI20" i="67"/>
  <c r="FJ20" i="67"/>
  <c r="FB21" i="67"/>
  <c r="FC21" i="67"/>
  <c r="FD21" i="67"/>
  <c r="FE21" i="67"/>
  <c r="FF21" i="67"/>
  <c r="FG21" i="67"/>
  <c r="FH21" i="67"/>
  <c r="FI21" i="67"/>
  <c r="FJ21" i="67"/>
  <c r="FB22" i="67"/>
  <c r="FC22" i="67"/>
  <c r="FD22" i="67"/>
  <c r="FE22" i="67"/>
  <c r="FF22" i="67"/>
  <c r="FG22" i="67"/>
  <c r="FH22" i="67"/>
  <c r="FI22" i="67"/>
  <c r="FJ22" i="67"/>
  <c r="FB23" i="67"/>
  <c r="FC23" i="67"/>
  <c r="FD23" i="67"/>
  <c r="FE23" i="67"/>
  <c r="FF23" i="67"/>
  <c r="FG23" i="67"/>
  <c r="FH23" i="67"/>
  <c r="FI23" i="67"/>
  <c r="FJ23" i="67"/>
  <c r="FB24" i="67"/>
  <c r="FC24" i="67"/>
  <c r="FD24" i="67"/>
  <c r="FE24" i="67"/>
  <c r="FF24" i="67"/>
  <c r="FG24" i="67"/>
  <c r="FH24" i="67"/>
  <c r="FI24" i="67"/>
  <c r="FJ24" i="67"/>
  <c r="FB25" i="67"/>
  <c r="FC25" i="67"/>
  <c r="FD25" i="67"/>
  <c r="FE25" i="67"/>
  <c r="FF25" i="67"/>
  <c r="FG25" i="67"/>
  <c r="FH25" i="67"/>
  <c r="FI25" i="67"/>
  <c r="FJ25" i="67"/>
  <c r="FB26" i="67"/>
  <c r="FC26" i="67"/>
  <c r="FD26" i="67"/>
  <c r="FE26" i="67"/>
  <c r="FF26" i="67"/>
  <c r="FG26" i="67"/>
  <c r="FH26" i="67"/>
  <c r="FI26" i="67"/>
  <c r="FJ26" i="67"/>
  <c r="FB27" i="67"/>
  <c r="FC27" i="67"/>
  <c r="FD27" i="67"/>
  <c r="FE27" i="67"/>
  <c r="FF27" i="67"/>
  <c r="FG27" i="67"/>
  <c r="FH27" i="67"/>
  <c r="FI27" i="67"/>
  <c r="FJ27" i="67"/>
  <c r="FB28" i="67"/>
  <c r="FC28" i="67"/>
  <c r="FD28" i="67"/>
  <c r="FE28" i="67"/>
  <c r="FF28" i="67"/>
  <c r="FG28" i="67"/>
  <c r="FH28" i="67"/>
  <c r="FI28" i="67"/>
  <c r="FJ28" i="67"/>
  <c r="FB29" i="67"/>
  <c r="FC29" i="67"/>
  <c r="FD29" i="67"/>
  <c r="FE29" i="67"/>
  <c r="FF29" i="67"/>
  <c r="FG29" i="67"/>
  <c r="FH29" i="67"/>
  <c r="FI29" i="67"/>
  <c r="FJ29" i="67"/>
  <c r="FB30" i="67"/>
  <c r="FC30" i="67"/>
  <c r="FD30" i="67"/>
  <c r="FE30" i="67"/>
  <c r="FF30" i="67"/>
  <c r="FG30" i="67"/>
  <c r="FH30" i="67"/>
  <c r="FI30" i="67"/>
  <c r="FJ30" i="67"/>
  <c r="FB31" i="67"/>
  <c r="FC31" i="67"/>
  <c r="FD31" i="67"/>
  <c r="FE31" i="67"/>
  <c r="FF31" i="67"/>
  <c r="FG31" i="67"/>
  <c r="FH31" i="67"/>
  <c r="FI31" i="67"/>
  <c r="FJ31" i="67"/>
  <c r="FB32" i="67"/>
  <c r="FC32" i="67"/>
  <c r="FD32" i="67"/>
  <c r="FE32" i="67"/>
  <c r="FF32" i="67"/>
  <c r="FG32" i="67"/>
  <c r="FH32" i="67"/>
  <c r="FI32" i="67"/>
  <c r="FJ32" i="67"/>
  <c r="FB33" i="67"/>
  <c r="FC33" i="67"/>
  <c r="FD33" i="67"/>
  <c r="FE33" i="67"/>
  <c r="FF33" i="67"/>
  <c r="FG33" i="67"/>
  <c r="FH33" i="67"/>
  <c r="FI33" i="67"/>
  <c r="FJ33" i="67"/>
  <c r="FB34" i="67"/>
  <c r="FC34" i="67"/>
  <c r="FD34" i="67"/>
  <c r="FE34" i="67"/>
  <c r="FF34" i="67"/>
  <c r="FG34" i="67"/>
  <c r="FH34" i="67"/>
  <c r="FI34" i="67"/>
  <c r="FJ34" i="67"/>
  <c r="FB35" i="67"/>
  <c r="FC35" i="67"/>
  <c r="FD35" i="67"/>
  <c r="FE35" i="67"/>
  <c r="FF35" i="67"/>
  <c r="FG35" i="67"/>
  <c r="FH35" i="67"/>
  <c r="FI35" i="67"/>
  <c r="FJ35" i="67"/>
  <c r="FB36" i="67"/>
  <c r="FC36" i="67"/>
  <c r="FD36" i="67"/>
  <c r="FE36" i="67"/>
  <c r="FF36" i="67"/>
  <c r="FG36" i="67"/>
  <c r="FH36" i="67"/>
  <c r="FI36" i="67"/>
  <c r="FJ36" i="67"/>
  <c r="FB37" i="67"/>
  <c r="FC37" i="67"/>
  <c r="FD37" i="67"/>
  <c r="FE37" i="67"/>
  <c r="FF37" i="67"/>
  <c r="FG37" i="67"/>
  <c r="FH37" i="67"/>
  <c r="FI37" i="67"/>
  <c r="FJ37" i="67"/>
  <c r="FB38" i="67"/>
  <c r="FC38" i="67"/>
  <c r="FD38" i="67"/>
  <c r="FE38" i="67"/>
  <c r="FF38" i="67"/>
  <c r="FG38" i="67"/>
  <c r="FH38" i="67"/>
  <c r="FI38" i="67"/>
  <c r="FJ38" i="67"/>
  <c r="FB39" i="67"/>
  <c r="FC39" i="67"/>
  <c r="FD39" i="67"/>
  <c r="FE39" i="67"/>
  <c r="FF39" i="67"/>
  <c r="FG39" i="67"/>
  <c r="FH39" i="67"/>
  <c r="FI39" i="67"/>
  <c r="FJ39" i="67"/>
  <c r="FB40" i="67"/>
  <c r="FC40" i="67"/>
  <c r="FD40" i="67"/>
  <c r="FE40" i="67"/>
  <c r="FF40" i="67"/>
  <c r="FG40" i="67"/>
  <c r="FH40" i="67"/>
  <c r="FI40" i="67"/>
  <c r="FJ40" i="67"/>
  <c r="FB41" i="67"/>
  <c r="FC41" i="67"/>
  <c r="FD41" i="67"/>
  <c r="FE41" i="67"/>
  <c r="FF41" i="67"/>
  <c r="FG41" i="67"/>
  <c r="FH41" i="67"/>
  <c r="FI41" i="67"/>
  <c r="FJ41" i="67"/>
  <c r="FB42" i="67"/>
  <c r="FC42" i="67"/>
  <c r="FD42" i="67"/>
  <c r="FE42" i="67"/>
  <c r="FF42" i="67"/>
  <c r="FG42" i="67"/>
  <c r="FH42" i="67"/>
  <c r="FI42" i="67"/>
  <c r="FJ42" i="67"/>
  <c r="FB43" i="67"/>
  <c r="FC43" i="67"/>
  <c r="FD43" i="67"/>
  <c r="FE43" i="67"/>
  <c r="FF43" i="67"/>
  <c r="FG43" i="67"/>
  <c r="FH43" i="67"/>
  <c r="FI43" i="67"/>
  <c r="FJ43" i="67"/>
  <c r="FB44" i="67"/>
  <c r="FC44" i="67"/>
  <c r="FD44" i="67"/>
  <c r="FE44" i="67"/>
  <c r="FF44" i="67"/>
  <c r="FG44" i="67"/>
  <c r="FH44" i="67"/>
  <c r="FI44" i="67"/>
  <c r="FJ44" i="67"/>
  <c r="FB45" i="67"/>
  <c r="FC45" i="67"/>
  <c r="FD45" i="67"/>
  <c r="FE45" i="67"/>
  <c r="FF45" i="67"/>
  <c r="FG45" i="67"/>
  <c r="FH45" i="67"/>
  <c r="FI45" i="67"/>
  <c r="FJ45" i="67"/>
  <c r="FB46" i="67"/>
  <c r="FC46" i="67"/>
  <c r="FD46" i="67"/>
  <c r="FE46" i="67"/>
  <c r="FF46" i="67"/>
  <c r="FG46" i="67"/>
  <c r="FH46" i="67"/>
  <c r="FI46" i="67"/>
  <c r="FJ46" i="67"/>
  <c r="FB47" i="67"/>
  <c r="FC47" i="67"/>
  <c r="FD47" i="67"/>
  <c r="FE47" i="67"/>
  <c r="FF47" i="67"/>
  <c r="FG47" i="67"/>
  <c r="FH47" i="67"/>
  <c r="FI47" i="67"/>
  <c r="FJ47" i="67"/>
  <c r="FB48" i="67"/>
  <c r="FC48" i="67"/>
  <c r="FD48" i="67"/>
  <c r="FE48" i="67"/>
  <c r="FF48" i="67"/>
  <c r="FG48" i="67"/>
  <c r="FH48" i="67"/>
  <c r="FI48" i="67"/>
  <c r="FJ48" i="67"/>
  <c r="FB49" i="67"/>
  <c r="FC49" i="67"/>
  <c r="FD49" i="67"/>
  <c r="FE49" i="67"/>
  <c r="FF49" i="67"/>
  <c r="FG49" i="67"/>
  <c r="FH49" i="67"/>
  <c r="FI49" i="67"/>
  <c r="FJ49" i="67"/>
  <c r="FB50" i="67"/>
  <c r="FC50" i="67"/>
  <c r="FD50" i="67"/>
  <c r="FE50" i="67"/>
  <c r="FF50" i="67"/>
  <c r="FG50" i="67"/>
  <c r="FH50" i="67"/>
  <c r="FI50" i="67"/>
  <c r="FJ50" i="67"/>
  <c r="FB51" i="67"/>
  <c r="FC51" i="67"/>
  <c r="FD51" i="67"/>
  <c r="FE51" i="67"/>
  <c r="FF51" i="67"/>
  <c r="FG51" i="67"/>
  <c r="FH51" i="67"/>
  <c r="FI51" i="67"/>
  <c r="FJ51" i="67"/>
  <c r="FB52" i="67"/>
  <c r="FC52" i="67"/>
  <c r="FD52" i="67"/>
  <c r="FE52" i="67"/>
  <c r="FF52" i="67"/>
  <c r="FG52" i="67"/>
  <c r="FH52" i="67"/>
  <c r="FI52" i="67"/>
  <c r="FJ52" i="67"/>
  <c r="FB53" i="67"/>
  <c r="FC53" i="67"/>
  <c r="FD53" i="67"/>
  <c r="FE53" i="67"/>
  <c r="FF53" i="67"/>
  <c r="FG53" i="67"/>
  <c r="FH53" i="67"/>
  <c r="FI53" i="67"/>
  <c r="FJ53" i="67"/>
  <c r="FB54" i="67"/>
  <c r="FC54" i="67"/>
  <c r="FD54" i="67"/>
  <c r="FE54" i="67"/>
  <c r="FF54" i="67"/>
  <c r="FG54" i="67"/>
  <c r="FH54" i="67"/>
  <c r="FI54" i="67"/>
  <c r="FJ54" i="67"/>
  <c r="FB55" i="67"/>
  <c r="FC55" i="67"/>
  <c r="FD55" i="67"/>
  <c r="FE55" i="67"/>
  <c r="FF55" i="67"/>
  <c r="FG55" i="67"/>
  <c r="FH55" i="67"/>
  <c r="FI55" i="67"/>
  <c r="FJ55" i="67"/>
  <c r="FB56" i="67"/>
  <c r="FC56" i="67"/>
  <c r="FD56" i="67"/>
  <c r="FE56" i="67"/>
  <c r="FF56" i="67"/>
  <c r="FG56" i="67"/>
  <c r="FH56" i="67"/>
  <c r="FI56" i="67"/>
  <c r="FJ56" i="67"/>
  <c r="FD57" i="73"/>
  <c r="FJ6" i="67"/>
  <c r="FI6" i="67"/>
  <c r="FH6" i="67"/>
  <c r="FG6" i="67"/>
  <c r="FF6" i="67"/>
  <c r="FE6" i="67"/>
  <c r="FD6" i="67"/>
  <c r="FC6" i="67"/>
  <c r="FB6" i="67"/>
  <c r="FX7" i="74" l="1"/>
  <c r="FX8" i="74"/>
  <c r="FX9" i="74"/>
  <c r="FX10" i="74"/>
  <c r="FX11" i="74"/>
  <c r="FX12" i="74"/>
  <c r="FX13" i="74"/>
  <c r="FX14" i="74"/>
  <c r="FX15" i="74"/>
  <c r="FX16" i="74"/>
  <c r="FX17" i="74"/>
  <c r="FX18" i="74"/>
  <c r="FX19" i="74"/>
  <c r="FX20" i="74"/>
  <c r="FX21" i="74"/>
  <c r="FX22" i="74"/>
  <c r="FX23" i="74"/>
  <c r="FX24" i="74"/>
  <c r="FX25" i="74"/>
  <c r="FX26" i="74"/>
  <c r="FX27" i="74"/>
  <c r="FX28" i="74"/>
  <c r="FX29" i="74"/>
  <c r="FX30" i="74"/>
  <c r="FX31" i="74"/>
  <c r="FX32" i="74"/>
  <c r="FX33" i="74"/>
  <c r="FX34" i="74"/>
  <c r="FX35" i="74"/>
  <c r="FX36" i="74"/>
  <c r="FX37" i="74"/>
  <c r="FX38" i="74"/>
  <c r="FX39" i="74"/>
  <c r="FX40" i="74"/>
  <c r="FX41" i="74"/>
  <c r="FX42" i="74"/>
  <c r="FX43" i="74"/>
  <c r="FX44" i="74"/>
  <c r="FX45" i="74"/>
  <c r="FX46" i="74"/>
  <c r="FX47" i="74"/>
  <c r="FX48" i="74"/>
  <c r="FX49" i="74"/>
  <c r="FX50" i="74"/>
  <c r="FX51" i="74"/>
  <c r="FX52" i="74"/>
  <c r="FX53" i="74"/>
  <c r="FX54" i="74"/>
  <c r="FX55" i="74"/>
  <c r="FX56" i="74"/>
  <c r="FX6" i="74"/>
  <c r="AL7" i="67" l="1"/>
  <c r="AM7" i="67"/>
  <c r="AN7" i="67"/>
  <c r="AO7" i="67"/>
  <c r="AP7" i="67"/>
  <c r="AQ7" i="67"/>
  <c r="AR7" i="67"/>
  <c r="AS7" i="67"/>
  <c r="AT7" i="67"/>
  <c r="AL8" i="67"/>
  <c r="AM8" i="67"/>
  <c r="AN8" i="67"/>
  <c r="AO8" i="67"/>
  <c r="AP8" i="67"/>
  <c r="AQ8" i="67"/>
  <c r="AR8" i="67"/>
  <c r="AS8" i="67"/>
  <c r="AT8" i="67"/>
  <c r="AL9" i="67"/>
  <c r="AM9" i="67"/>
  <c r="AN9" i="67"/>
  <c r="AO9" i="67"/>
  <c r="AP9" i="67"/>
  <c r="AQ9" i="67"/>
  <c r="AR9" i="67"/>
  <c r="AS9" i="67"/>
  <c r="AT9" i="67"/>
  <c r="AL10" i="67"/>
  <c r="AM10" i="67"/>
  <c r="AN10" i="67"/>
  <c r="AO10" i="67"/>
  <c r="AP10" i="67"/>
  <c r="AQ10" i="67"/>
  <c r="AR10" i="67"/>
  <c r="AS10" i="67"/>
  <c r="AT10" i="67"/>
  <c r="AL11" i="67"/>
  <c r="AM11" i="67"/>
  <c r="AN11" i="67"/>
  <c r="AO11" i="67"/>
  <c r="AP11" i="67"/>
  <c r="AQ11" i="67"/>
  <c r="AR11" i="67"/>
  <c r="AS11" i="67"/>
  <c r="AT11" i="67"/>
  <c r="AL12" i="67"/>
  <c r="AM12" i="67"/>
  <c r="AN12" i="67"/>
  <c r="AO12" i="67"/>
  <c r="AP12" i="67"/>
  <c r="AQ12" i="67"/>
  <c r="AR12" i="67"/>
  <c r="AS12" i="67"/>
  <c r="AT12" i="67"/>
  <c r="AL13" i="67"/>
  <c r="AM13" i="67"/>
  <c r="AN13" i="67"/>
  <c r="AO13" i="67"/>
  <c r="AP13" i="67"/>
  <c r="AQ13" i="67"/>
  <c r="AR13" i="67"/>
  <c r="AS13" i="67"/>
  <c r="AT13" i="67"/>
  <c r="AL14" i="67"/>
  <c r="AM14" i="67"/>
  <c r="AN14" i="67"/>
  <c r="AO14" i="67"/>
  <c r="AP14" i="67"/>
  <c r="AQ14" i="67"/>
  <c r="AR14" i="67"/>
  <c r="AS14" i="67"/>
  <c r="AT14" i="67"/>
  <c r="AL15" i="67"/>
  <c r="AM15" i="67"/>
  <c r="AN15" i="67"/>
  <c r="AO15" i="67"/>
  <c r="AP15" i="67"/>
  <c r="AQ15" i="67"/>
  <c r="AR15" i="67"/>
  <c r="AS15" i="67"/>
  <c r="AT15" i="67"/>
  <c r="AL16" i="67"/>
  <c r="AM16" i="67"/>
  <c r="AN16" i="67"/>
  <c r="AO16" i="67"/>
  <c r="AP16" i="67"/>
  <c r="AQ16" i="67"/>
  <c r="AR16" i="67"/>
  <c r="AS16" i="67"/>
  <c r="AT16" i="67"/>
  <c r="AL17" i="67"/>
  <c r="AM17" i="67"/>
  <c r="AN17" i="67"/>
  <c r="AO17" i="67"/>
  <c r="AP17" i="67"/>
  <c r="AQ17" i="67"/>
  <c r="AR17" i="67"/>
  <c r="AS17" i="67"/>
  <c r="AT17" i="67"/>
  <c r="AL18" i="67"/>
  <c r="AM18" i="67"/>
  <c r="AN18" i="67"/>
  <c r="AO18" i="67"/>
  <c r="AP18" i="67"/>
  <c r="AQ18" i="67"/>
  <c r="AR18" i="67"/>
  <c r="AS18" i="67"/>
  <c r="AT18" i="67"/>
  <c r="AL19" i="67"/>
  <c r="AM19" i="67"/>
  <c r="AN19" i="67"/>
  <c r="AO19" i="67"/>
  <c r="AP19" i="67"/>
  <c r="AQ19" i="67"/>
  <c r="AR19" i="67"/>
  <c r="AS19" i="67"/>
  <c r="AT19" i="67"/>
  <c r="AL20" i="67"/>
  <c r="AM20" i="67"/>
  <c r="AN20" i="67"/>
  <c r="AO20" i="67"/>
  <c r="AP20" i="67"/>
  <c r="AQ20" i="67"/>
  <c r="AR20" i="67"/>
  <c r="AS20" i="67"/>
  <c r="AT20" i="67"/>
  <c r="AL21" i="67"/>
  <c r="AM21" i="67"/>
  <c r="AN21" i="67"/>
  <c r="AO21" i="67"/>
  <c r="AP21" i="67"/>
  <c r="AQ21" i="67"/>
  <c r="AR21" i="67"/>
  <c r="AS21" i="67"/>
  <c r="AT21" i="67"/>
  <c r="AL22" i="67"/>
  <c r="AM22" i="67"/>
  <c r="AN22" i="67"/>
  <c r="AO22" i="67"/>
  <c r="AP22" i="67"/>
  <c r="AQ22" i="67"/>
  <c r="AR22" i="67"/>
  <c r="AS22" i="67"/>
  <c r="AT22" i="67"/>
  <c r="AL23" i="67"/>
  <c r="AM23" i="67"/>
  <c r="AN23" i="67"/>
  <c r="AO23" i="67"/>
  <c r="AP23" i="67"/>
  <c r="AQ23" i="67"/>
  <c r="AR23" i="67"/>
  <c r="AS23" i="67"/>
  <c r="AT23" i="67"/>
  <c r="AL24" i="67"/>
  <c r="AM24" i="67"/>
  <c r="AN24" i="67"/>
  <c r="AO24" i="67"/>
  <c r="AP24" i="67"/>
  <c r="AQ24" i="67"/>
  <c r="AR24" i="67"/>
  <c r="AS24" i="67"/>
  <c r="AT24" i="67"/>
  <c r="AL25" i="67"/>
  <c r="AM25" i="67"/>
  <c r="AN25" i="67"/>
  <c r="AO25" i="67"/>
  <c r="AP25" i="67"/>
  <c r="AQ25" i="67"/>
  <c r="AR25" i="67"/>
  <c r="AS25" i="67"/>
  <c r="AT25" i="67"/>
  <c r="AL26" i="67"/>
  <c r="AM26" i="67"/>
  <c r="AN26" i="67"/>
  <c r="AO26" i="67"/>
  <c r="AP26" i="67"/>
  <c r="AQ26" i="67"/>
  <c r="AR26" i="67"/>
  <c r="AS26" i="67"/>
  <c r="AT26" i="67"/>
  <c r="AL27" i="67"/>
  <c r="AM27" i="67"/>
  <c r="AN27" i="67"/>
  <c r="AO27" i="67"/>
  <c r="AP27" i="67"/>
  <c r="AQ27" i="67"/>
  <c r="AR27" i="67"/>
  <c r="AS27" i="67"/>
  <c r="AT27" i="67"/>
  <c r="AL28" i="67"/>
  <c r="AM28" i="67"/>
  <c r="AN28" i="67"/>
  <c r="AO28" i="67"/>
  <c r="AP28" i="67"/>
  <c r="AQ28" i="67"/>
  <c r="AR28" i="67"/>
  <c r="AS28" i="67"/>
  <c r="AT28" i="67"/>
  <c r="AL29" i="67"/>
  <c r="AM29" i="67"/>
  <c r="AN29" i="67"/>
  <c r="AO29" i="67"/>
  <c r="AP29" i="67"/>
  <c r="AQ29" i="67"/>
  <c r="AR29" i="67"/>
  <c r="AS29" i="67"/>
  <c r="AT29" i="67"/>
  <c r="AL30" i="67"/>
  <c r="AM30" i="67"/>
  <c r="AN30" i="67"/>
  <c r="AO30" i="67"/>
  <c r="AP30" i="67"/>
  <c r="AQ30" i="67"/>
  <c r="AR30" i="67"/>
  <c r="AS30" i="67"/>
  <c r="AT30" i="67"/>
  <c r="AL31" i="67"/>
  <c r="AM31" i="67"/>
  <c r="AN31" i="67"/>
  <c r="AO31" i="67"/>
  <c r="AP31" i="67"/>
  <c r="AQ31" i="67"/>
  <c r="AR31" i="67"/>
  <c r="AS31" i="67"/>
  <c r="AT31" i="67"/>
  <c r="AL32" i="67"/>
  <c r="AM32" i="67"/>
  <c r="AN32" i="67"/>
  <c r="AO32" i="67"/>
  <c r="AP32" i="67"/>
  <c r="AQ32" i="67"/>
  <c r="AR32" i="67"/>
  <c r="AS32" i="67"/>
  <c r="AT32" i="67"/>
  <c r="AL33" i="67"/>
  <c r="AM33" i="67"/>
  <c r="AN33" i="67"/>
  <c r="AO33" i="67"/>
  <c r="AP33" i="67"/>
  <c r="AQ33" i="67"/>
  <c r="AR33" i="67"/>
  <c r="AS33" i="67"/>
  <c r="AT33" i="67"/>
  <c r="AL34" i="67"/>
  <c r="AM34" i="67"/>
  <c r="AN34" i="67"/>
  <c r="AO34" i="67"/>
  <c r="AP34" i="67"/>
  <c r="AQ34" i="67"/>
  <c r="AR34" i="67"/>
  <c r="AS34" i="67"/>
  <c r="AT34" i="67"/>
  <c r="AL35" i="67"/>
  <c r="AM35" i="67"/>
  <c r="AN35" i="67"/>
  <c r="AO35" i="67"/>
  <c r="AP35" i="67"/>
  <c r="AQ35" i="67"/>
  <c r="AR35" i="67"/>
  <c r="AS35" i="67"/>
  <c r="AT35" i="67"/>
  <c r="AL36" i="67"/>
  <c r="AM36" i="67"/>
  <c r="AN36" i="67"/>
  <c r="AO36" i="67"/>
  <c r="AP36" i="67"/>
  <c r="AQ36" i="67"/>
  <c r="AR36" i="67"/>
  <c r="AS36" i="67"/>
  <c r="AT36" i="67"/>
  <c r="AL37" i="67"/>
  <c r="AM37" i="67"/>
  <c r="AN37" i="67"/>
  <c r="AO37" i="67"/>
  <c r="AP37" i="67"/>
  <c r="AQ37" i="67"/>
  <c r="AR37" i="67"/>
  <c r="AS37" i="67"/>
  <c r="AT37" i="67"/>
  <c r="AL38" i="67"/>
  <c r="AM38" i="67"/>
  <c r="AN38" i="67"/>
  <c r="AO38" i="67"/>
  <c r="AP38" i="67"/>
  <c r="AQ38" i="67"/>
  <c r="AR38" i="67"/>
  <c r="AS38" i="67"/>
  <c r="AT38" i="67"/>
  <c r="AL39" i="67"/>
  <c r="AM39" i="67"/>
  <c r="AN39" i="67"/>
  <c r="AO39" i="67"/>
  <c r="AP39" i="67"/>
  <c r="AQ39" i="67"/>
  <c r="AR39" i="67"/>
  <c r="AS39" i="67"/>
  <c r="AT39" i="67"/>
  <c r="AL40" i="67"/>
  <c r="AM40" i="67"/>
  <c r="AN40" i="67"/>
  <c r="AO40" i="67"/>
  <c r="AP40" i="67"/>
  <c r="AQ40" i="67"/>
  <c r="AR40" i="67"/>
  <c r="AS40" i="67"/>
  <c r="AT40" i="67"/>
  <c r="AL41" i="67"/>
  <c r="AM41" i="67"/>
  <c r="AN41" i="67"/>
  <c r="AO41" i="67"/>
  <c r="AP41" i="67"/>
  <c r="AQ41" i="67"/>
  <c r="AR41" i="67"/>
  <c r="AS41" i="67"/>
  <c r="AT41" i="67"/>
  <c r="AL42" i="67"/>
  <c r="AM42" i="67"/>
  <c r="AN42" i="67"/>
  <c r="AO42" i="67"/>
  <c r="AP42" i="67"/>
  <c r="AQ42" i="67"/>
  <c r="AR42" i="67"/>
  <c r="AS42" i="67"/>
  <c r="AT42" i="67"/>
  <c r="AL43" i="67"/>
  <c r="AM43" i="67"/>
  <c r="AN43" i="67"/>
  <c r="AO43" i="67"/>
  <c r="AP43" i="67"/>
  <c r="AQ43" i="67"/>
  <c r="AR43" i="67"/>
  <c r="AS43" i="67"/>
  <c r="AT43" i="67"/>
  <c r="AL44" i="67"/>
  <c r="AM44" i="67"/>
  <c r="AN44" i="67"/>
  <c r="AO44" i="67"/>
  <c r="AP44" i="67"/>
  <c r="AQ44" i="67"/>
  <c r="AR44" i="67"/>
  <c r="AS44" i="67"/>
  <c r="AT44" i="67"/>
  <c r="AL45" i="67"/>
  <c r="AM45" i="67"/>
  <c r="AN45" i="67"/>
  <c r="AO45" i="67"/>
  <c r="AP45" i="67"/>
  <c r="AQ45" i="67"/>
  <c r="AR45" i="67"/>
  <c r="AS45" i="67"/>
  <c r="AT45" i="67"/>
  <c r="AL46" i="67"/>
  <c r="AM46" i="67"/>
  <c r="AN46" i="67"/>
  <c r="AO46" i="67"/>
  <c r="AP46" i="67"/>
  <c r="AQ46" i="67"/>
  <c r="AR46" i="67"/>
  <c r="AS46" i="67"/>
  <c r="AT46" i="67"/>
  <c r="AL47" i="67"/>
  <c r="AM47" i="67"/>
  <c r="AN47" i="67"/>
  <c r="AO47" i="67"/>
  <c r="AP47" i="67"/>
  <c r="AQ47" i="67"/>
  <c r="AR47" i="67"/>
  <c r="AS47" i="67"/>
  <c r="AT47" i="67"/>
  <c r="AL48" i="67"/>
  <c r="AM48" i="67"/>
  <c r="AN48" i="67"/>
  <c r="AO48" i="67"/>
  <c r="AP48" i="67"/>
  <c r="AQ48" i="67"/>
  <c r="AR48" i="67"/>
  <c r="AS48" i="67"/>
  <c r="AT48" i="67"/>
  <c r="AL49" i="67"/>
  <c r="AM49" i="67"/>
  <c r="AN49" i="67"/>
  <c r="AO49" i="67"/>
  <c r="AP49" i="67"/>
  <c r="AQ49" i="67"/>
  <c r="AR49" i="67"/>
  <c r="AS49" i="67"/>
  <c r="AT49" i="67"/>
  <c r="AL50" i="67"/>
  <c r="AM50" i="67"/>
  <c r="AN50" i="67"/>
  <c r="AO50" i="67"/>
  <c r="AP50" i="67"/>
  <c r="AQ50" i="67"/>
  <c r="AR50" i="67"/>
  <c r="AS50" i="67"/>
  <c r="AT50" i="67"/>
  <c r="AL51" i="67"/>
  <c r="AM51" i="67"/>
  <c r="AN51" i="67"/>
  <c r="AO51" i="67"/>
  <c r="AP51" i="67"/>
  <c r="AQ51" i="67"/>
  <c r="AR51" i="67"/>
  <c r="AS51" i="67"/>
  <c r="AT51" i="67"/>
  <c r="AL52" i="67"/>
  <c r="AM52" i="67"/>
  <c r="AN52" i="67"/>
  <c r="AO52" i="67"/>
  <c r="AP52" i="67"/>
  <c r="AQ52" i="67"/>
  <c r="AR52" i="67"/>
  <c r="AS52" i="67"/>
  <c r="AT52" i="67"/>
  <c r="AL53" i="67"/>
  <c r="AM53" i="67"/>
  <c r="AN53" i="67"/>
  <c r="AO53" i="67"/>
  <c r="AP53" i="67"/>
  <c r="AQ53" i="67"/>
  <c r="AR53" i="67"/>
  <c r="AS53" i="67"/>
  <c r="AT53" i="67"/>
  <c r="AL54" i="67"/>
  <c r="AM54" i="67"/>
  <c r="AN54" i="67"/>
  <c r="AO54" i="67"/>
  <c r="AP54" i="67"/>
  <c r="AQ54" i="67"/>
  <c r="AR54" i="67"/>
  <c r="AS54" i="67"/>
  <c r="AT54" i="67"/>
  <c r="AL55" i="67"/>
  <c r="AM55" i="67"/>
  <c r="AN55" i="67"/>
  <c r="AO55" i="67"/>
  <c r="AP55" i="67"/>
  <c r="AQ55" i="67"/>
  <c r="AR55" i="67"/>
  <c r="AS55" i="67"/>
  <c r="AT55" i="67"/>
  <c r="AL56" i="67"/>
  <c r="AM56" i="67"/>
  <c r="AN56" i="67"/>
  <c r="AO56" i="67"/>
  <c r="AP56" i="67"/>
  <c r="AQ56" i="67"/>
  <c r="AR56" i="67"/>
  <c r="AS56" i="67"/>
  <c r="AT56" i="67"/>
  <c r="AM6" i="67"/>
  <c r="AN6" i="67"/>
  <c r="AO6" i="67"/>
  <c r="AP6" i="67"/>
  <c r="AQ6" i="67"/>
  <c r="AR6" i="67"/>
  <c r="AS6" i="67"/>
  <c r="AT6" i="67"/>
  <c r="AL7" i="73"/>
  <c r="AM7" i="73"/>
  <c r="AN7" i="73"/>
  <c r="AO7" i="73"/>
  <c r="AP7" i="73"/>
  <c r="AQ7" i="73"/>
  <c r="AR7" i="73"/>
  <c r="AS7" i="73"/>
  <c r="AT7" i="73"/>
  <c r="AL8" i="73"/>
  <c r="AM8" i="73"/>
  <c r="AN8" i="73"/>
  <c r="AO8" i="73"/>
  <c r="AP8" i="73"/>
  <c r="AQ8" i="73"/>
  <c r="AR8" i="73"/>
  <c r="AS8" i="73"/>
  <c r="AT8" i="73"/>
  <c r="AL9" i="73"/>
  <c r="AM9" i="73"/>
  <c r="AN9" i="73"/>
  <c r="AO9" i="73"/>
  <c r="AP9" i="73"/>
  <c r="AQ9" i="73"/>
  <c r="AR9" i="73"/>
  <c r="AS9" i="73"/>
  <c r="AT9" i="73"/>
  <c r="AL10" i="73"/>
  <c r="AM10" i="73"/>
  <c r="AN10" i="73"/>
  <c r="AO10" i="73"/>
  <c r="AP10" i="73"/>
  <c r="AQ10" i="73"/>
  <c r="AR10" i="73"/>
  <c r="AS10" i="73"/>
  <c r="AT10" i="73"/>
  <c r="AL11" i="73"/>
  <c r="AM11" i="73"/>
  <c r="AN11" i="73"/>
  <c r="AO11" i="73"/>
  <c r="AP11" i="73"/>
  <c r="AQ11" i="73"/>
  <c r="AR11" i="73"/>
  <c r="AS11" i="73"/>
  <c r="AT11" i="73"/>
  <c r="AL12" i="73"/>
  <c r="AM12" i="73"/>
  <c r="AN12" i="73"/>
  <c r="AO12" i="73"/>
  <c r="AP12" i="73"/>
  <c r="AQ12" i="73"/>
  <c r="AR12" i="73"/>
  <c r="AS12" i="73"/>
  <c r="AT12" i="73"/>
  <c r="AL13" i="73"/>
  <c r="AM13" i="73"/>
  <c r="AN13" i="73"/>
  <c r="AO13" i="73"/>
  <c r="AP13" i="73"/>
  <c r="AQ13" i="73"/>
  <c r="AR13" i="73"/>
  <c r="AS13" i="73"/>
  <c r="AT13" i="73"/>
  <c r="AL14" i="73"/>
  <c r="AM14" i="73"/>
  <c r="AN14" i="73"/>
  <c r="AO14" i="73"/>
  <c r="AP14" i="73"/>
  <c r="AQ14" i="73"/>
  <c r="AR14" i="73"/>
  <c r="AS14" i="73"/>
  <c r="AT14" i="73"/>
  <c r="AL15" i="73"/>
  <c r="AM15" i="73"/>
  <c r="AN15" i="73"/>
  <c r="AO15" i="73"/>
  <c r="AP15" i="73"/>
  <c r="AQ15" i="73"/>
  <c r="AR15" i="73"/>
  <c r="AS15" i="73"/>
  <c r="AT15" i="73"/>
  <c r="AL16" i="73"/>
  <c r="AM16" i="73"/>
  <c r="AN16" i="73"/>
  <c r="AO16" i="73"/>
  <c r="AP16" i="73"/>
  <c r="AQ16" i="73"/>
  <c r="AR16" i="73"/>
  <c r="AS16" i="73"/>
  <c r="AT16" i="73"/>
  <c r="AL17" i="73"/>
  <c r="AM17" i="73"/>
  <c r="AN17" i="73"/>
  <c r="AO17" i="73"/>
  <c r="AP17" i="73"/>
  <c r="AQ17" i="73"/>
  <c r="AR17" i="73"/>
  <c r="AS17" i="73"/>
  <c r="AT17" i="73"/>
  <c r="AL18" i="73"/>
  <c r="AM18" i="73"/>
  <c r="AN18" i="73"/>
  <c r="AO18" i="73"/>
  <c r="AP18" i="73"/>
  <c r="AQ18" i="73"/>
  <c r="AR18" i="73"/>
  <c r="AS18" i="73"/>
  <c r="AT18" i="73"/>
  <c r="AL19" i="73"/>
  <c r="AM19" i="73"/>
  <c r="AN19" i="73"/>
  <c r="AO19" i="73"/>
  <c r="AP19" i="73"/>
  <c r="AQ19" i="73"/>
  <c r="AR19" i="73"/>
  <c r="AS19" i="73"/>
  <c r="AT19" i="73"/>
  <c r="AL20" i="73"/>
  <c r="AM20" i="73"/>
  <c r="AN20" i="73"/>
  <c r="AO20" i="73"/>
  <c r="AP20" i="73"/>
  <c r="AQ20" i="73"/>
  <c r="AR20" i="73"/>
  <c r="AS20" i="73"/>
  <c r="AT20" i="73"/>
  <c r="AL21" i="73"/>
  <c r="AM21" i="73"/>
  <c r="AN21" i="73"/>
  <c r="AO21" i="73"/>
  <c r="AP21" i="73"/>
  <c r="AQ21" i="73"/>
  <c r="AR21" i="73"/>
  <c r="AS21" i="73"/>
  <c r="AT21" i="73"/>
  <c r="AL22" i="73"/>
  <c r="AM22" i="73"/>
  <c r="AN22" i="73"/>
  <c r="AO22" i="73"/>
  <c r="AP22" i="73"/>
  <c r="AQ22" i="73"/>
  <c r="AR22" i="73"/>
  <c r="AS22" i="73"/>
  <c r="AT22" i="73"/>
  <c r="AL23" i="73"/>
  <c r="AM23" i="73"/>
  <c r="AN23" i="73"/>
  <c r="AO23" i="73"/>
  <c r="AP23" i="73"/>
  <c r="AQ23" i="73"/>
  <c r="AR23" i="73"/>
  <c r="AS23" i="73"/>
  <c r="AT23" i="73"/>
  <c r="AL24" i="73"/>
  <c r="AM24" i="73"/>
  <c r="AN24" i="73"/>
  <c r="AO24" i="73"/>
  <c r="AP24" i="73"/>
  <c r="AQ24" i="73"/>
  <c r="AR24" i="73"/>
  <c r="AS24" i="73"/>
  <c r="AT24" i="73"/>
  <c r="AL25" i="73"/>
  <c r="AM25" i="73"/>
  <c r="AN25" i="73"/>
  <c r="AO25" i="73"/>
  <c r="AP25" i="73"/>
  <c r="AQ25" i="73"/>
  <c r="AR25" i="73"/>
  <c r="AS25" i="73"/>
  <c r="AT25" i="73"/>
  <c r="AL26" i="73"/>
  <c r="AM26" i="73"/>
  <c r="AN26" i="73"/>
  <c r="AO26" i="73"/>
  <c r="AP26" i="73"/>
  <c r="AQ26" i="73"/>
  <c r="AR26" i="73"/>
  <c r="AS26" i="73"/>
  <c r="AT26" i="73"/>
  <c r="AL27" i="73"/>
  <c r="AM27" i="73"/>
  <c r="AN27" i="73"/>
  <c r="AO27" i="73"/>
  <c r="AP27" i="73"/>
  <c r="AQ27" i="73"/>
  <c r="AR27" i="73"/>
  <c r="AS27" i="73"/>
  <c r="AT27" i="73"/>
  <c r="AL28" i="73"/>
  <c r="AM28" i="73"/>
  <c r="AN28" i="73"/>
  <c r="AO28" i="73"/>
  <c r="AP28" i="73"/>
  <c r="AQ28" i="73"/>
  <c r="AR28" i="73"/>
  <c r="AS28" i="73"/>
  <c r="AT28" i="73"/>
  <c r="AL29" i="73"/>
  <c r="AM29" i="73"/>
  <c r="AN29" i="73"/>
  <c r="AO29" i="73"/>
  <c r="AP29" i="73"/>
  <c r="AQ29" i="73"/>
  <c r="AR29" i="73"/>
  <c r="AS29" i="73"/>
  <c r="AT29" i="73"/>
  <c r="AL30" i="73"/>
  <c r="AM30" i="73"/>
  <c r="AN30" i="73"/>
  <c r="AO30" i="73"/>
  <c r="AP30" i="73"/>
  <c r="AQ30" i="73"/>
  <c r="AR30" i="73"/>
  <c r="AS30" i="73"/>
  <c r="AT30" i="73"/>
  <c r="AL31" i="73"/>
  <c r="AM31" i="73"/>
  <c r="AN31" i="73"/>
  <c r="AO31" i="73"/>
  <c r="AP31" i="73"/>
  <c r="AQ31" i="73"/>
  <c r="AR31" i="73"/>
  <c r="AS31" i="73"/>
  <c r="AT31" i="73"/>
  <c r="AL32" i="73"/>
  <c r="AM32" i="73"/>
  <c r="AN32" i="73"/>
  <c r="AO32" i="73"/>
  <c r="AP32" i="73"/>
  <c r="AQ32" i="73"/>
  <c r="AR32" i="73"/>
  <c r="AS32" i="73"/>
  <c r="AT32" i="73"/>
  <c r="AL33" i="73"/>
  <c r="AM33" i="73"/>
  <c r="AN33" i="73"/>
  <c r="AO33" i="73"/>
  <c r="AP33" i="73"/>
  <c r="AQ33" i="73"/>
  <c r="AR33" i="73"/>
  <c r="AS33" i="73"/>
  <c r="AT33" i="73"/>
  <c r="AL34" i="73"/>
  <c r="AM34" i="73"/>
  <c r="AN34" i="73"/>
  <c r="AO34" i="73"/>
  <c r="AP34" i="73"/>
  <c r="AQ34" i="73"/>
  <c r="AR34" i="73"/>
  <c r="AS34" i="73"/>
  <c r="AT34" i="73"/>
  <c r="AL35" i="73"/>
  <c r="AM35" i="73"/>
  <c r="AN35" i="73"/>
  <c r="AO35" i="73"/>
  <c r="AP35" i="73"/>
  <c r="AQ35" i="73"/>
  <c r="AR35" i="73"/>
  <c r="AS35" i="73"/>
  <c r="AT35" i="73"/>
  <c r="AL36" i="73"/>
  <c r="AM36" i="73"/>
  <c r="AN36" i="73"/>
  <c r="AO36" i="73"/>
  <c r="AP36" i="73"/>
  <c r="AQ36" i="73"/>
  <c r="AR36" i="73"/>
  <c r="AS36" i="73"/>
  <c r="AT36" i="73"/>
  <c r="AL37" i="73"/>
  <c r="AM37" i="73"/>
  <c r="AN37" i="73"/>
  <c r="AO37" i="73"/>
  <c r="AP37" i="73"/>
  <c r="AQ37" i="73"/>
  <c r="AR37" i="73"/>
  <c r="AS37" i="73"/>
  <c r="AT37" i="73"/>
  <c r="AL38" i="73"/>
  <c r="AM38" i="73"/>
  <c r="AN38" i="73"/>
  <c r="AO38" i="73"/>
  <c r="AP38" i="73"/>
  <c r="AQ38" i="73"/>
  <c r="AR38" i="73"/>
  <c r="AS38" i="73"/>
  <c r="AT38" i="73"/>
  <c r="AL39" i="73"/>
  <c r="AM39" i="73"/>
  <c r="AN39" i="73"/>
  <c r="AO39" i="73"/>
  <c r="AP39" i="73"/>
  <c r="AQ39" i="73"/>
  <c r="AR39" i="73"/>
  <c r="AS39" i="73"/>
  <c r="AT39" i="73"/>
  <c r="AL40" i="73"/>
  <c r="AM40" i="73"/>
  <c r="AN40" i="73"/>
  <c r="AO40" i="73"/>
  <c r="AP40" i="73"/>
  <c r="AQ40" i="73"/>
  <c r="AR40" i="73"/>
  <c r="AS40" i="73"/>
  <c r="AT40" i="73"/>
  <c r="AL41" i="73"/>
  <c r="AM41" i="73"/>
  <c r="AN41" i="73"/>
  <c r="AO41" i="73"/>
  <c r="AP41" i="73"/>
  <c r="AQ41" i="73"/>
  <c r="AR41" i="73"/>
  <c r="AS41" i="73"/>
  <c r="AT41" i="73"/>
  <c r="AL42" i="73"/>
  <c r="AM42" i="73"/>
  <c r="AN42" i="73"/>
  <c r="AO42" i="73"/>
  <c r="AP42" i="73"/>
  <c r="AQ42" i="73"/>
  <c r="AR42" i="73"/>
  <c r="AS42" i="73"/>
  <c r="AT42" i="73"/>
  <c r="AL43" i="73"/>
  <c r="AM43" i="73"/>
  <c r="AN43" i="73"/>
  <c r="AO43" i="73"/>
  <c r="AP43" i="73"/>
  <c r="AQ43" i="73"/>
  <c r="AR43" i="73"/>
  <c r="AS43" i="73"/>
  <c r="AT43" i="73"/>
  <c r="AL44" i="73"/>
  <c r="AM44" i="73"/>
  <c r="AN44" i="73"/>
  <c r="AO44" i="73"/>
  <c r="AP44" i="73"/>
  <c r="AQ44" i="73"/>
  <c r="AR44" i="73"/>
  <c r="AS44" i="73"/>
  <c r="AT44" i="73"/>
  <c r="AL45" i="73"/>
  <c r="AM45" i="73"/>
  <c r="AN45" i="73"/>
  <c r="AO45" i="73"/>
  <c r="AP45" i="73"/>
  <c r="AQ45" i="73"/>
  <c r="AR45" i="73"/>
  <c r="AS45" i="73"/>
  <c r="AT45" i="73"/>
  <c r="AL46" i="73"/>
  <c r="AM46" i="73"/>
  <c r="AN46" i="73"/>
  <c r="AO46" i="73"/>
  <c r="AP46" i="73"/>
  <c r="AQ46" i="73"/>
  <c r="AR46" i="73"/>
  <c r="AS46" i="73"/>
  <c r="AT46" i="73"/>
  <c r="AL47" i="73"/>
  <c r="AM47" i="73"/>
  <c r="AN47" i="73"/>
  <c r="AO47" i="73"/>
  <c r="AP47" i="73"/>
  <c r="AQ47" i="73"/>
  <c r="AR47" i="73"/>
  <c r="AS47" i="73"/>
  <c r="AT47" i="73"/>
  <c r="AL48" i="73"/>
  <c r="AM48" i="73"/>
  <c r="AN48" i="73"/>
  <c r="AO48" i="73"/>
  <c r="AP48" i="73"/>
  <c r="AQ48" i="73"/>
  <c r="AR48" i="73"/>
  <c r="AS48" i="73"/>
  <c r="AT48" i="73"/>
  <c r="AL49" i="73"/>
  <c r="AM49" i="73"/>
  <c r="AN49" i="73"/>
  <c r="AO49" i="73"/>
  <c r="AP49" i="73"/>
  <c r="AQ49" i="73"/>
  <c r="AR49" i="73"/>
  <c r="AS49" i="73"/>
  <c r="AT49" i="73"/>
  <c r="AL50" i="73"/>
  <c r="AM50" i="73"/>
  <c r="AN50" i="73"/>
  <c r="AO50" i="73"/>
  <c r="AP50" i="73"/>
  <c r="AQ50" i="73"/>
  <c r="AR50" i="73"/>
  <c r="AS50" i="73"/>
  <c r="AT50" i="73"/>
  <c r="AL51" i="73"/>
  <c r="AM51" i="73"/>
  <c r="AN51" i="73"/>
  <c r="AO51" i="73"/>
  <c r="AP51" i="73"/>
  <c r="AQ51" i="73"/>
  <c r="AR51" i="73"/>
  <c r="AS51" i="73"/>
  <c r="AT51" i="73"/>
  <c r="AL52" i="73"/>
  <c r="AM52" i="73"/>
  <c r="AN52" i="73"/>
  <c r="AO52" i="73"/>
  <c r="AP52" i="73"/>
  <c r="AQ52" i="73"/>
  <c r="AR52" i="73"/>
  <c r="AS52" i="73"/>
  <c r="AT52" i="73"/>
  <c r="AL53" i="73"/>
  <c r="AM53" i="73"/>
  <c r="AN53" i="73"/>
  <c r="AO53" i="73"/>
  <c r="AP53" i="73"/>
  <c r="AQ53" i="73"/>
  <c r="AR53" i="73"/>
  <c r="AS53" i="73"/>
  <c r="AT53" i="73"/>
  <c r="AL54" i="73"/>
  <c r="AM54" i="73"/>
  <c r="AN54" i="73"/>
  <c r="AO54" i="73"/>
  <c r="AP54" i="73"/>
  <c r="AQ54" i="73"/>
  <c r="AR54" i="73"/>
  <c r="AS54" i="73"/>
  <c r="AT54" i="73"/>
  <c r="AL55" i="73"/>
  <c r="AM55" i="73"/>
  <c r="AN55" i="73"/>
  <c r="AO55" i="73"/>
  <c r="AP55" i="73"/>
  <c r="AQ55" i="73"/>
  <c r="AR55" i="73"/>
  <c r="AS55" i="73"/>
  <c r="AT55" i="73"/>
  <c r="AL56" i="73"/>
  <c r="AM56" i="73"/>
  <c r="AN56" i="73"/>
  <c r="AO56" i="73"/>
  <c r="AP56" i="73"/>
  <c r="AQ56" i="73"/>
  <c r="AR56" i="73"/>
  <c r="AS56" i="73"/>
  <c r="AT56" i="73"/>
  <c r="AM6" i="73"/>
  <c r="AN6" i="73"/>
  <c r="AO6" i="73"/>
  <c r="AP6" i="73"/>
  <c r="AQ6" i="73"/>
  <c r="AR6" i="73"/>
  <c r="AS6" i="73"/>
  <c r="AT6" i="73"/>
  <c r="AL6" i="73"/>
  <c r="AN57" i="73"/>
  <c r="AN57" i="67" l="1"/>
  <c r="AL6" i="67"/>
  <c r="BX7" i="74"/>
  <c r="BX8" i="74"/>
  <c r="BX9" i="74"/>
  <c r="BX10" i="74"/>
  <c r="BX11" i="74"/>
  <c r="BX12" i="74"/>
  <c r="BX13" i="74"/>
  <c r="BX14" i="74"/>
  <c r="BX15" i="74"/>
  <c r="BX16" i="74"/>
  <c r="BX17" i="74"/>
  <c r="BX18" i="74"/>
  <c r="BX19" i="74"/>
  <c r="BX20" i="74"/>
  <c r="BX21" i="74"/>
  <c r="BX22" i="74"/>
  <c r="BX23" i="74"/>
  <c r="BX24" i="74"/>
  <c r="BX25" i="74"/>
  <c r="BX26" i="74"/>
  <c r="BX27" i="74"/>
  <c r="BX28" i="74"/>
  <c r="BX29" i="74"/>
  <c r="BX30" i="74"/>
  <c r="BX31" i="74"/>
  <c r="BX32" i="74"/>
  <c r="BX33" i="74"/>
  <c r="BX34" i="74"/>
  <c r="BX35" i="74"/>
  <c r="BX36" i="74"/>
  <c r="BX37" i="74"/>
  <c r="BX38" i="74"/>
  <c r="BX39" i="74"/>
  <c r="BX40" i="74"/>
  <c r="BX41" i="74"/>
  <c r="BX42" i="74"/>
  <c r="BX43" i="74"/>
  <c r="BX44" i="74"/>
  <c r="BX45" i="74"/>
  <c r="BX46" i="74"/>
  <c r="BX47" i="74"/>
  <c r="BX48" i="74"/>
  <c r="BX49" i="74"/>
  <c r="BX50" i="74"/>
  <c r="BX51" i="74"/>
  <c r="BX52" i="74"/>
  <c r="BX53" i="74"/>
  <c r="BX54" i="74"/>
  <c r="BX55" i="74"/>
  <c r="BX56" i="74"/>
  <c r="BX6" i="74"/>
  <c r="AO7" i="74"/>
  <c r="AP7" i="74"/>
  <c r="AQ7" i="74"/>
  <c r="AR7" i="74"/>
  <c r="AS7" i="74"/>
  <c r="AT7" i="74"/>
  <c r="AU7" i="74"/>
  <c r="AV7" i="74"/>
  <c r="AW7" i="74"/>
  <c r="AX7" i="74"/>
  <c r="AO8" i="74"/>
  <c r="AP8" i="74"/>
  <c r="AQ8" i="74"/>
  <c r="AR8" i="74"/>
  <c r="AS8" i="74"/>
  <c r="AT8" i="74"/>
  <c r="AU8" i="74"/>
  <c r="AV8" i="74"/>
  <c r="AW8" i="74"/>
  <c r="AX8" i="74"/>
  <c r="AO9" i="74"/>
  <c r="AP9" i="74"/>
  <c r="AQ9" i="74"/>
  <c r="AR9" i="74"/>
  <c r="AS9" i="74"/>
  <c r="AT9" i="74"/>
  <c r="AU9" i="74"/>
  <c r="AV9" i="74"/>
  <c r="AW9" i="74"/>
  <c r="AX9" i="74"/>
  <c r="AO10" i="74"/>
  <c r="AP10" i="74"/>
  <c r="AQ10" i="74"/>
  <c r="AR10" i="74"/>
  <c r="AS10" i="74"/>
  <c r="AT10" i="74"/>
  <c r="AU10" i="74"/>
  <c r="AV10" i="74"/>
  <c r="AW10" i="74"/>
  <c r="AX10" i="74"/>
  <c r="AO11" i="74"/>
  <c r="AP11" i="74"/>
  <c r="AQ11" i="74"/>
  <c r="AR11" i="74"/>
  <c r="AS11" i="74"/>
  <c r="AT11" i="74"/>
  <c r="AU11" i="74"/>
  <c r="AV11" i="74"/>
  <c r="AW11" i="74"/>
  <c r="AX11" i="74"/>
  <c r="AO12" i="74"/>
  <c r="AP12" i="74"/>
  <c r="AQ12" i="74"/>
  <c r="AR12" i="74"/>
  <c r="AS12" i="74"/>
  <c r="AT12" i="74"/>
  <c r="AU12" i="74"/>
  <c r="AV12" i="74"/>
  <c r="AW12" i="74"/>
  <c r="AX12" i="74"/>
  <c r="AO13" i="74"/>
  <c r="AP13" i="74"/>
  <c r="AQ13" i="74"/>
  <c r="AR13" i="74"/>
  <c r="AS13" i="74"/>
  <c r="AT13" i="74"/>
  <c r="AU13" i="74"/>
  <c r="AV13" i="74"/>
  <c r="AW13" i="74"/>
  <c r="AX13" i="74"/>
  <c r="AO14" i="74"/>
  <c r="AP14" i="74"/>
  <c r="AQ14" i="74"/>
  <c r="AR14" i="74"/>
  <c r="AS14" i="74"/>
  <c r="AT14" i="74"/>
  <c r="AU14" i="74"/>
  <c r="AV14" i="74"/>
  <c r="AW14" i="74"/>
  <c r="AX14" i="74"/>
  <c r="AO15" i="74"/>
  <c r="AP15" i="74"/>
  <c r="AQ15" i="74"/>
  <c r="AR15" i="74"/>
  <c r="AS15" i="74"/>
  <c r="AT15" i="74"/>
  <c r="AU15" i="74"/>
  <c r="AV15" i="74"/>
  <c r="AW15" i="74"/>
  <c r="AX15" i="74"/>
  <c r="AO16" i="74"/>
  <c r="AP16" i="74"/>
  <c r="AQ16" i="74"/>
  <c r="AR16" i="74"/>
  <c r="AS16" i="74"/>
  <c r="AT16" i="74"/>
  <c r="AU16" i="74"/>
  <c r="AV16" i="74"/>
  <c r="AW16" i="74"/>
  <c r="AX16" i="74"/>
  <c r="AO17" i="74"/>
  <c r="AP17" i="74"/>
  <c r="AQ17" i="74"/>
  <c r="AR17" i="74"/>
  <c r="AS17" i="74"/>
  <c r="AT17" i="74"/>
  <c r="AU17" i="74"/>
  <c r="AV17" i="74"/>
  <c r="AW17" i="74"/>
  <c r="AX17" i="74"/>
  <c r="AO18" i="74"/>
  <c r="AP18" i="74"/>
  <c r="AQ18" i="74"/>
  <c r="AR18" i="74"/>
  <c r="AS18" i="74"/>
  <c r="AT18" i="74"/>
  <c r="AU18" i="74"/>
  <c r="AV18" i="74"/>
  <c r="AW18" i="74"/>
  <c r="AX18" i="74"/>
  <c r="AO19" i="74"/>
  <c r="AP19" i="74"/>
  <c r="AQ19" i="74"/>
  <c r="AR19" i="74"/>
  <c r="AS19" i="74"/>
  <c r="AT19" i="74"/>
  <c r="AU19" i="74"/>
  <c r="AV19" i="74"/>
  <c r="AW19" i="74"/>
  <c r="AX19" i="74"/>
  <c r="AO20" i="74"/>
  <c r="AP20" i="74"/>
  <c r="AQ20" i="74"/>
  <c r="AR20" i="74"/>
  <c r="AS20" i="74"/>
  <c r="AT20" i="74"/>
  <c r="AU20" i="74"/>
  <c r="AV20" i="74"/>
  <c r="AW20" i="74"/>
  <c r="AX20" i="74"/>
  <c r="AO21" i="74"/>
  <c r="AP21" i="74"/>
  <c r="AQ21" i="74"/>
  <c r="AR21" i="74"/>
  <c r="AS21" i="74"/>
  <c r="AT21" i="74"/>
  <c r="AU21" i="74"/>
  <c r="AV21" i="74"/>
  <c r="AW21" i="74"/>
  <c r="AX21" i="74"/>
  <c r="AO22" i="74"/>
  <c r="AP22" i="74"/>
  <c r="AQ22" i="74"/>
  <c r="AR22" i="74"/>
  <c r="AS22" i="74"/>
  <c r="AT22" i="74"/>
  <c r="AU22" i="74"/>
  <c r="AV22" i="74"/>
  <c r="AW22" i="74"/>
  <c r="AX22" i="74"/>
  <c r="AO23" i="74"/>
  <c r="AP23" i="74"/>
  <c r="AQ23" i="74"/>
  <c r="AR23" i="74"/>
  <c r="AS23" i="74"/>
  <c r="AT23" i="74"/>
  <c r="AU23" i="74"/>
  <c r="AV23" i="74"/>
  <c r="AW23" i="74"/>
  <c r="AX23" i="74"/>
  <c r="AO24" i="74"/>
  <c r="AP24" i="74"/>
  <c r="AQ24" i="74"/>
  <c r="AR24" i="74"/>
  <c r="AS24" i="74"/>
  <c r="AT24" i="74"/>
  <c r="AU24" i="74"/>
  <c r="AV24" i="74"/>
  <c r="AW24" i="74"/>
  <c r="AX24" i="74"/>
  <c r="AO25" i="74"/>
  <c r="AP25" i="74"/>
  <c r="AQ25" i="74"/>
  <c r="AR25" i="74"/>
  <c r="AS25" i="74"/>
  <c r="AT25" i="74"/>
  <c r="AU25" i="74"/>
  <c r="AV25" i="74"/>
  <c r="AW25" i="74"/>
  <c r="AX25" i="74"/>
  <c r="AO26" i="74"/>
  <c r="AP26" i="74"/>
  <c r="AQ26" i="74"/>
  <c r="AR26" i="74"/>
  <c r="AS26" i="74"/>
  <c r="AT26" i="74"/>
  <c r="AU26" i="74"/>
  <c r="AV26" i="74"/>
  <c r="AW26" i="74"/>
  <c r="AX26" i="74"/>
  <c r="AO27" i="74"/>
  <c r="AP27" i="74"/>
  <c r="AQ27" i="74"/>
  <c r="AR27" i="74"/>
  <c r="AS27" i="74"/>
  <c r="AT27" i="74"/>
  <c r="AU27" i="74"/>
  <c r="AV27" i="74"/>
  <c r="AW27" i="74"/>
  <c r="AX27" i="74"/>
  <c r="AO28" i="74"/>
  <c r="AP28" i="74"/>
  <c r="AQ28" i="74"/>
  <c r="AR28" i="74"/>
  <c r="AS28" i="74"/>
  <c r="AT28" i="74"/>
  <c r="AU28" i="74"/>
  <c r="AV28" i="74"/>
  <c r="AW28" i="74"/>
  <c r="AX28" i="74"/>
  <c r="AO29" i="74"/>
  <c r="AP29" i="74"/>
  <c r="AQ29" i="74"/>
  <c r="AR29" i="74"/>
  <c r="AS29" i="74"/>
  <c r="AT29" i="74"/>
  <c r="AU29" i="74"/>
  <c r="AV29" i="74"/>
  <c r="AW29" i="74"/>
  <c r="AX29" i="74"/>
  <c r="AO30" i="74"/>
  <c r="AP30" i="74"/>
  <c r="AQ30" i="74"/>
  <c r="AR30" i="74"/>
  <c r="AS30" i="74"/>
  <c r="AT30" i="74"/>
  <c r="AU30" i="74"/>
  <c r="AV30" i="74"/>
  <c r="AW30" i="74"/>
  <c r="AX30" i="74"/>
  <c r="AO31" i="74"/>
  <c r="AP31" i="74"/>
  <c r="AQ31" i="74"/>
  <c r="AR31" i="74"/>
  <c r="AS31" i="74"/>
  <c r="AT31" i="74"/>
  <c r="AU31" i="74"/>
  <c r="AV31" i="74"/>
  <c r="AW31" i="74"/>
  <c r="AX31" i="74"/>
  <c r="AO32" i="74"/>
  <c r="AP32" i="74"/>
  <c r="AQ32" i="74"/>
  <c r="AR32" i="74"/>
  <c r="AS32" i="74"/>
  <c r="AT32" i="74"/>
  <c r="AU32" i="74"/>
  <c r="AV32" i="74"/>
  <c r="AW32" i="74"/>
  <c r="AX32" i="74"/>
  <c r="AO33" i="74"/>
  <c r="AP33" i="74"/>
  <c r="AQ33" i="74"/>
  <c r="AR33" i="74"/>
  <c r="AS33" i="74"/>
  <c r="AT33" i="74"/>
  <c r="AU33" i="74"/>
  <c r="AV33" i="74"/>
  <c r="AW33" i="74"/>
  <c r="AX33" i="74"/>
  <c r="AO34" i="74"/>
  <c r="AP34" i="74"/>
  <c r="AQ34" i="74"/>
  <c r="AR34" i="74"/>
  <c r="AS34" i="74"/>
  <c r="AT34" i="74"/>
  <c r="AU34" i="74"/>
  <c r="AV34" i="74"/>
  <c r="AW34" i="74"/>
  <c r="AX34" i="74"/>
  <c r="AO35" i="74"/>
  <c r="AP35" i="74"/>
  <c r="AQ35" i="74"/>
  <c r="AR35" i="74"/>
  <c r="AS35" i="74"/>
  <c r="AT35" i="74"/>
  <c r="AU35" i="74"/>
  <c r="AV35" i="74"/>
  <c r="AW35" i="74"/>
  <c r="AX35" i="74"/>
  <c r="AO36" i="74"/>
  <c r="AP36" i="74"/>
  <c r="AQ36" i="74"/>
  <c r="AR36" i="74"/>
  <c r="AS36" i="74"/>
  <c r="AT36" i="74"/>
  <c r="AU36" i="74"/>
  <c r="AV36" i="74"/>
  <c r="AW36" i="74"/>
  <c r="AX36" i="74"/>
  <c r="AO37" i="74"/>
  <c r="AP37" i="74"/>
  <c r="AQ37" i="74"/>
  <c r="AR37" i="74"/>
  <c r="AS37" i="74"/>
  <c r="AT37" i="74"/>
  <c r="AU37" i="74"/>
  <c r="AV37" i="74"/>
  <c r="AW37" i="74"/>
  <c r="AX37" i="74"/>
  <c r="AO38" i="74"/>
  <c r="AP38" i="74"/>
  <c r="AQ38" i="74"/>
  <c r="AR38" i="74"/>
  <c r="AS38" i="74"/>
  <c r="AT38" i="74"/>
  <c r="AU38" i="74"/>
  <c r="AV38" i="74"/>
  <c r="AW38" i="74"/>
  <c r="AX38" i="74"/>
  <c r="AO39" i="74"/>
  <c r="AP39" i="74"/>
  <c r="AQ39" i="74"/>
  <c r="AR39" i="74"/>
  <c r="AS39" i="74"/>
  <c r="AT39" i="74"/>
  <c r="AU39" i="74"/>
  <c r="AV39" i="74"/>
  <c r="AW39" i="74"/>
  <c r="AX39" i="74"/>
  <c r="AO40" i="74"/>
  <c r="AP40" i="74"/>
  <c r="AQ40" i="74"/>
  <c r="AR40" i="74"/>
  <c r="AS40" i="74"/>
  <c r="AT40" i="74"/>
  <c r="AU40" i="74"/>
  <c r="AV40" i="74"/>
  <c r="AW40" i="74"/>
  <c r="AX40" i="74"/>
  <c r="AO41" i="74"/>
  <c r="AP41" i="74"/>
  <c r="AQ41" i="74"/>
  <c r="AR41" i="74"/>
  <c r="AS41" i="74"/>
  <c r="AT41" i="74"/>
  <c r="AU41" i="74"/>
  <c r="AV41" i="74"/>
  <c r="AW41" i="74"/>
  <c r="AX41" i="74"/>
  <c r="AO42" i="74"/>
  <c r="AP42" i="74"/>
  <c r="AQ42" i="74"/>
  <c r="AR42" i="74"/>
  <c r="AS42" i="74"/>
  <c r="AT42" i="74"/>
  <c r="AU42" i="74"/>
  <c r="AV42" i="74"/>
  <c r="AW42" i="74"/>
  <c r="AX42" i="74"/>
  <c r="AO43" i="74"/>
  <c r="AP43" i="74"/>
  <c r="AQ43" i="74"/>
  <c r="AR43" i="74"/>
  <c r="AS43" i="74"/>
  <c r="AT43" i="74"/>
  <c r="AU43" i="74"/>
  <c r="AV43" i="74"/>
  <c r="AW43" i="74"/>
  <c r="AX43" i="74"/>
  <c r="AO44" i="74"/>
  <c r="AP44" i="74"/>
  <c r="AQ44" i="74"/>
  <c r="AR44" i="74"/>
  <c r="AS44" i="74"/>
  <c r="AT44" i="74"/>
  <c r="AU44" i="74"/>
  <c r="AV44" i="74"/>
  <c r="AW44" i="74"/>
  <c r="AX44" i="74"/>
  <c r="AO45" i="74"/>
  <c r="AP45" i="74"/>
  <c r="AQ45" i="74"/>
  <c r="AR45" i="74"/>
  <c r="AS45" i="74"/>
  <c r="AT45" i="74"/>
  <c r="AU45" i="74"/>
  <c r="AV45" i="74"/>
  <c r="AW45" i="74"/>
  <c r="AX45" i="74"/>
  <c r="AO46" i="74"/>
  <c r="AP46" i="74"/>
  <c r="AQ46" i="74"/>
  <c r="AR46" i="74"/>
  <c r="AS46" i="74"/>
  <c r="AT46" i="74"/>
  <c r="AU46" i="74"/>
  <c r="AV46" i="74"/>
  <c r="AW46" i="74"/>
  <c r="AX46" i="74"/>
  <c r="AO47" i="74"/>
  <c r="AP47" i="74"/>
  <c r="AQ47" i="74"/>
  <c r="AR47" i="74"/>
  <c r="AS47" i="74"/>
  <c r="AT47" i="74"/>
  <c r="AU47" i="74"/>
  <c r="AV47" i="74"/>
  <c r="AW47" i="74"/>
  <c r="AX47" i="74"/>
  <c r="AO48" i="74"/>
  <c r="AP48" i="74"/>
  <c r="AQ48" i="74"/>
  <c r="AR48" i="74"/>
  <c r="AS48" i="74"/>
  <c r="AT48" i="74"/>
  <c r="AU48" i="74"/>
  <c r="AV48" i="74"/>
  <c r="AW48" i="74"/>
  <c r="AX48" i="74"/>
  <c r="AO49" i="74"/>
  <c r="AP49" i="74"/>
  <c r="AQ49" i="74"/>
  <c r="AR49" i="74"/>
  <c r="AS49" i="74"/>
  <c r="AT49" i="74"/>
  <c r="AU49" i="74"/>
  <c r="AV49" i="74"/>
  <c r="AW49" i="74"/>
  <c r="AX49" i="74"/>
  <c r="AO50" i="74"/>
  <c r="AP50" i="74"/>
  <c r="AQ50" i="74"/>
  <c r="AR50" i="74"/>
  <c r="AS50" i="74"/>
  <c r="AT50" i="74"/>
  <c r="AU50" i="74"/>
  <c r="AV50" i="74"/>
  <c r="AW50" i="74"/>
  <c r="AX50" i="74"/>
  <c r="AO51" i="74"/>
  <c r="AP51" i="74"/>
  <c r="AQ51" i="74"/>
  <c r="AR51" i="74"/>
  <c r="AS51" i="74"/>
  <c r="AT51" i="74"/>
  <c r="AU51" i="74"/>
  <c r="AV51" i="74"/>
  <c r="AW51" i="74"/>
  <c r="AX51" i="74"/>
  <c r="AO52" i="74"/>
  <c r="AP52" i="74"/>
  <c r="AQ52" i="74"/>
  <c r="AR52" i="74"/>
  <c r="AS52" i="74"/>
  <c r="AT52" i="74"/>
  <c r="AU52" i="74"/>
  <c r="AV52" i="74"/>
  <c r="AW52" i="74"/>
  <c r="AX52" i="74"/>
  <c r="AO53" i="74"/>
  <c r="AP53" i="74"/>
  <c r="AQ53" i="74"/>
  <c r="AR53" i="74"/>
  <c r="AS53" i="74"/>
  <c r="AT53" i="74"/>
  <c r="AU53" i="74"/>
  <c r="AV53" i="74"/>
  <c r="AW53" i="74"/>
  <c r="AX53" i="74"/>
  <c r="AO54" i="74"/>
  <c r="AP54" i="74"/>
  <c r="AQ54" i="74"/>
  <c r="AR54" i="74"/>
  <c r="AS54" i="74"/>
  <c r="AT54" i="74"/>
  <c r="AU54" i="74"/>
  <c r="AV54" i="74"/>
  <c r="AW54" i="74"/>
  <c r="AX54" i="74"/>
  <c r="AO55" i="74"/>
  <c r="AP55" i="74"/>
  <c r="AQ55" i="74"/>
  <c r="AR55" i="74"/>
  <c r="AS55" i="74"/>
  <c r="AT55" i="74"/>
  <c r="AU55" i="74"/>
  <c r="AV55" i="74"/>
  <c r="AW55" i="74"/>
  <c r="AX55" i="74"/>
  <c r="AO56" i="74"/>
  <c r="AP56" i="74"/>
  <c r="AQ56" i="74"/>
  <c r="AR56" i="74"/>
  <c r="AS56" i="74"/>
  <c r="AT56" i="74"/>
  <c r="AU56" i="74"/>
  <c r="AV56" i="74"/>
  <c r="AW56" i="74"/>
  <c r="AX56" i="74"/>
  <c r="AP6" i="74"/>
  <c r="AQ6" i="74"/>
  <c r="AR6" i="74"/>
  <c r="AS6" i="74"/>
  <c r="AT6" i="74"/>
  <c r="AU6" i="74"/>
  <c r="AV6" i="74"/>
  <c r="AW6" i="74"/>
  <c r="AX6" i="74"/>
  <c r="AO6" i="74"/>
  <c r="AK7" i="74"/>
  <c r="AK8" i="74"/>
  <c r="AK9" i="74"/>
  <c r="AK10" i="74"/>
  <c r="AK11" i="74"/>
  <c r="AK12" i="74"/>
  <c r="AK13" i="74"/>
  <c r="AK14" i="74"/>
  <c r="AK15" i="74"/>
  <c r="AK16" i="74"/>
  <c r="AK17" i="74"/>
  <c r="AK18" i="74"/>
  <c r="AK19" i="74"/>
  <c r="AK20" i="74"/>
  <c r="AK21" i="74"/>
  <c r="AK22" i="74"/>
  <c r="AK23" i="74"/>
  <c r="AK24" i="74"/>
  <c r="AK25" i="74"/>
  <c r="AK26" i="74"/>
  <c r="AK27" i="74"/>
  <c r="AK28" i="74"/>
  <c r="AK29" i="74"/>
  <c r="AK30" i="74"/>
  <c r="AK31" i="74"/>
  <c r="AK32" i="74"/>
  <c r="AK33" i="74"/>
  <c r="AK34" i="74"/>
  <c r="AK35" i="74"/>
  <c r="AK36" i="74"/>
  <c r="AK37" i="74"/>
  <c r="AK38" i="74"/>
  <c r="AK39" i="74"/>
  <c r="AK40" i="74"/>
  <c r="AK41" i="74"/>
  <c r="AK42" i="74"/>
  <c r="AK43" i="74"/>
  <c r="AK44" i="74"/>
  <c r="AK45" i="74"/>
  <c r="AK46" i="74"/>
  <c r="AK47" i="74"/>
  <c r="AK48" i="74"/>
  <c r="AK49" i="74"/>
  <c r="AK50" i="74"/>
  <c r="AK51" i="74"/>
  <c r="AK52" i="74"/>
  <c r="AK53" i="74"/>
  <c r="AK54" i="74"/>
  <c r="AK55" i="74"/>
  <c r="AK56" i="74"/>
  <c r="AK6" i="74"/>
  <c r="AU6" i="67"/>
  <c r="AT57" i="67"/>
  <c r="AQ57" i="67"/>
  <c r="AL57" i="67"/>
  <c r="AU6" i="73"/>
  <c r="HG6" i="73"/>
  <c r="AY54" i="74"/>
  <c r="AY51" i="74"/>
  <c r="AY48" i="74"/>
  <c r="AY45" i="74"/>
  <c r="AY40" i="74"/>
  <c r="AY36" i="74"/>
  <c r="AY33" i="74"/>
  <c r="AY28" i="74"/>
  <c r="AY25" i="74"/>
  <c r="AY22" i="74"/>
  <c r="AY17" i="74"/>
  <c r="AY15" i="74"/>
  <c r="AY13" i="74"/>
  <c r="AY9" i="74"/>
  <c r="AY7" i="74"/>
  <c r="IL56" i="74"/>
  <c r="HY56" i="74"/>
  <c r="HL56" i="74"/>
  <c r="GY56" i="74"/>
  <c r="HY55" i="74"/>
  <c r="HL55" i="74"/>
  <c r="GY55" i="74"/>
  <c r="GL55" i="74"/>
  <c r="HY54" i="74"/>
  <c r="GY54" i="74"/>
  <c r="GL54" i="74"/>
  <c r="IL53" i="74"/>
  <c r="HY53" i="74"/>
  <c r="GY53" i="74"/>
  <c r="IL52" i="74"/>
  <c r="HY52" i="74"/>
  <c r="HL52" i="74"/>
  <c r="GY52" i="74"/>
  <c r="HY51" i="74"/>
  <c r="HL51" i="74"/>
  <c r="GY51" i="74"/>
  <c r="GL51" i="74"/>
  <c r="HY50" i="74"/>
  <c r="GY50" i="74"/>
  <c r="GL50" i="74"/>
  <c r="IL49" i="74"/>
  <c r="HY49" i="74"/>
  <c r="GY49" i="74"/>
  <c r="IL48" i="74"/>
  <c r="HY48" i="74"/>
  <c r="HL48" i="74"/>
  <c r="GY48" i="74"/>
  <c r="HY47" i="74"/>
  <c r="HL47" i="74"/>
  <c r="GY47" i="74"/>
  <c r="GL47" i="74"/>
  <c r="HY46" i="74"/>
  <c r="GY46" i="74"/>
  <c r="GL46" i="74"/>
  <c r="IL45" i="74"/>
  <c r="HY45" i="74"/>
  <c r="GY45" i="74"/>
  <c r="IL44" i="74"/>
  <c r="HY44" i="74"/>
  <c r="HL44" i="74"/>
  <c r="GY44" i="74"/>
  <c r="GJ57" i="74"/>
  <c r="HY43" i="74"/>
  <c r="HL43" i="74"/>
  <c r="GY43" i="74"/>
  <c r="GL43" i="74"/>
  <c r="HY42" i="74"/>
  <c r="GY42" i="74"/>
  <c r="GL42" i="74"/>
  <c r="IL41" i="74"/>
  <c r="HY41" i="74"/>
  <c r="GY41" i="74"/>
  <c r="IL40" i="74"/>
  <c r="HY40" i="74"/>
  <c r="HL40" i="74"/>
  <c r="GY40" i="74"/>
  <c r="HY39" i="74"/>
  <c r="HL39" i="74"/>
  <c r="GY39" i="74"/>
  <c r="GL39" i="74"/>
  <c r="HY38" i="74"/>
  <c r="GY38" i="74"/>
  <c r="GL38" i="74"/>
  <c r="IL37" i="74"/>
  <c r="HY37" i="74"/>
  <c r="GY37" i="74"/>
  <c r="IL36" i="74"/>
  <c r="HY36" i="74"/>
  <c r="HL36" i="74"/>
  <c r="GY36" i="74"/>
  <c r="HY35" i="74"/>
  <c r="HL35" i="74"/>
  <c r="GY35" i="74"/>
  <c r="GL35" i="74"/>
  <c r="HY34" i="74"/>
  <c r="GY34" i="74"/>
  <c r="GL34" i="74"/>
  <c r="IL33" i="74"/>
  <c r="HL33" i="74"/>
  <c r="GY33" i="74"/>
  <c r="GL33" i="74"/>
  <c r="IL32" i="74"/>
  <c r="HY32" i="74"/>
  <c r="HL32" i="74"/>
  <c r="GL32" i="74"/>
  <c r="IL31" i="74"/>
  <c r="HL31" i="74"/>
  <c r="GY31" i="74"/>
  <c r="GL31" i="74"/>
  <c r="IL30" i="74"/>
  <c r="HY30" i="74"/>
  <c r="HL30" i="74"/>
  <c r="GL30" i="74"/>
  <c r="IL29" i="74"/>
  <c r="HL29" i="74"/>
  <c r="GY29" i="74"/>
  <c r="GL29" i="74"/>
  <c r="IL28" i="74"/>
  <c r="HY28" i="74"/>
  <c r="HL28" i="74"/>
  <c r="GL28" i="74"/>
  <c r="IL27" i="74"/>
  <c r="HL27" i="74"/>
  <c r="GY27" i="74"/>
  <c r="GL27" i="74"/>
  <c r="IL26" i="74"/>
  <c r="HY26" i="74"/>
  <c r="HL26" i="74"/>
  <c r="GL26" i="74"/>
  <c r="IL25" i="74"/>
  <c r="HL25" i="74"/>
  <c r="GY25" i="74"/>
  <c r="GL25" i="74"/>
  <c r="IL24" i="74"/>
  <c r="HY24" i="74"/>
  <c r="HL24" i="74"/>
  <c r="GL24" i="74"/>
  <c r="IL23" i="74"/>
  <c r="HL23" i="74"/>
  <c r="GY23" i="74"/>
  <c r="GL23" i="74"/>
  <c r="IL22" i="74"/>
  <c r="HY22" i="74"/>
  <c r="HL22" i="74"/>
  <c r="GL22" i="74"/>
  <c r="IL21" i="74"/>
  <c r="HL21" i="74"/>
  <c r="GY21" i="74"/>
  <c r="GL21" i="74"/>
  <c r="IL20" i="74"/>
  <c r="HY20" i="74"/>
  <c r="HL20" i="74"/>
  <c r="GL20" i="74"/>
  <c r="IL19" i="74"/>
  <c r="HL19" i="74"/>
  <c r="GY19" i="74"/>
  <c r="GL19" i="74"/>
  <c r="IL18" i="74"/>
  <c r="HY18" i="74"/>
  <c r="HL18" i="74"/>
  <c r="GL18" i="74"/>
  <c r="IL17" i="74"/>
  <c r="HY17" i="74"/>
  <c r="HL17" i="74"/>
  <c r="GY17" i="74"/>
  <c r="GL17" i="74"/>
  <c r="IL16" i="74"/>
  <c r="HY16" i="74"/>
  <c r="HL16" i="74"/>
  <c r="GY16" i="74"/>
  <c r="GL16" i="74"/>
  <c r="IL15" i="74"/>
  <c r="HY15" i="74"/>
  <c r="HL15" i="74"/>
  <c r="GY15" i="74"/>
  <c r="GL15" i="74"/>
  <c r="IL14" i="74"/>
  <c r="HY14" i="74"/>
  <c r="HL14" i="74"/>
  <c r="GY14" i="74"/>
  <c r="GL14" i="74"/>
  <c r="IL13" i="74"/>
  <c r="HY13" i="74"/>
  <c r="HL13" i="74"/>
  <c r="GY13" i="74"/>
  <c r="GL13" i="74"/>
  <c r="IL12" i="74"/>
  <c r="HY12" i="74"/>
  <c r="HL12" i="74"/>
  <c r="GY12" i="74"/>
  <c r="GL12" i="74"/>
  <c r="IL11" i="74"/>
  <c r="HY11" i="74"/>
  <c r="HL11" i="74"/>
  <c r="GY11" i="74"/>
  <c r="GL11" i="74"/>
  <c r="IL10" i="74"/>
  <c r="HY10" i="74"/>
  <c r="HL10" i="74"/>
  <c r="GY10" i="74"/>
  <c r="GL10" i="74"/>
  <c r="IL9" i="74"/>
  <c r="HY9" i="74"/>
  <c r="HL9" i="74"/>
  <c r="GY9" i="74"/>
  <c r="GL9" i="74"/>
  <c r="IL8" i="74"/>
  <c r="HY8" i="74"/>
  <c r="HL8" i="74"/>
  <c r="GY8" i="74"/>
  <c r="GL8" i="74"/>
  <c r="IL7" i="74"/>
  <c r="HY7" i="74"/>
  <c r="HL7" i="74"/>
  <c r="GY7" i="74"/>
  <c r="GL7" i="74"/>
  <c r="IK57" i="74"/>
  <c r="II57" i="74"/>
  <c r="IH57" i="74"/>
  <c r="IG57" i="74"/>
  <c r="IE57" i="74"/>
  <c r="IC57" i="74"/>
  <c r="IB57" i="74"/>
  <c r="HX57" i="74"/>
  <c r="HW57" i="74"/>
  <c r="HT57" i="74"/>
  <c r="HS57" i="74"/>
  <c r="HO57" i="74"/>
  <c r="HK57" i="74"/>
  <c r="HI57" i="74"/>
  <c r="HH57" i="74"/>
  <c r="HG57" i="74"/>
  <c r="HF57" i="74"/>
  <c r="HE57" i="74"/>
  <c r="HC57" i="74"/>
  <c r="HB57" i="74"/>
  <c r="GX57" i="74"/>
  <c r="GW57" i="74"/>
  <c r="GT57" i="74"/>
  <c r="GS57" i="74"/>
  <c r="GO57" i="74"/>
  <c r="GK57" i="74"/>
  <c r="GI57" i="74"/>
  <c r="GH57" i="74"/>
  <c r="GG57" i="74"/>
  <c r="GE57" i="74"/>
  <c r="GC57" i="74"/>
  <c r="GB57" i="74"/>
  <c r="FX57" i="74"/>
  <c r="AY46" i="74" l="1"/>
  <c r="AY44" i="74"/>
  <c r="AY34" i="74"/>
  <c r="AY16" i="74"/>
  <c r="AY14" i="74"/>
  <c r="AY8" i="74"/>
  <c r="AY55" i="74"/>
  <c r="AY53" i="74"/>
  <c r="AY49" i="74"/>
  <c r="AY39" i="74"/>
  <c r="AY29" i="74"/>
  <c r="AY27" i="74"/>
  <c r="AY23" i="74"/>
  <c r="AY19" i="74"/>
  <c r="AY11" i="74"/>
  <c r="AV57" i="74"/>
  <c r="AP57" i="67"/>
  <c r="AM57" i="67"/>
  <c r="AO57" i="67"/>
  <c r="AS57" i="67"/>
  <c r="AM57" i="73"/>
  <c r="AR57" i="73"/>
  <c r="AL57" i="73"/>
  <c r="AQ57" i="73"/>
  <c r="AO57" i="73"/>
  <c r="AS57" i="73"/>
  <c r="AP57" i="73"/>
  <c r="AS57" i="74"/>
  <c r="AW57" i="74"/>
  <c r="AY10" i="74"/>
  <c r="AY21" i="74"/>
  <c r="AY12" i="74"/>
  <c r="AK57" i="74"/>
  <c r="AR57" i="74"/>
  <c r="AO57" i="74"/>
  <c r="AT57" i="74"/>
  <c r="AX57" i="74"/>
  <c r="BX57" i="74"/>
  <c r="AY20" i="74"/>
  <c r="AY26" i="74"/>
  <c r="AY30" i="74"/>
  <c r="AY32" i="74"/>
  <c r="AP57" i="74"/>
  <c r="AU57" i="74"/>
  <c r="AY6" i="74"/>
  <c r="AY18" i="74"/>
  <c r="AY24" i="74"/>
  <c r="AY35" i="74"/>
  <c r="AY38" i="74"/>
  <c r="AY42" i="74"/>
  <c r="AY31" i="74"/>
  <c r="AY37" i="74"/>
  <c r="AY41" i="74"/>
  <c r="AY43" i="74"/>
  <c r="AY47" i="74"/>
  <c r="AY56" i="74"/>
  <c r="AY50" i="74"/>
  <c r="AY52" i="74"/>
  <c r="GL6" i="74"/>
  <c r="HL6" i="74"/>
  <c r="IL6" i="74"/>
  <c r="GF57" i="74"/>
  <c r="GP57" i="74"/>
  <c r="GU57" i="74"/>
  <c r="GY6" i="74"/>
  <c r="HJ57" i="74"/>
  <c r="HP57" i="74"/>
  <c r="HU57" i="74"/>
  <c r="HY6" i="74"/>
  <c r="IF57" i="74"/>
  <c r="IJ57" i="74"/>
  <c r="GR57" i="74"/>
  <c r="GV57" i="74"/>
  <c r="HR57" i="74"/>
  <c r="HV57" i="74"/>
  <c r="GY18" i="74"/>
  <c r="HY19" i="74"/>
  <c r="GY20" i="74"/>
  <c r="HY21" i="74"/>
  <c r="GY22" i="74"/>
  <c r="HY23" i="74"/>
  <c r="GY24" i="74"/>
  <c r="HY25" i="74"/>
  <c r="GY26" i="74"/>
  <c r="HY27" i="74"/>
  <c r="GY28" i="74"/>
  <c r="HY29" i="74"/>
  <c r="GY30" i="74"/>
  <c r="HY31" i="74"/>
  <c r="GY32" i="74"/>
  <c r="HY33" i="74"/>
  <c r="HL34" i="74"/>
  <c r="IL35" i="74"/>
  <c r="GL37" i="74"/>
  <c r="HL38" i="74"/>
  <c r="IL39" i="74"/>
  <c r="GL41" i="74"/>
  <c r="HL42" i="74"/>
  <c r="IL43" i="74"/>
  <c r="GL45" i="74"/>
  <c r="HL46" i="74"/>
  <c r="IL47" i="74"/>
  <c r="GL49" i="74"/>
  <c r="HL50" i="74"/>
  <c r="IL51" i="74"/>
  <c r="GL53" i="74"/>
  <c r="HL54" i="74"/>
  <c r="IL55" i="74"/>
  <c r="IL34" i="74"/>
  <c r="GL36" i="74"/>
  <c r="HL37" i="74"/>
  <c r="IL38" i="74"/>
  <c r="GL40" i="74"/>
  <c r="HL41" i="74"/>
  <c r="IL42" i="74"/>
  <c r="GL44" i="74"/>
  <c r="HL45" i="74"/>
  <c r="IL46" i="74"/>
  <c r="GL48" i="74"/>
  <c r="HL49" i="74"/>
  <c r="IL50" i="74"/>
  <c r="GL52" i="74"/>
  <c r="HL53" i="74"/>
  <c r="IL54" i="74"/>
  <c r="GL56" i="74"/>
  <c r="AY57" i="74" l="1"/>
  <c r="IL57" i="74"/>
  <c r="HY57" i="74"/>
  <c r="HL57" i="74"/>
  <c r="GY57" i="74"/>
  <c r="GL57" i="74"/>
  <c r="HS56" i="67" l="1"/>
  <c r="GI55" i="67"/>
  <c r="FW55" i="67"/>
  <c r="GI54" i="67"/>
  <c r="FW54" i="67"/>
  <c r="GU52" i="67"/>
  <c r="GI52" i="67"/>
  <c r="AU52" i="67" s="1"/>
  <c r="GU51" i="67"/>
  <c r="GI51" i="67"/>
  <c r="AU51" i="67" s="1"/>
  <c r="GI50" i="67"/>
  <c r="HS49" i="67"/>
  <c r="GI49" i="67"/>
  <c r="HS48" i="67"/>
  <c r="GI47" i="67"/>
  <c r="FW47" i="67"/>
  <c r="GI46" i="67"/>
  <c r="FW46" i="67"/>
  <c r="GU44" i="67"/>
  <c r="GI44" i="67"/>
  <c r="GU43" i="67"/>
  <c r="GI43" i="67"/>
  <c r="AU43" i="67" s="1"/>
  <c r="GI42" i="67"/>
  <c r="HS41" i="67"/>
  <c r="GI41" i="67"/>
  <c r="HS40" i="67"/>
  <c r="GI39" i="67"/>
  <c r="FW39" i="67"/>
  <c r="GI38" i="67"/>
  <c r="FW38" i="67"/>
  <c r="GU36" i="67"/>
  <c r="GI36" i="67"/>
  <c r="AU36" i="67" s="1"/>
  <c r="GU35" i="67"/>
  <c r="GI35" i="67"/>
  <c r="AU35" i="67" s="1"/>
  <c r="GI34" i="67"/>
  <c r="HS33" i="67"/>
  <c r="GI33" i="67"/>
  <c r="HS32" i="67"/>
  <c r="GI31" i="67"/>
  <c r="FW31" i="67"/>
  <c r="GI30" i="67"/>
  <c r="FW30" i="67"/>
  <c r="GU28" i="67"/>
  <c r="GI28" i="67"/>
  <c r="GU27" i="67"/>
  <c r="GI27" i="67"/>
  <c r="AU27" i="67" s="1"/>
  <c r="GI26" i="67"/>
  <c r="HS25" i="67"/>
  <c r="GI25" i="67"/>
  <c r="HS24" i="67"/>
  <c r="GI23" i="67"/>
  <c r="FW23" i="67"/>
  <c r="GI22" i="67"/>
  <c r="FW22" i="67"/>
  <c r="GU20" i="67"/>
  <c r="GI20" i="67"/>
  <c r="AU20" i="67" s="1"/>
  <c r="GU19" i="67"/>
  <c r="GI19" i="67"/>
  <c r="AU19" i="67" s="1"/>
  <c r="HA57" i="67"/>
  <c r="GI18" i="67"/>
  <c r="HS17" i="67"/>
  <c r="GI17" i="67"/>
  <c r="HS16" i="67"/>
  <c r="GI15" i="67"/>
  <c r="FW15" i="67"/>
  <c r="HS14" i="67"/>
  <c r="GU14" i="67"/>
  <c r="GI14" i="67"/>
  <c r="AU14" i="67" s="1"/>
  <c r="GU13" i="67"/>
  <c r="GI13" i="67"/>
  <c r="HS12" i="67"/>
  <c r="GU11" i="67"/>
  <c r="HS10" i="67"/>
  <c r="GU10" i="67"/>
  <c r="GI10" i="67"/>
  <c r="FW10" i="67"/>
  <c r="GE57" i="67"/>
  <c r="GI9" i="67"/>
  <c r="FW9" i="67"/>
  <c r="GU8" i="67"/>
  <c r="GI8" i="67"/>
  <c r="HS7" i="67"/>
  <c r="GU7" i="67"/>
  <c r="GI7" i="67"/>
  <c r="AU7" i="67" s="1"/>
  <c r="FW7" i="67"/>
  <c r="HR57" i="67"/>
  <c r="HN57" i="67"/>
  <c r="HK57" i="67"/>
  <c r="HC57" i="67"/>
  <c r="GY57" i="67"/>
  <c r="GX57" i="67"/>
  <c r="GS57" i="67"/>
  <c r="GR57" i="67"/>
  <c r="GP57" i="67"/>
  <c r="GO57" i="67"/>
  <c r="GM57" i="67"/>
  <c r="GH57" i="67"/>
  <c r="GG57" i="67"/>
  <c r="GD57" i="67"/>
  <c r="GC57" i="67"/>
  <c r="FV57" i="67"/>
  <c r="FT57" i="67"/>
  <c r="FS57" i="67"/>
  <c r="FR57" i="67"/>
  <c r="FN57" i="67"/>
  <c r="HS56" i="73"/>
  <c r="HG56" i="73"/>
  <c r="GU56" i="73"/>
  <c r="HS55" i="73"/>
  <c r="FW55" i="73"/>
  <c r="HS54" i="73"/>
  <c r="GU54" i="73"/>
  <c r="GI54" i="73"/>
  <c r="FW54" i="73"/>
  <c r="HS53" i="73"/>
  <c r="GI53" i="73"/>
  <c r="FW53" i="73"/>
  <c r="GU52" i="73"/>
  <c r="GI52" i="73"/>
  <c r="FW52" i="73"/>
  <c r="HS51" i="73"/>
  <c r="HG51" i="73"/>
  <c r="GU51" i="73"/>
  <c r="GI51" i="73"/>
  <c r="FW51" i="73"/>
  <c r="HG50" i="73"/>
  <c r="GU50" i="73"/>
  <c r="HS49" i="73"/>
  <c r="HG49" i="73"/>
  <c r="GU49" i="73"/>
  <c r="FW49" i="73"/>
  <c r="HS48" i="73"/>
  <c r="HG48" i="73"/>
  <c r="GU48" i="73"/>
  <c r="HS47" i="73"/>
  <c r="FW47" i="73"/>
  <c r="HS46" i="73"/>
  <c r="GU46" i="73"/>
  <c r="GI46" i="73"/>
  <c r="FW46" i="73"/>
  <c r="HS45" i="73"/>
  <c r="GI45" i="73"/>
  <c r="FW45" i="73"/>
  <c r="GU44" i="73"/>
  <c r="GI44" i="73"/>
  <c r="FW44" i="73"/>
  <c r="HS43" i="73"/>
  <c r="HG43" i="73"/>
  <c r="GU43" i="73"/>
  <c r="GI43" i="73"/>
  <c r="FW43" i="73"/>
  <c r="HG42" i="73"/>
  <c r="GU42" i="73"/>
  <c r="HS41" i="73"/>
  <c r="HG41" i="73"/>
  <c r="GU41" i="73"/>
  <c r="FW41" i="73"/>
  <c r="HS40" i="73"/>
  <c r="HG40" i="73"/>
  <c r="GU40" i="73"/>
  <c r="HS39" i="73"/>
  <c r="FW39" i="73"/>
  <c r="HS38" i="73"/>
  <c r="GU38" i="73"/>
  <c r="GI38" i="73"/>
  <c r="FW38" i="73"/>
  <c r="HS37" i="73"/>
  <c r="GI37" i="73"/>
  <c r="FW37" i="73"/>
  <c r="GU36" i="73"/>
  <c r="GI36" i="73"/>
  <c r="FW36" i="73"/>
  <c r="HS35" i="73"/>
  <c r="HG35" i="73"/>
  <c r="GU35" i="73"/>
  <c r="GI35" i="73"/>
  <c r="FW35" i="73"/>
  <c r="HG34" i="73"/>
  <c r="GU34" i="73"/>
  <c r="HS33" i="73"/>
  <c r="HG33" i="73"/>
  <c r="GU33" i="73"/>
  <c r="FW33" i="73"/>
  <c r="HS32" i="73"/>
  <c r="HG32" i="73"/>
  <c r="GU32" i="73"/>
  <c r="HS31" i="73"/>
  <c r="FW31" i="73"/>
  <c r="HS30" i="73"/>
  <c r="GU30" i="73"/>
  <c r="GI30" i="73"/>
  <c r="FW30" i="73"/>
  <c r="HS29" i="73"/>
  <c r="GI29" i="73"/>
  <c r="FW29" i="73"/>
  <c r="GU28" i="73"/>
  <c r="GI28" i="73"/>
  <c r="FW28" i="73"/>
  <c r="HS27" i="73"/>
  <c r="HG27" i="73"/>
  <c r="GU27" i="73"/>
  <c r="GI27" i="73"/>
  <c r="FW27" i="73"/>
  <c r="HG26" i="73"/>
  <c r="GU26" i="73"/>
  <c r="HS25" i="73"/>
  <c r="HG25" i="73"/>
  <c r="GU25" i="73"/>
  <c r="FW25" i="73"/>
  <c r="HS24" i="73"/>
  <c r="HG24" i="73"/>
  <c r="GU24" i="73"/>
  <c r="HS23" i="73"/>
  <c r="FW23" i="73"/>
  <c r="HS22" i="73"/>
  <c r="GU22" i="73"/>
  <c r="GI22" i="73"/>
  <c r="FW22" i="73"/>
  <c r="HS21" i="73"/>
  <c r="GI21" i="73"/>
  <c r="FW21" i="73"/>
  <c r="GU20" i="73"/>
  <c r="GI20" i="73"/>
  <c r="FW20" i="73"/>
  <c r="HS19" i="73"/>
  <c r="HG19" i="73"/>
  <c r="GU19" i="73"/>
  <c r="GI19" i="73"/>
  <c r="FW19" i="73"/>
  <c r="HG18" i="73"/>
  <c r="GU18" i="73"/>
  <c r="HS17" i="73"/>
  <c r="HG17" i="73"/>
  <c r="GU17" i="73"/>
  <c r="FW17" i="73"/>
  <c r="HS16" i="73"/>
  <c r="HG16" i="73"/>
  <c r="GU16" i="73"/>
  <c r="HS15" i="73"/>
  <c r="FW15" i="73"/>
  <c r="HS14" i="73"/>
  <c r="GU14" i="73"/>
  <c r="GI14" i="73"/>
  <c r="FW14" i="73"/>
  <c r="HS13" i="73"/>
  <c r="GU13" i="73"/>
  <c r="GI13" i="73"/>
  <c r="FW13" i="73"/>
  <c r="GU12" i="73"/>
  <c r="GI12" i="73"/>
  <c r="FW12" i="73"/>
  <c r="HS11" i="73"/>
  <c r="HG11" i="73"/>
  <c r="GU11" i="73"/>
  <c r="GI11" i="73"/>
  <c r="FW11" i="73"/>
  <c r="HS10" i="73"/>
  <c r="HG10" i="73"/>
  <c r="GU10" i="73"/>
  <c r="HS9" i="73"/>
  <c r="HG9" i="73"/>
  <c r="GU9" i="73"/>
  <c r="GI9" i="73"/>
  <c r="FW9" i="73"/>
  <c r="HS8" i="73"/>
  <c r="FW8" i="73"/>
  <c r="HG7" i="73"/>
  <c r="GU7" i="73"/>
  <c r="GI7" i="73"/>
  <c r="HR57" i="73"/>
  <c r="HP57" i="73"/>
  <c r="HO57" i="73"/>
  <c r="HN57" i="73"/>
  <c r="HK57" i="73"/>
  <c r="HJ57" i="73"/>
  <c r="HE57" i="73"/>
  <c r="HC57" i="73"/>
  <c r="HA57" i="73"/>
  <c r="GX57" i="73"/>
  <c r="GT57" i="73"/>
  <c r="GS57" i="73"/>
  <c r="GR57" i="73"/>
  <c r="GP57" i="73"/>
  <c r="GO57" i="73"/>
  <c r="GM57" i="73"/>
  <c r="GH57" i="73"/>
  <c r="GG57" i="73"/>
  <c r="GF57" i="73"/>
  <c r="GE57" i="73"/>
  <c r="GD57" i="73"/>
  <c r="GC57" i="73"/>
  <c r="GA57" i="73"/>
  <c r="FZ57" i="73"/>
  <c r="FV57" i="73"/>
  <c r="FU57" i="73"/>
  <c r="FS57" i="73"/>
  <c r="FR57" i="73"/>
  <c r="FQ57" i="73"/>
  <c r="FN57" i="73"/>
  <c r="AU8" i="67" l="1"/>
  <c r="AU9" i="67"/>
  <c r="AU10" i="67"/>
  <c r="AU13" i="67"/>
  <c r="AU28" i="67"/>
  <c r="AU44" i="67"/>
  <c r="AU47" i="67"/>
  <c r="AU17" i="67"/>
  <c r="AU22" i="67"/>
  <c r="AU54" i="67"/>
  <c r="AU29" i="73"/>
  <c r="AU45" i="73"/>
  <c r="AU9" i="73"/>
  <c r="AU11" i="73"/>
  <c r="AU13" i="73"/>
  <c r="AU20" i="73"/>
  <c r="AU36" i="73"/>
  <c r="AU52" i="73"/>
  <c r="AU7" i="73"/>
  <c r="AU12" i="73"/>
  <c r="AU27" i="73"/>
  <c r="AU30" i="73"/>
  <c r="AU28" i="73"/>
  <c r="AU44" i="73"/>
  <c r="AU14" i="73"/>
  <c r="AU43" i="73"/>
  <c r="AU46" i="73"/>
  <c r="AU19" i="73"/>
  <c r="AU21" i="73"/>
  <c r="AU22" i="73"/>
  <c r="AU35" i="73"/>
  <c r="AU37" i="73"/>
  <c r="AU38" i="73"/>
  <c r="AU51" i="73"/>
  <c r="AU53" i="73"/>
  <c r="AU54" i="73"/>
  <c r="GU9" i="67"/>
  <c r="HS11" i="67"/>
  <c r="GU15" i="67"/>
  <c r="AU15" i="67" s="1"/>
  <c r="FW18" i="67"/>
  <c r="HS20" i="67"/>
  <c r="GU23" i="67"/>
  <c r="AU23" i="67" s="1"/>
  <c r="FW26" i="67"/>
  <c r="HS28" i="67"/>
  <c r="GU31" i="67"/>
  <c r="AU31" i="67" s="1"/>
  <c r="FW34" i="67"/>
  <c r="HS36" i="67"/>
  <c r="GU39" i="67"/>
  <c r="AU39" i="67" s="1"/>
  <c r="FW42" i="67"/>
  <c r="HS44" i="67"/>
  <c r="GU47" i="67"/>
  <c r="FW50" i="67"/>
  <c r="HS52" i="67"/>
  <c r="GU55" i="67"/>
  <c r="AU55" i="67" s="1"/>
  <c r="FO57" i="67"/>
  <c r="FZ57" i="67"/>
  <c r="GI6" i="67"/>
  <c r="GT57" i="67"/>
  <c r="HE57" i="67"/>
  <c r="HP57" i="67"/>
  <c r="HS8" i="67"/>
  <c r="HS9" i="67"/>
  <c r="FW12" i="67"/>
  <c r="GI12" i="67"/>
  <c r="GU12" i="67"/>
  <c r="FW14" i="67"/>
  <c r="GI16" i="67"/>
  <c r="GU16" i="67"/>
  <c r="FW19" i="67"/>
  <c r="GI21" i="67"/>
  <c r="HS21" i="67"/>
  <c r="GI24" i="67"/>
  <c r="GU24" i="67"/>
  <c r="FW27" i="67"/>
  <c r="GI29" i="67"/>
  <c r="HS29" i="67"/>
  <c r="GI32" i="67"/>
  <c r="AU32" i="67" s="1"/>
  <c r="GU32" i="67"/>
  <c r="FW35" i="67"/>
  <c r="GI37" i="67"/>
  <c r="AU37" i="67" s="1"/>
  <c r="HS37" i="67"/>
  <c r="GI40" i="67"/>
  <c r="GU40" i="67"/>
  <c r="FW43" i="67"/>
  <c r="GI45" i="67"/>
  <c r="HS45" i="67"/>
  <c r="GI48" i="67"/>
  <c r="GU48" i="67"/>
  <c r="FW51" i="67"/>
  <c r="GI53" i="67"/>
  <c r="HS53" i="67"/>
  <c r="GI56" i="67"/>
  <c r="GU56" i="67"/>
  <c r="FW6" i="67"/>
  <c r="FQ57" i="67"/>
  <c r="FU57" i="67"/>
  <c r="GA57" i="67"/>
  <c r="GF57" i="67"/>
  <c r="GL57" i="67"/>
  <c r="GQ57" i="67"/>
  <c r="GU6" i="67"/>
  <c r="HB57" i="67"/>
  <c r="HF57" i="67"/>
  <c r="HM57" i="67"/>
  <c r="HQ57" i="67"/>
  <c r="FW8" i="67"/>
  <c r="GI11" i="67"/>
  <c r="AU11" i="67" s="1"/>
  <c r="HD57" i="67"/>
  <c r="HJ57" i="67"/>
  <c r="HO57" i="67"/>
  <c r="HS6" i="67"/>
  <c r="FW11" i="67"/>
  <c r="HS13" i="67"/>
  <c r="HS15" i="67"/>
  <c r="FW17" i="67"/>
  <c r="GU18" i="67"/>
  <c r="AU18" i="67" s="1"/>
  <c r="HS19" i="67"/>
  <c r="FW21" i="67"/>
  <c r="GU22" i="67"/>
  <c r="HS23" i="67"/>
  <c r="FW25" i="67"/>
  <c r="GU26" i="67"/>
  <c r="AU26" i="67" s="1"/>
  <c r="HS27" i="67"/>
  <c r="FW29" i="67"/>
  <c r="GU30" i="67"/>
  <c r="AU30" i="67" s="1"/>
  <c r="HS31" i="67"/>
  <c r="FW33" i="67"/>
  <c r="GU34" i="67"/>
  <c r="AU34" i="67" s="1"/>
  <c r="HS35" i="67"/>
  <c r="FW37" i="67"/>
  <c r="GU38" i="67"/>
  <c r="AU38" i="67" s="1"/>
  <c r="HS39" i="67"/>
  <c r="FW41" i="67"/>
  <c r="GU42" i="67"/>
  <c r="AU42" i="67" s="1"/>
  <c r="HS43" i="67"/>
  <c r="FW45" i="67"/>
  <c r="GU46" i="67"/>
  <c r="AU46" i="67" s="1"/>
  <c r="HS47" i="67"/>
  <c r="FW49" i="67"/>
  <c r="GU50" i="67"/>
  <c r="AU50" i="67" s="1"/>
  <c r="HS51" i="67"/>
  <c r="FW53" i="67"/>
  <c r="GU54" i="67"/>
  <c r="HS55" i="67"/>
  <c r="FW13" i="67"/>
  <c r="FW16" i="67"/>
  <c r="GU17" i="67"/>
  <c r="HS18" i="67"/>
  <c r="FW20" i="67"/>
  <c r="GU21" i="67"/>
  <c r="HS22" i="67"/>
  <c r="FW24" i="67"/>
  <c r="GU25" i="67"/>
  <c r="AU25" i="67" s="1"/>
  <c r="HS26" i="67"/>
  <c r="FW28" i="67"/>
  <c r="GU29" i="67"/>
  <c r="HS30" i="67"/>
  <c r="FW32" i="67"/>
  <c r="GU33" i="67"/>
  <c r="AU33" i="67" s="1"/>
  <c r="HS34" i="67"/>
  <c r="FW36" i="67"/>
  <c r="GU37" i="67"/>
  <c r="HS38" i="67"/>
  <c r="FW40" i="67"/>
  <c r="GU41" i="67"/>
  <c r="AU41" i="67" s="1"/>
  <c r="HS42" i="67"/>
  <c r="FW44" i="67"/>
  <c r="GU45" i="67"/>
  <c r="HS46" i="67"/>
  <c r="FW48" i="67"/>
  <c r="GU49" i="67"/>
  <c r="AU49" i="67" s="1"/>
  <c r="HS50" i="67"/>
  <c r="FW52" i="67"/>
  <c r="GU53" i="67"/>
  <c r="HS54" i="67"/>
  <c r="FW56" i="67"/>
  <c r="FW6" i="73"/>
  <c r="FO57" i="73"/>
  <c r="FT57" i="73"/>
  <c r="GI6" i="73"/>
  <c r="FW7" i="73"/>
  <c r="GI8" i="73"/>
  <c r="GU8" i="73"/>
  <c r="HG8" i="73"/>
  <c r="GL57" i="73"/>
  <c r="GU6" i="73"/>
  <c r="GY57" i="73"/>
  <c r="HD57" i="73"/>
  <c r="HS6" i="73"/>
  <c r="HS7" i="73"/>
  <c r="GQ57" i="73"/>
  <c r="HB57" i="73"/>
  <c r="HF57" i="73"/>
  <c r="HM57" i="73"/>
  <c r="HQ57" i="73"/>
  <c r="FW10" i="73"/>
  <c r="GI10" i="73"/>
  <c r="HG12" i="73"/>
  <c r="HS12" i="73"/>
  <c r="GI15" i="73"/>
  <c r="GU15" i="73"/>
  <c r="HG15" i="73"/>
  <c r="FW18" i="73"/>
  <c r="GI18" i="73"/>
  <c r="HG20" i="73"/>
  <c r="HS20" i="73"/>
  <c r="GI23" i="73"/>
  <c r="GU23" i="73"/>
  <c r="HG23" i="73"/>
  <c r="FW26" i="73"/>
  <c r="GI26" i="73"/>
  <c r="HG28" i="73"/>
  <c r="HS28" i="73"/>
  <c r="GI31" i="73"/>
  <c r="GU31" i="73"/>
  <c r="HG31" i="73"/>
  <c r="FW34" i="73"/>
  <c r="GI34" i="73"/>
  <c r="HG36" i="73"/>
  <c r="HS36" i="73"/>
  <c r="GI39" i="73"/>
  <c r="GU39" i="73"/>
  <c r="HG39" i="73"/>
  <c r="FW42" i="73"/>
  <c r="GI42" i="73"/>
  <c r="HG44" i="73"/>
  <c r="HS44" i="73"/>
  <c r="GI47" i="73"/>
  <c r="GU47" i="73"/>
  <c r="HG47" i="73"/>
  <c r="FW50" i="73"/>
  <c r="GI50" i="73"/>
  <c r="HG52" i="73"/>
  <c r="HS52" i="73"/>
  <c r="GI55" i="73"/>
  <c r="GU55" i="73"/>
  <c r="HG55" i="73"/>
  <c r="HG13" i="73"/>
  <c r="FW16" i="73"/>
  <c r="GI16" i="73"/>
  <c r="HS18" i="73"/>
  <c r="GU21" i="73"/>
  <c r="HG21" i="73"/>
  <c r="FW24" i="73"/>
  <c r="GI24" i="73"/>
  <c r="HS26" i="73"/>
  <c r="GU29" i="73"/>
  <c r="HG29" i="73"/>
  <c r="FW32" i="73"/>
  <c r="GI32" i="73"/>
  <c r="HS34" i="73"/>
  <c r="GU37" i="73"/>
  <c r="HG37" i="73"/>
  <c r="FW40" i="73"/>
  <c r="GI40" i="73"/>
  <c r="HS42" i="73"/>
  <c r="GU45" i="73"/>
  <c r="HG45" i="73"/>
  <c r="FW48" i="73"/>
  <c r="GI48" i="73"/>
  <c r="HS50" i="73"/>
  <c r="GU53" i="73"/>
  <c r="HG53" i="73"/>
  <c r="FW56" i="73"/>
  <c r="GI56" i="73"/>
  <c r="HG14" i="73"/>
  <c r="GI17" i="73"/>
  <c r="HG22" i="73"/>
  <c r="GI25" i="73"/>
  <c r="HG30" i="73"/>
  <c r="GI33" i="73"/>
  <c r="HG38" i="73"/>
  <c r="GI41" i="73"/>
  <c r="HG46" i="73"/>
  <c r="GI49" i="73"/>
  <c r="HG54" i="73"/>
  <c r="AU56" i="67" l="1"/>
  <c r="AU29" i="67"/>
  <c r="AU24" i="67"/>
  <c r="AU12" i="67"/>
  <c r="AU45" i="67"/>
  <c r="AU40" i="67"/>
  <c r="AU53" i="67"/>
  <c r="AU48" i="67"/>
  <c r="AU21" i="67"/>
  <c r="AU16" i="67"/>
  <c r="AR57" i="67"/>
  <c r="AU50" i="73"/>
  <c r="AU25" i="73"/>
  <c r="AU33" i="73"/>
  <c r="AU31" i="73"/>
  <c r="AU26" i="73"/>
  <c r="AU41" i="73"/>
  <c r="AU18" i="73"/>
  <c r="AU49" i="73"/>
  <c r="AU17" i="73"/>
  <c r="AU47" i="73"/>
  <c r="AU42" i="73"/>
  <c r="AU15" i="73"/>
  <c r="AU10" i="73"/>
  <c r="AU56" i="73"/>
  <c r="AU40" i="73"/>
  <c r="AU24" i="73"/>
  <c r="AU55" i="73"/>
  <c r="AU23" i="73"/>
  <c r="AU48" i="73"/>
  <c r="AU32" i="73"/>
  <c r="AU16" i="73"/>
  <c r="AU39" i="73"/>
  <c r="AU34" i="73"/>
  <c r="AU8" i="73"/>
  <c r="FW57" i="67"/>
  <c r="GU57" i="67"/>
  <c r="HS57" i="67"/>
  <c r="HG57" i="67"/>
  <c r="GI57" i="67"/>
  <c r="GI57" i="73"/>
  <c r="HS57" i="73"/>
  <c r="GU57" i="73"/>
  <c r="FW57" i="73"/>
  <c r="HG57" i="73"/>
  <c r="AU57" i="67" l="1"/>
  <c r="AU57" i="73"/>
  <c r="AT57" i="73"/>
  <c r="L27" i="71" l="1"/>
  <c r="L23" i="71"/>
  <c r="M23" i="71" s="1"/>
  <c r="L19" i="71"/>
  <c r="L31" i="71" s="1"/>
  <c r="L63" i="71"/>
  <c r="L65" i="71" s="1"/>
  <c r="L62" i="71"/>
  <c r="L60" i="71"/>
  <c r="L59" i="71"/>
  <c r="L56" i="71"/>
  <c r="L53" i="71"/>
  <c r="L50" i="71"/>
  <c r="L48" i="71"/>
  <c r="L47" i="71"/>
  <c r="L44" i="71"/>
  <c r="L41" i="71"/>
  <c r="L26" i="71"/>
  <c r="M26" i="71" s="1"/>
  <c r="L22" i="71"/>
  <c r="M22" i="71" s="1"/>
  <c r="M67" i="71"/>
  <c r="M57" i="71"/>
  <c r="M54" i="71"/>
  <c r="M51" i="71"/>
  <c r="M45" i="71"/>
  <c r="M42" i="71"/>
  <c r="M39" i="71"/>
  <c r="M36" i="71"/>
  <c r="M32" i="71"/>
  <c r="M30" i="71"/>
  <c r="M28" i="71"/>
  <c r="M27" i="71"/>
  <c r="M24" i="71"/>
  <c r="M20" i="71"/>
  <c r="M16" i="71"/>
  <c r="M9" i="71"/>
  <c r="M5" i="71"/>
  <c r="FK7" i="74"/>
  <c r="FK8" i="74"/>
  <c r="FK9" i="74"/>
  <c r="FK10" i="74"/>
  <c r="FK11" i="74"/>
  <c r="FK12" i="74"/>
  <c r="FK13" i="74"/>
  <c r="FK14" i="74"/>
  <c r="FK15" i="74"/>
  <c r="FK16" i="74"/>
  <c r="FK17" i="74"/>
  <c r="FK18" i="74"/>
  <c r="FK19" i="74"/>
  <c r="FK20" i="74"/>
  <c r="FK21" i="74"/>
  <c r="FK22" i="74"/>
  <c r="FK23" i="74"/>
  <c r="FK24" i="74"/>
  <c r="FK25" i="74"/>
  <c r="FK26" i="74"/>
  <c r="FK27" i="74"/>
  <c r="FK28" i="74"/>
  <c r="FK29" i="74"/>
  <c r="FK30" i="74"/>
  <c r="FK31" i="74"/>
  <c r="FK32" i="74"/>
  <c r="FK33" i="74"/>
  <c r="FK34" i="74"/>
  <c r="FK35" i="74"/>
  <c r="FK36" i="74"/>
  <c r="FK37" i="74"/>
  <c r="FK38" i="74"/>
  <c r="FK39" i="74"/>
  <c r="FK40" i="74"/>
  <c r="FK41" i="74"/>
  <c r="FK42" i="74"/>
  <c r="FK43" i="74"/>
  <c r="FK44" i="74"/>
  <c r="FK45" i="74"/>
  <c r="FK46" i="74"/>
  <c r="FK47" i="74"/>
  <c r="FK48" i="74"/>
  <c r="FK49" i="74"/>
  <c r="FK50" i="74"/>
  <c r="FK51" i="74"/>
  <c r="FK52" i="74"/>
  <c r="FK53" i="74"/>
  <c r="FK54" i="74"/>
  <c r="FK55" i="74"/>
  <c r="FK56" i="74"/>
  <c r="FK6" i="74"/>
  <c r="EX7" i="74"/>
  <c r="EX8" i="74"/>
  <c r="EX9" i="74"/>
  <c r="EX10" i="74"/>
  <c r="EX11" i="74"/>
  <c r="EX12" i="74"/>
  <c r="EX13" i="74"/>
  <c r="EX14" i="74"/>
  <c r="EX15" i="74"/>
  <c r="EX16" i="74"/>
  <c r="EX17" i="74"/>
  <c r="EX18" i="74"/>
  <c r="EX19" i="74"/>
  <c r="EX20" i="74"/>
  <c r="EX21" i="74"/>
  <c r="EX22" i="74"/>
  <c r="EX23" i="74"/>
  <c r="EX24" i="74"/>
  <c r="EX25" i="74"/>
  <c r="EX26" i="74"/>
  <c r="EX27" i="74"/>
  <c r="EX28" i="74"/>
  <c r="EX29" i="74"/>
  <c r="EX30" i="74"/>
  <c r="EX31" i="74"/>
  <c r="EX32" i="74"/>
  <c r="EX33" i="74"/>
  <c r="EX34" i="74"/>
  <c r="EX35" i="74"/>
  <c r="EX36" i="74"/>
  <c r="EX37" i="74"/>
  <c r="EX38" i="74"/>
  <c r="EX39" i="74"/>
  <c r="EX40" i="74"/>
  <c r="EX41" i="74"/>
  <c r="EX42" i="74"/>
  <c r="EX43" i="74"/>
  <c r="EX44" i="74"/>
  <c r="EX45" i="74"/>
  <c r="EX46" i="74"/>
  <c r="EX47" i="74"/>
  <c r="EX48" i="74"/>
  <c r="EX49" i="74"/>
  <c r="EX50" i="74"/>
  <c r="EX51" i="74"/>
  <c r="EX52" i="74"/>
  <c r="EX53" i="74"/>
  <c r="EX54" i="74"/>
  <c r="EX55" i="74"/>
  <c r="EX56" i="74"/>
  <c r="EX6" i="74"/>
  <c r="EK7" i="74"/>
  <c r="EK8" i="74"/>
  <c r="EK9" i="74"/>
  <c r="EK10" i="74"/>
  <c r="EK11" i="74"/>
  <c r="EK12" i="74"/>
  <c r="EK13" i="74"/>
  <c r="EK14" i="74"/>
  <c r="EK15" i="74"/>
  <c r="EK16" i="74"/>
  <c r="EK17" i="74"/>
  <c r="EK18" i="74"/>
  <c r="EK19" i="74"/>
  <c r="EK20" i="74"/>
  <c r="EK21" i="74"/>
  <c r="EK22" i="74"/>
  <c r="EK23" i="74"/>
  <c r="EK24" i="74"/>
  <c r="EK25" i="74"/>
  <c r="EK26" i="74"/>
  <c r="EK27" i="74"/>
  <c r="EK28" i="74"/>
  <c r="EK29" i="74"/>
  <c r="EK30" i="74"/>
  <c r="EK31" i="74"/>
  <c r="EK32" i="74"/>
  <c r="EK33" i="74"/>
  <c r="EK34" i="74"/>
  <c r="EK35" i="74"/>
  <c r="EK36" i="74"/>
  <c r="EK37" i="74"/>
  <c r="EK38" i="74"/>
  <c r="EK39" i="74"/>
  <c r="EK40" i="74"/>
  <c r="EK41" i="74"/>
  <c r="EK42" i="74"/>
  <c r="EK43" i="74"/>
  <c r="EK44" i="74"/>
  <c r="EK45" i="74"/>
  <c r="EK46" i="74"/>
  <c r="EK47" i="74"/>
  <c r="EK48" i="74"/>
  <c r="EK49" i="74"/>
  <c r="EK50" i="74"/>
  <c r="EK51" i="74"/>
  <c r="EK52" i="74"/>
  <c r="EK53" i="74"/>
  <c r="EK54" i="74"/>
  <c r="EK55" i="74"/>
  <c r="EK56" i="74"/>
  <c r="EK6" i="74"/>
  <c r="DX7" i="74"/>
  <c r="DX8" i="74"/>
  <c r="DX9" i="74"/>
  <c r="DX10" i="74"/>
  <c r="DX11" i="74"/>
  <c r="DX12" i="74"/>
  <c r="DX13" i="74"/>
  <c r="DX14" i="74"/>
  <c r="DX15" i="74"/>
  <c r="DX16" i="74"/>
  <c r="DX17" i="74"/>
  <c r="DX18" i="74"/>
  <c r="DX19" i="74"/>
  <c r="DX20" i="74"/>
  <c r="DX21" i="74"/>
  <c r="DX22" i="74"/>
  <c r="DX23" i="74"/>
  <c r="DX24" i="74"/>
  <c r="DX25" i="74"/>
  <c r="DX26" i="74"/>
  <c r="DX27" i="74"/>
  <c r="DX28" i="74"/>
  <c r="DX29" i="74"/>
  <c r="DX30" i="74"/>
  <c r="DX31" i="74"/>
  <c r="DX32" i="74"/>
  <c r="DX33" i="74"/>
  <c r="DX34" i="74"/>
  <c r="DX35" i="74"/>
  <c r="DX36" i="74"/>
  <c r="DX37" i="74"/>
  <c r="DX38" i="74"/>
  <c r="DX39" i="74"/>
  <c r="DX40" i="74"/>
  <c r="DX41" i="74"/>
  <c r="DX42" i="74"/>
  <c r="DX43" i="74"/>
  <c r="DX44" i="74"/>
  <c r="DX45" i="74"/>
  <c r="DX46" i="74"/>
  <c r="DX47" i="74"/>
  <c r="DX48" i="74"/>
  <c r="DX49" i="74"/>
  <c r="DX50" i="74"/>
  <c r="DX51" i="74"/>
  <c r="DX52" i="74"/>
  <c r="DX53" i="74"/>
  <c r="DX54" i="74"/>
  <c r="DX55" i="74"/>
  <c r="DX56" i="74"/>
  <c r="DX6" i="74"/>
  <c r="DK7" i="74"/>
  <c r="DK8" i="74"/>
  <c r="DK9" i="74"/>
  <c r="DK10" i="74"/>
  <c r="DK11" i="74"/>
  <c r="DK12" i="74"/>
  <c r="DK13" i="74"/>
  <c r="DK14" i="74"/>
  <c r="DK15" i="74"/>
  <c r="DK16" i="74"/>
  <c r="DK17" i="74"/>
  <c r="DK18" i="74"/>
  <c r="DK19" i="74"/>
  <c r="DK20" i="74"/>
  <c r="DK21" i="74"/>
  <c r="DK22" i="74"/>
  <c r="DK23" i="74"/>
  <c r="DK24" i="74"/>
  <c r="DK25" i="74"/>
  <c r="DK26" i="74"/>
  <c r="DK27" i="74"/>
  <c r="DK28" i="74"/>
  <c r="DK29" i="74"/>
  <c r="DK30" i="74"/>
  <c r="DK31" i="74"/>
  <c r="DK32" i="74"/>
  <c r="DK33" i="74"/>
  <c r="DK34" i="74"/>
  <c r="DK35" i="74"/>
  <c r="DK36" i="74"/>
  <c r="DK37" i="74"/>
  <c r="DK38" i="74"/>
  <c r="DK39" i="74"/>
  <c r="DK40" i="74"/>
  <c r="DK41" i="74"/>
  <c r="DK42" i="74"/>
  <c r="DK43" i="74"/>
  <c r="DK44" i="74"/>
  <c r="DK45" i="74"/>
  <c r="DK46" i="74"/>
  <c r="DK47" i="74"/>
  <c r="DK48" i="74"/>
  <c r="DK49" i="74"/>
  <c r="DK50" i="74"/>
  <c r="DK51" i="74"/>
  <c r="DK52" i="74"/>
  <c r="DK53" i="74"/>
  <c r="DK54" i="74"/>
  <c r="DK55" i="74"/>
  <c r="DK56" i="74"/>
  <c r="DK6" i="74"/>
  <c r="CX7" i="74"/>
  <c r="CX8" i="74"/>
  <c r="CX9" i="74"/>
  <c r="CX10" i="74"/>
  <c r="CX11" i="74"/>
  <c r="CX12" i="74"/>
  <c r="CX13" i="74"/>
  <c r="CX14" i="74"/>
  <c r="CX15" i="74"/>
  <c r="CX16" i="74"/>
  <c r="CX17" i="74"/>
  <c r="CX18" i="74"/>
  <c r="CX19" i="74"/>
  <c r="CX20" i="74"/>
  <c r="CX21" i="74"/>
  <c r="CX22" i="74"/>
  <c r="CX23" i="74"/>
  <c r="CX24" i="74"/>
  <c r="CX25" i="74"/>
  <c r="CX26" i="74"/>
  <c r="CX27" i="74"/>
  <c r="CX28" i="74"/>
  <c r="CX29" i="74"/>
  <c r="CX30" i="74"/>
  <c r="CX31" i="74"/>
  <c r="CX32" i="74"/>
  <c r="CX33" i="74"/>
  <c r="CX34" i="74"/>
  <c r="CX35" i="74"/>
  <c r="CX36" i="74"/>
  <c r="CX37" i="74"/>
  <c r="CX38" i="74"/>
  <c r="CX39" i="74"/>
  <c r="CX40" i="74"/>
  <c r="CX41" i="74"/>
  <c r="CX42" i="74"/>
  <c r="CX43" i="74"/>
  <c r="CX44" i="74"/>
  <c r="CX45" i="74"/>
  <c r="CX46" i="74"/>
  <c r="CX47" i="74"/>
  <c r="CX48" i="74"/>
  <c r="CX49" i="74"/>
  <c r="CX50" i="74"/>
  <c r="CX51" i="74"/>
  <c r="CX52" i="74"/>
  <c r="CX53" i="74"/>
  <c r="CX54" i="74"/>
  <c r="CX55" i="74"/>
  <c r="CX56" i="74"/>
  <c r="CX6" i="74"/>
  <c r="CK56" i="74" l="1"/>
  <c r="BK56" i="74"/>
  <c r="CK48" i="74"/>
  <c r="BK48" i="74"/>
  <c r="CK36" i="74"/>
  <c r="BK36" i="74"/>
  <c r="CK24" i="74"/>
  <c r="BK24" i="74"/>
  <c r="BK12" i="74"/>
  <c r="CK12" i="74"/>
  <c r="CK6" i="74"/>
  <c r="BK6" i="74"/>
  <c r="CK53" i="74"/>
  <c r="BK53" i="74"/>
  <c r="CK49" i="74"/>
  <c r="BK49" i="74"/>
  <c r="CK45" i="74"/>
  <c r="BK45" i="74"/>
  <c r="CK41" i="74"/>
  <c r="BK41" i="74"/>
  <c r="CK37" i="74"/>
  <c r="BK37" i="74"/>
  <c r="CK33" i="74"/>
  <c r="BK33" i="74"/>
  <c r="CK29" i="74"/>
  <c r="BK29" i="74"/>
  <c r="CK25" i="74"/>
  <c r="BK25" i="74"/>
  <c r="CK21" i="74"/>
  <c r="BK21" i="74"/>
  <c r="CK17" i="74"/>
  <c r="BK17" i="74"/>
  <c r="CK13" i="74"/>
  <c r="BK13" i="74"/>
  <c r="CK9" i="74"/>
  <c r="BK9" i="74"/>
  <c r="CK44" i="74"/>
  <c r="BK44" i="74"/>
  <c r="CK32" i="74"/>
  <c r="BK32" i="74"/>
  <c r="CK20" i="74"/>
  <c r="BK20" i="74"/>
  <c r="CK8" i="74"/>
  <c r="BK8" i="74"/>
  <c r="CK55" i="74"/>
  <c r="BK55" i="74"/>
  <c r="CK51" i="74"/>
  <c r="BK51" i="74"/>
  <c r="CK47" i="74"/>
  <c r="BK47" i="74"/>
  <c r="CK43" i="74"/>
  <c r="BK43" i="74"/>
  <c r="CK39" i="74"/>
  <c r="BK39" i="74"/>
  <c r="CK35" i="74"/>
  <c r="BK35" i="74"/>
  <c r="CK31" i="74"/>
  <c r="BK31" i="74"/>
  <c r="CK27" i="74"/>
  <c r="BK27" i="74"/>
  <c r="CK23" i="74"/>
  <c r="BK23" i="74"/>
  <c r="CK19" i="74"/>
  <c r="BK19" i="74"/>
  <c r="CK15" i="74"/>
  <c r="BK15" i="74"/>
  <c r="CK11" i="74"/>
  <c r="BK11" i="74"/>
  <c r="CK7" i="74"/>
  <c r="BK7" i="74"/>
  <c r="CK52" i="74"/>
  <c r="BK52" i="74"/>
  <c r="CK40" i="74"/>
  <c r="BK40" i="74"/>
  <c r="CK28" i="74"/>
  <c r="BK28" i="74"/>
  <c r="CK16" i="74"/>
  <c r="BK16" i="74"/>
  <c r="CK54" i="74"/>
  <c r="BK54" i="74"/>
  <c r="CK50" i="74"/>
  <c r="BK50" i="74"/>
  <c r="CK46" i="74"/>
  <c r="BK46" i="74"/>
  <c r="CK42" i="74"/>
  <c r="BK42" i="74"/>
  <c r="CK38" i="74"/>
  <c r="BK38" i="74"/>
  <c r="CK34" i="74"/>
  <c r="BK34" i="74"/>
  <c r="CK30" i="74"/>
  <c r="BK30" i="74"/>
  <c r="BK26" i="74"/>
  <c r="CK26" i="74"/>
  <c r="CK22" i="74"/>
  <c r="BK22" i="74"/>
  <c r="CK18" i="74"/>
  <c r="BK18" i="74"/>
  <c r="CK14" i="74"/>
  <c r="BK14" i="74"/>
  <c r="BK10" i="74"/>
  <c r="CK10" i="74"/>
  <c r="X56" i="74"/>
  <c r="X52" i="74"/>
  <c r="X32" i="74"/>
  <c r="X28" i="74"/>
  <c r="X36" i="74"/>
  <c r="X54" i="74"/>
  <c r="X49" i="74"/>
  <c r="K54" i="74"/>
  <c r="K50" i="74"/>
  <c r="K46" i="74"/>
  <c r="K42" i="74"/>
  <c r="K38" i="74"/>
  <c r="K34" i="74"/>
  <c r="K30" i="74"/>
  <c r="K26" i="74"/>
  <c r="K22" i="74"/>
  <c r="K18" i="74"/>
  <c r="K14" i="74"/>
  <c r="K10" i="74"/>
  <c r="K6" i="74"/>
  <c r="K25" i="74"/>
  <c r="K17" i="74"/>
  <c r="K9" i="74"/>
  <c r="X55" i="74"/>
  <c r="X51" i="74"/>
  <c r="X47" i="74"/>
  <c r="X43" i="74"/>
  <c r="X39" i="74"/>
  <c r="X35" i="74"/>
  <c r="X31" i="74"/>
  <c r="X27" i="74"/>
  <c r="X23" i="74"/>
  <c r="X19" i="74"/>
  <c r="X15" i="74"/>
  <c r="X11" i="74"/>
  <c r="X7" i="74"/>
  <c r="X18" i="74"/>
  <c r="X10" i="74"/>
  <c r="FK57" i="74"/>
  <c r="X45" i="74"/>
  <c r="K33" i="74"/>
  <c r="L34" i="71"/>
  <c r="M31" i="71"/>
  <c r="M19" i="71"/>
  <c r="K53" i="74"/>
  <c r="K49" i="74"/>
  <c r="K45" i="74"/>
  <c r="K41" i="74"/>
  <c r="K37" i="74"/>
  <c r="K29" i="74"/>
  <c r="K21" i="74"/>
  <c r="K13" i="74"/>
  <c r="X50" i="74"/>
  <c r="X46" i="74"/>
  <c r="X42" i="74"/>
  <c r="X38" i="74"/>
  <c r="X34" i="74"/>
  <c r="X30" i="74"/>
  <c r="X26" i="74"/>
  <c r="X22" i="74"/>
  <c r="X14" i="74"/>
  <c r="X6" i="74"/>
  <c r="X53" i="74"/>
  <c r="X41" i="74"/>
  <c r="K56" i="74"/>
  <c r="K52" i="74"/>
  <c r="K48" i="74"/>
  <c r="K44" i="74"/>
  <c r="K40" i="74"/>
  <c r="K36" i="74"/>
  <c r="X37" i="74"/>
  <c r="X33" i="74"/>
  <c r="X29" i="74"/>
  <c r="X25" i="74"/>
  <c r="X21" i="74"/>
  <c r="X17" i="74"/>
  <c r="X13" i="74"/>
  <c r="X9" i="74"/>
  <c r="K55" i="74"/>
  <c r="K51" i="74"/>
  <c r="K47" i="74"/>
  <c r="K43" i="74"/>
  <c r="K39" i="74"/>
  <c r="K35" i="74"/>
  <c r="K31" i="74"/>
  <c r="K27" i="74"/>
  <c r="K23" i="74"/>
  <c r="K19" i="74"/>
  <c r="K15" i="74"/>
  <c r="K11" i="74"/>
  <c r="K7" i="74"/>
  <c r="X48" i="74"/>
  <c r="X44" i="74"/>
  <c r="X40" i="74"/>
  <c r="X24" i="74"/>
  <c r="X20" i="74"/>
  <c r="X16" i="74"/>
  <c r="X12" i="74"/>
  <c r="X8" i="74"/>
  <c r="EX57" i="74"/>
  <c r="K32" i="74"/>
  <c r="K28" i="74"/>
  <c r="K24" i="74"/>
  <c r="K20" i="74"/>
  <c r="K16" i="74"/>
  <c r="K12" i="74"/>
  <c r="K8" i="74"/>
  <c r="DX57" i="74"/>
  <c r="EK57" i="74"/>
  <c r="DK57" i="74"/>
  <c r="CX57" i="74"/>
  <c r="K57" i="74" l="1"/>
  <c r="X57" i="74"/>
  <c r="AI8" i="70"/>
  <c r="AI9" i="70"/>
  <c r="AI10" i="70"/>
  <c r="AI11" i="70"/>
  <c r="AI12" i="70"/>
  <c r="AI13" i="70"/>
  <c r="AI14" i="70"/>
  <c r="AI15" i="70"/>
  <c r="AI16" i="70"/>
  <c r="AI17" i="70"/>
  <c r="AI18" i="70"/>
  <c r="AI19" i="70"/>
  <c r="AI20" i="70"/>
  <c r="AI21" i="70"/>
  <c r="AI22" i="70"/>
  <c r="AI23" i="70"/>
  <c r="AI24" i="70"/>
  <c r="AI25" i="70"/>
  <c r="AI26" i="70"/>
  <c r="AI27" i="70"/>
  <c r="AI28" i="70"/>
  <c r="AI29" i="70"/>
  <c r="AI30" i="70"/>
  <c r="AI31" i="70"/>
  <c r="AI32" i="70"/>
  <c r="AI33" i="70"/>
  <c r="AI34" i="70"/>
  <c r="AI35" i="70"/>
  <c r="AI36" i="70"/>
  <c r="AI37" i="70"/>
  <c r="AI38" i="70"/>
  <c r="AI39" i="70"/>
  <c r="AI40" i="70"/>
  <c r="AI41" i="70"/>
  <c r="AI42" i="70"/>
  <c r="AI43" i="70"/>
  <c r="AI44" i="70"/>
  <c r="AI45" i="70"/>
  <c r="AI46" i="70"/>
  <c r="AI47" i="70"/>
  <c r="AI48" i="70"/>
  <c r="AI49" i="70"/>
  <c r="AI50" i="70"/>
  <c r="AI51" i="70"/>
  <c r="AI52" i="70"/>
  <c r="AI53" i="70"/>
  <c r="AI54" i="70"/>
  <c r="AI55" i="70"/>
  <c r="AI56" i="70"/>
  <c r="AI57" i="70"/>
  <c r="AI7" i="70"/>
  <c r="K67" i="71" l="1"/>
  <c r="J67" i="71"/>
  <c r="I67" i="71"/>
  <c r="H67" i="71"/>
  <c r="G67" i="71"/>
  <c r="F67" i="71"/>
  <c r="E67" i="71"/>
  <c r="D67" i="71"/>
  <c r="C67" i="71"/>
  <c r="K66" i="71"/>
  <c r="K69" i="71" s="1"/>
  <c r="J66" i="71"/>
  <c r="I66" i="71"/>
  <c r="H66" i="71"/>
  <c r="G66" i="71"/>
  <c r="G69" i="71" s="1"/>
  <c r="F66" i="71"/>
  <c r="E66" i="71"/>
  <c r="D66" i="71"/>
  <c r="C66" i="71"/>
  <c r="C69" i="71" s="1"/>
  <c r="K63" i="71"/>
  <c r="K65" i="71" s="1"/>
  <c r="J63" i="71"/>
  <c r="J65" i="71" s="1"/>
  <c r="I63" i="71"/>
  <c r="I65" i="71" s="1"/>
  <c r="H63" i="71"/>
  <c r="H65" i="71" s="1"/>
  <c r="G63" i="71"/>
  <c r="G65" i="71" s="1"/>
  <c r="F63" i="71"/>
  <c r="F65" i="71" s="1"/>
  <c r="E63" i="71"/>
  <c r="E65" i="71" s="1"/>
  <c r="D63" i="71"/>
  <c r="D65" i="71" s="1"/>
  <c r="C63" i="71"/>
  <c r="K60" i="71"/>
  <c r="K62" i="71" s="1"/>
  <c r="J60" i="71"/>
  <c r="J62" i="71" s="1"/>
  <c r="I60" i="71"/>
  <c r="I62" i="71" s="1"/>
  <c r="H60" i="71"/>
  <c r="H62" i="71" s="1"/>
  <c r="G60" i="71"/>
  <c r="G62" i="71" s="1"/>
  <c r="F60" i="71"/>
  <c r="F62" i="71" s="1"/>
  <c r="E60" i="71"/>
  <c r="E62" i="71" s="1"/>
  <c r="D60" i="71"/>
  <c r="D62" i="71" s="1"/>
  <c r="C60" i="71"/>
  <c r="K59" i="71"/>
  <c r="J59" i="71"/>
  <c r="I59" i="71"/>
  <c r="H59" i="71"/>
  <c r="G59" i="71"/>
  <c r="F59" i="71"/>
  <c r="E59" i="71"/>
  <c r="D59" i="71"/>
  <c r="C59" i="71"/>
  <c r="K56" i="71"/>
  <c r="J56" i="71"/>
  <c r="I56" i="71"/>
  <c r="H56" i="71"/>
  <c r="G56" i="71"/>
  <c r="F56" i="71"/>
  <c r="E56" i="71"/>
  <c r="D56" i="71"/>
  <c r="C56" i="71"/>
  <c r="M56" i="71" s="1"/>
  <c r="K53" i="71"/>
  <c r="J53" i="71"/>
  <c r="I53" i="71"/>
  <c r="H53" i="71"/>
  <c r="G53" i="71"/>
  <c r="F53" i="71"/>
  <c r="E53" i="71"/>
  <c r="D53" i="71"/>
  <c r="C53" i="71"/>
  <c r="M53" i="71" s="1"/>
  <c r="K48" i="71"/>
  <c r="K50" i="71" s="1"/>
  <c r="J48" i="71"/>
  <c r="J50" i="71" s="1"/>
  <c r="I48" i="71"/>
  <c r="I50" i="71" s="1"/>
  <c r="H48" i="71"/>
  <c r="H50" i="71" s="1"/>
  <c r="G48" i="71"/>
  <c r="G50" i="71" s="1"/>
  <c r="F48" i="71"/>
  <c r="F50" i="71" s="1"/>
  <c r="E48" i="71"/>
  <c r="E50" i="71" s="1"/>
  <c r="D48" i="71"/>
  <c r="D50" i="71" s="1"/>
  <c r="C48" i="71"/>
  <c r="K47" i="71"/>
  <c r="J47" i="71"/>
  <c r="I47" i="71"/>
  <c r="H47" i="71"/>
  <c r="G47" i="71"/>
  <c r="F47" i="71"/>
  <c r="E47" i="71"/>
  <c r="D47" i="71"/>
  <c r="C47" i="71"/>
  <c r="X45" i="71"/>
  <c r="K44" i="71"/>
  <c r="J44" i="71"/>
  <c r="I44" i="71"/>
  <c r="H44" i="71"/>
  <c r="G44" i="71"/>
  <c r="F44" i="71"/>
  <c r="E44" i="71"/>
  <c r="D44" i="71"/>
  <c r="C44" i="71"/>
  <c r="X43" i="71"/>
  <c r="W43" i="71"/>
  <c r="W46" i="71" s="1"/>
  <c r="W48" i="71" s="1"/>
  <c r="V43" i="71"/>
  <c r="V45" i="71" s="1"/>
  <c r="U43" i="71"/>
  <c r="U45" i="71" s="1"/>
  <c r="T43" i="71"/>
  <c r="T45" i="71" s="1"/>
  <c r="S43" i="71"/>
  <c r="S46" i="71" s="1"/>
  <c r="S48" i="71" s="1"/>
  <c r="R43" i="71"/>
  <c r="R45" i="71" s="1"/>
  <c r="Q43" i="71"/>
  <c r="X42" i="71"/>
  <c r="W42" i="71"/>
  <c r="V42" i="71"/>
  <c r="U42" i="71"/>
  <c r="T42" i="71"/>
  <c r="S42" i="71"/>
  <c r="R42" i="71"/>
  <c r="Q42" i="71"/>
  <c r="K41" i="71"/>
  <c r="J41" i="71"/>
  <c r="I41" i="71"/>
  <c r="H41" i="71"/>
  <c r="G41" i="71"/>
  <c r="F41" i="71"/>
  <c r="E41" i="71"/>
  <c r="D41" i="71"/>
  <c r="C41" i="71"/>
  <c r="Y40" i="71"/>
  <c r="X39" i="71"/>
  <c r="W39" i="71"/>
  <c r="V39" i="71"/>
  <c r="U39" i="71"/>
  <c r="T39" i="71"/>
  <c r="S39" i="71"/>
  <c r="R39" i="71"/>
  <c r="Q39" i="71"/>
  <c r="Y39" i="71" s="1"/>
  <c r="Y37" i="71"/>
  <c r="X36" i="71"/>
  <c r="W36" i="71"/>
  <c r="V36" i="71"/>
  <c r="U36" i="71"/>
  <c r="T36" i="71"/>
  <c r="S36" i="71"/>
  <c r="R36" i="71"/>
  <c r="Q36" i="71"/>
  <c r="K36" i="71"/>
  <c r="J36" i="71"/>
  <c r="I36" i="71"/>
  <c r="H36" i="71"/>
  <c r="G36" i="71"/>
  <c r="F36" i="71"/>
  <c r="E36" i="71"/>
  <c r="D36" i="71"/>
  <c r="C36" i="71"/>
  <c r="K35" i="71"/>
  <c r="J35" i="71"/>
  <c r="I35" i="71"/>
  <c r="H35" i="71"/>
  <c r="G35" i="71"/>
  <c r="F35" i="71"/>
  <c r="E35" i="71"/>
  <c r="D35" i="71"/>
  <c r="C35" i="71"/>
  <c r="Y34" i="71"/>
  <c r="X33" i="71"/>
  <c r="W33" i="71"/>
  <c r="V33" i="71"/>
  <c r="U33" i="71"/>
  <c r="T33" i="71"/>
  <c r="S33" i="71"/>
  <c r="R33" i="71"/>
  <c r="Q33" i="71"/>
  <c r="K32" i="71"/>
  <c r="J32" i="71"/>
  <c r="I32" i="71"/>
  <c r="H32" i="71"/>
  <c r="G32" i="71"/>
  <c r="F32" i="71"/>
  <c r="E32" i="71"/>
  <c r="D32" i="71"/>
  <c r="C32" i="71"/>
  <c r="Y31" i="71"/>
  <c r="K31" i="71"/>
  <c r="J31" i="71"/>
  <c r="J34" i="71" s="1"/>
  <c r="I31" i="71"/>
  <c r="I34" i="71" s="1"/>
  <c r="H31" i="71"/>
  <c r="G31" i="71"/>
  <c r="F31" i="71"/>
  <c r="E31" i="71"/>
  <c r="E34" i="71" s="1"/>
  <c r="D31" i="71"/>
  <c r="C31" i="71"/>
  <c r="C34" i="71" s="1"/>
  <c r="X30" i="71"/>
  <c r="W30" i="71"/>
  <c r="V30" i="71"/>
  <c r="U30" i="71"/>
  <c r="T30" i="71"/>
  <c r="S30" i="71"/>
  <c r="R30" i="71"/>
  <c r="Q30" i="71"/>
  <c r="K30" i="71"/>
  <c r="J30" i="71"/>
  <c r="I30" i="71"/>
  <c r="H30" i="71"/>
  <c r="G30" i="71"/>
  <c r="F30" i="71"/>
  <c r="E30" i="71"/>
  <c r="D30" i="71"/>
  <c r="C30" i="71"/>
  <c r="Y28" i="71"/>
  <c r="X27" i="71"/>
  <c r="W27" i="71"/>
  <c r="V27" i="71"/>
  <c r="U27" i="71"/>
  <c r="T27" i="71"/>
  <c r="S27" i="71"/>
  <c r="R27" i="71"/>
  <c r="Q27" i="71"/>
  <c r="K26" i="71"/>
  <c r="J26" i="71"/>
  <c r="I26" i="71"/>
  <c r="H26" i="71"/>
  <c r="G26" i="71"/>
  <c r="F26" i="71"/>
  <c r="E26" i="71"/>
  <c r="D26" i="71"/>
  <c r="C26" i="71"/>
  <c r="Y25" i="71"/>
  <c r="X24" i="71"/>
  <c r="X22" i="71"/>
  <c r="W22" i="71"/>
  <c r="W24" i="71" s="1"/>
  <c r="V22" i="71"/>
  <c r="V24" i="71" s="1"/>
  <c r="U22" i="71"/>
  <c r="T22" i="71"/>
  <c r="T24" i="71" s="1"/>
  <c r="S22" i="71"/>
  <c r="S24" i="71" s="1"/>
  <c r="R22" i="71"/>
  <c r="R24" i="71" s="1"/>
  <c r="Q22" i="71"/>
  <c r="K22" i="71"/>
  <c r="J22" i="71"/>
  <c r="I22" i="71"/>
  <c r="H22" i="71"/>
  <c r="G22" i="71"/>
  <c r="F22" i="71"/>
  <c r="E22" i="71"/>
  <c r="D22" i="71"/>
  <c r="C22" i="71"/>
  <c r="X21" i="71"/>
  <c r="W21" i="71"/>
  <c r="V21" i="71"/>
  <c r="U21" i="71"/>
  <c r="T21" i="71"/>
  <c r="S21" i="71"/>
  <c r="R21" i="71"/>
  <c r="Q21" i="71"/>
  <c r="Y19" i="71"/>
  <c r="X18" i="71"/>
  <c r="W18" i="71"/>
  <c r="V18" i="71"/>
  <c r="U18" i="71"/>
  <c r="T18" i="71"/>
  <c r="S18" i="71"/>
  <c r="R18" i="71"/>
  <c r="Q18" i="71"/>
  <c r="Y16" i="71"/>
  <c r="K16" i="71"/>
  <c r="J16" i="71"/>
  <c r="I16" i="71"/>
  <c r="H16" i="71"/>
  <c r="G16" i="71"/>
  <c r="F16" i="71"/>
  <c r="E16" i="71"/>
  <c r="D16" i="71"/>
  <c r="C16" i="71"/>
  <c r="X15" i="71"/>
  <c r="W15" i="71"/>
  <c r="V15" i="71"/>
  <c r="U15" i="71"/>
  <c r="T15" i="71"/>
  <c r="S15" i="71"/>
  <c r="R15" i="71"/>
  <c r="Q15" i="71"/>
  <c r="K15" i="71"/>
  <c r="J15" i="71"/>
  <c r="I15" i="71"/>
  <c r="H15" i="71"/>
  <c r="G15" i="71"/>
  <c r="F15" i="71"/>
  <c r="E15" i="71"/>
  <c r="D15" i="71"/>
  <c r="C15" i="71"/>
  <c r="K14" i="71"/>
  <c r="J14" i="71"/>
  <c r="I14" i="71"/>
  <c r="H14" i="71"/>
  <c r="G14" i="71"/>
  <c r="F14" i="71"/>
  <c r="E14" i="71"/>
  <c r="D14" i="71"/>
  <c r="C14" i="71"/>
  <c r="Y13" i="71"/>
  <c r="X12" i="71"/>
  <c r="W12" i="71"/>
  <c r="V12" i="71"/>
  <c r="U12" i="71"/>
  <c r="T12" i="71"/>
  <c r="S12" i="71"/>
  <c r="R12" i="71"/>
  <c r="Q12" i="71"/>
  <c r="K11" i="71"/>
  <c r="J11" i="71"/>
  <c r="I11" i="71"/>
  <c r="H11" i="71"/>
  <c r="G11" i="71"/>
  <c r="F11" i="71"/>
  <c r="E11" i="71"/>
  <c r="D11" i="71"/>
  <c r="C11" i="71"/>
  <c r="Y10" i="71"/>
  <c r="X9" i="71"/>
  <c r="W9" i="71"/>
  <c r="V9" i="71"/>
  <c r="U9" i="71"/>
  <c r="T9" i="71"/>
  <c r="S9" i="71"/>
  <c r="R9" i="71"/>
  <c r="Q9" i="71"/>
  <c r="Y7" i="71"/>
  <c r="K7" i="71"/>
  <c r="J7" i="71"/>
  <c r="I7" i="71"/>
  <c r="H7" i="71"/>
  <c r="G7" i="71"/>
  <c r="F7" i="71"/>
  <c r="E7" i="71"/>
  <c r="D7" i="71"/>
  <c r="C7" i="71"/>
  <c r="X6" i="71"/>
  <c r="W6" i="71"/>
  <c r="V6" i="71"/>
  <c r="U6" i="71"/>
  <c r="T6" i="71"/>
  <c r="S6" i="71"/>
  <c r="R6" i="71"/>
  <c r="Q6" i="71"/>
  <c r="Y4" i="71"/>
  <c r="AH58" i="70"/>
  <c r="AG58" i="70"/>
  <c r="AF58" i="70"/>
  <c r="AE58" i="70"/>
  <c r="AD58" i="70"/>
  <c r="AC58" i="70"/>
  <c r="AB58" i="70"/>
  <c r="L30" i="71" s="1"/>
  <c r="AA58" i="70"/>
  <c r="Z58" i="70"/>
  <c r="Y58" i="70"/>
  <c r="L12" i="71" s="1"/>
  <c r="X58" i="70"/>
  <c r="L8" i="71" s="1"/>
  <c r="W58" i="70"/>
  <c r="L4" i="71" s="1"/>
  <c r="T57" i="70"/>
  <c r="Q57" i="70"/>
  <c r="N57" i="70"/>
  <c r="K57" i="70"/>
  <c r="H57" i="70"/>
  <c r="E57" i="70"/>
  <c r="B57" i="70"/>
  <c r="T56" i="70"/>
  <c r="Q56" i="70"/>
  <c r="N56" i="70"/>
  <c r="K56" i="70"/>
  <c r="H56" i="70"/>
  <c r="E56" i="70"/>
  <c r="B56" i="70"/>
  <c r="T55" i="70"/>
  <c r="Q55" i="70"/>
  <c r="N55" i="70"/>
  <c r="K55" i="70"/>
  <c r="H55" i="70"/>
  <c r="E55" i="70"/>
  <c r="B55" i="70"/>
  <c r="T54" i="70"/>
  <c r="Q54" i="70"/>
  <c r="N54" i="70"/>
  <c r="K54" i="70"/>
  <c r="H54" i="70"/>
  <c r="E54" i="70"/>
  <c r="B54" i="70"/>
  <c r="T53" i="70"/>
  <c r="Q53" i="70"/>
  <c r="N53" i="70"/>
  <c r="K53" i="70"/>
  <c r="H53" i="70"/>
  <c r="E53" i="70"/>
  <c r="B53" i="70"/>
  <c r="T52" i="70"/>
  <c r="Q52" i="70"/>
  <c r="N52" i="70"/>
  <c r="K52" i="70"/>
  <c r="H52" i="70"/>
  <c r="E52" i="70"/>
  <c r="B52" i="70"/>
  <c r="T51" i="70"/>
  <c r="Q51" i="70"/>
  <c r="N51" i="70"/>
  <c r="K51" i="70"/>
  <c r="H51" i="70"/>
  <c r="E51" i="70"/>
  <c r="B51" i="70"/>
  <c r="T50" i="70"/>
  <c r="Q50" i="70"/>
  <c r="N50" i="70"/>
  <c r="K50" i="70"/>
  <c r="H50" i="70"/>
  <c r="E50" i="70"/>
  <c r="B50" i="70"/>
  <c r="T49" i="70"/>
  <c r="Q49" i="70"/>
  <c r="N49" i="70"/>
  <c r="K49" i="70"/>
  <c r="H49" i="70"/>
  <c r="E49" i="70"/>
  <c r="B49" i="70"/>
  <c r="T48" i="70"/>
  <c r="Q48" i="70"/>
  <c r="N48" i="70"/>
  <c r="K48" i="70"/>
  <c r="H48" i="70"/>
  <c r="E48" i="70"/>
  <c r="B48" i="70"/>
  <c r="T47" i="70"/>
  <c r="Q47" i="70"/>
  <c r="N47" i="70"/>
  <c r="K47" i="70"/>
  <c r="H47" i="70"/>
  <c r="E47" i="70"/>
  <c r="B47" i="70"/>
  <c r="T46" i="70"/>
  <c r="Q46" i="70"/>
  <c r="N46" i="70"/>
  <c r="K46" i="70"/>
  <c r="H46" i="70"/>
  <c r="E46" i="70"/>
  <c r="B46" i="70"/>
  <c r="T45" i="70"/>
  <c r="Q45" i="70"/>
  <c r="N45" i="70"/>
  <c r="K45" i="70"/>
  <c r="H45" i="70"/>
  <c r="E45" i="70"/>
  <c r="B45" i="70"/>
  <c r="T44" i="70"/>
  <c r="Q44" i="70"/>
  <c r="N44" i="70"/>
  <c r="K44" i="70"/>
  <c r="H44" i="70"/>
  <c r="E44" i="70"/>
  <c r="B44" i="70"/>
  <c r="T43" i="70"/>
  <c r="Q43" i="70"/>
  <c r="N43" i="70"/>
  <c r="K43" i="70"/>
  <c r="H43" i="70"/>
  <c r="E43" i="70"/>
  <c r="B43" i="70"/>
  <c r="T42" i="70"/>
  <c r="Q42" i="70"/>
  <c r="N42" i="70"/>
  <c r="K42" i="70"/>
  <c r="H42" i="70"/>
  <c r="E42" i="70"/>
  <c r="B42" i="70"/>
  <c r="T41" i="70"/>
  <c r="Q41" i="70"/>
  <c r="N41" i="70"/>
  <c r="K41" i="70"/>
  <c r="H41" i="70"/>
  <c r="E41" i="70"/>
  <c r="B41" i="70"/>
  <c r="T40" i="70"/>
  <c r="Q40" i="70"/>
  <c r="N40" i="70"/>
  <c r="K40" i="70"/>
  <c r="H40" i="70"/>
  <c r="E40" i="70"/>
  <c r="B40" i="70"/>
  <c r="T39" i="70"/>
  <c r="Q39" i="70"/>
  <c r="N39" i="70"/>
  <c r="K39" i="70"/>
  <c r="H39" i="70"/>
  <c r="E39" i="70"/>
  <c r="B39" i="70"/>
  <c r="T38" i="70"/>
  <c r="Q38" i="70"/>
  <c r="N38" i="70"/>
  <c r="K38" i="70"/>
  <c r="H38" i="70"/>
  <c r="E38" i="70"/>
  <c r="B38" i="70"/>
  <c r="T37" i="70"/>
  <c r="Q37" i="70"/>
  <c r="N37" i="70"/>
  <c r="K37" i="70"/>
  <c r="H37" i="70"/>
  <c r="E37" i="70"/>
  <c r="B37" i="70"/>
  <c r="T36" i="70"/>
  <c r="Q36" i="70"/>
  <c r="N36" i="70"/>
  <c r="K36" i="70"/>
  <c r="H36" i="70"/>
  <c r="E36" i="70"/>
  <c r="B36" i="70"/>
  <c r="T35" i="70"/>
  <c r="Q35" i="70"/>
  <c r="N35" i="70"/>
  <c r="K35" i="70"/>
  <c r="H35" i="70"/>
  <c r="E35" i="70"/>
  <c r="B35" i="70"/>
  <c r="T34" i="70"/>
  <c r="Q34" i="70"/>
  <c r="N34" i="70"/>
  <c r="K34" i="70"/>
  <c r="H34" i="70"/>
  <c r="E34" i="70"/>
  <c r="B34" i="70"/>
  <c r="T33" i="70"/>
  <c r="Q33" i="70"/>
  <c r="N33" i="70"/>
  <c r="K33" i="70"/>
  <c r="H33" i="70"/>
  <c r="E33" i="70"/>
  <c r="B33" i="70"/>
  <c r="T32" i="70"/>
  <c r="Q32" i="70"/>
  <c r="N32" i="70"/>
  <c r="K32" i="70"/>
  <c r="H32" i="70"/>
  <c r="E32" i="70"/>
  <c r="B32" i="70"/>
  <c r="T31" i="70"/>
  <c r="Q31" i="70"/>
  <c r="N31" i="70"/>
  <c r="K31" i="70"/>
  <c r="H31" i="70"/>
  <c r="E31" i="70"/>
  <c r="B31" i="70"/>
  <c r="T30" i="70"/>
  <c r="Q30" i="70"/>
  <c r="N30" i="70"/>
  <c r="K30" i="70"/>
  <c r="H30" i="70"/>
  <c r="E30" i="70"/>
  <c r="B30" i="70"/>
  <c r="T29" i="70"/>
  <c r="Q29" i="70"/>
  <c r="N29" i="70"/>
  <c r="K29" i="70"/>
  <c r="H29" i="70"/>
  <c r="E29" i="70"/>
  <c r="B29" i="70"/>
  <c r="T28" i="70"/>
  <c r="Q28" i="70"/>
  <c r="N28" i="70"/>
  <c r="K28" i="70"/>
  <c r="H28" i="70"/>
  <c r="E28" i="70"/>
  <c r="B28" i="70"/>
  <c r="T27" i="70"/>
  <c r="Q27" i="70"/>
  <c r="N27" i="70"/>
  <c r="K27" i="70"/>
  <c r="H27" i="70"/>
  <c r="E27" i="70"/>
  <c r="B27" i="70"/>
  <c r="T26" i="70"/>
  <c r="Q26" i="70"/>
  <c r="N26" i="70"/>
  <c r="K26" i="70"/>
  <c r="H26" i="70"/>
  <c r="E26" i="70"/>
  <c r="B26" i="70"/>
  <c r="T25" i="70"/>
  <c r="Q25" i="70"/>
  <c r="N25" i="70"/>
  <c r="K25" i="70"/>
  <c r="H25" i="70"/>
  <c r="E25" i="70"/>
  <c r="B25" i="70"/>
  <c r="T24" i="70"/>
  <c r="Q24" i="70"/>
  <c r="N24" i="70"/>
  <c r="K24" i="70"/>
  <c r="H24" i="70"/>
  <c r="E24" i="70"/>
  <c r="B24" i="70"/>
  <c r="T23" i="70"/>
  <c r="Q23" i="70"/>
  <c r="N23" i="70"/>
  <c r="K23" i="70"/>
  <c r="H23" i="70"/>
  <c r="E23" i="70"/>
  <c r="B23" i="70"/>
  <c r="T22" i="70"/>
  <c r="Q22" i="70"/>
  <c r="N22" i="70"/>
  <c r="K22" i="70"/>
  <c r="H22" i="70"/>
  <c r="E22" i="70"/>
  <c r="B22" i="70"/>
  <c r="T21" i="70"/>
  <c r="Q21" i="70"/>
  <c r="N21" i="70"/>
  <c r="K21" i="70"/>
  <c r="H21" i="70"/>
  <c r="E21" i="70"/>
  <c r="B21" i="70"/>
  <c r="T20" i="70"/>
  <c r="Q20" i="70"/>
  <c r="N20" i="70"/>
  <c r="K20" i="70"/>
  <c r="H20" i="70"/>
  <c r="E20" i="70"/>
  <c r="B20" i="70"/>
  <c r="T19" i="70"/>
  <c r="Q19" i="70"/>
  <c r="N19" i="70"/>
  <c r="K19" i="70"/>
  <c r="H19" i="70"/>
  <c r="E19" i="70"/>
  <c r="B19" i="70"/>
  <c r="T18" i="70"/>
  <c r="Q18" i="70"/>
  <c r="N18" i="70"/>
  <c r="K18" i="70"/>
  <c r="H18" i="70"/>
  <c r="E18" i="70"/>
  <c r="B18" i="70"/>
  <c r="T17" i="70"/>
  <c r="Q17" i="70"/>
  <c r="N17" i="70"/>
  <c r="K17" i="70"/>
  <c r="H17" i="70"/>
  <c r="E17" i="70"/>
  <c r="B17" i="70"/>
  <c r="T16" i="70"/>
  <c r="Q16" i="70"/>
  <c r="N16" i="70"/>
  <c r="K16" i="70"/>
  <c r="H16" i="70"/>
  <c r="E16" i="70"/>
  <c r="B16" i="70"/>
  <c r="T15" i="70"/>
  <c r="Q15" i="70"/>
  <c r="N15" i="70"/>
  <c r="K15" i="70"/>
  <c r="H15" i="70"/>
  <c r="E15" i="70"/>
  <c r="B15" i="70"/>
  <c r="T14" i="70"/>
  <c r="Q14" i="70"/>
  <c r="N14" i="70"/>
  <c r="K14" i="70"/>
  <c r="H14" i="70"/>
  <c r="E14" i="70"/>
  <c r="B14" i="70"/>
  <c r="T13" i="70"/>
  <c r="Q13" i="70"/>
  <c r="N13" i="70"/>
  <c r="K13" i="70"/>
  <c r="H13" i="70"/>
  <c r="E13" i="70"/>
  <c r="B13" i="70"/>
  <c r="T12" i="70"/>
  <c r="Q12" i="70"/>
  <c r="N12" i="70"/>
  <c r="K12" i="70"/>
  <c r="H12" i="70"/>
  <c r="E12" i="70"/>
  <c r="B12" i="70"/>
  <c r="T11" i="70"/>
  <c r="Q11" i="70"/>
  <c r="N11" i="70"/>
  <c r="K11" i="70"/>
  <c r="H11" i="70"/>
  <c r="E11" i="70"/>
  <c r="B11" i="70"/>
  <c r="T10" i="70"/>
  <c r="Q10" i="70"/>
  <c r="N10" i="70"/>
  <c r="K10" i="70"/>
  <c r="H10" i="70"/>
  <c r="E10" i="70"/>
  <c r="B10" i="70"/>
  <c r="T9" i="70"/>
  <c r="Q9" i="70"/>
  <c r="N9" i="70"/>
  <c r="K9" i="70"/>
  <c r="H9" i="70"/>
  <c r="E9" i="70"/>
  <c r="B9" i="70"/>
  <c r="T8" i="70"/>
  <c r="Q8" i="70"/>
  <c r="N8" i="70"/>
  <c r="K8" i="70"/>
  <c r="H8" i="70"/>
  <c r="E8" i="70"/>
  <c r="B8" i="70"/>
  <c r="AI58" i="70"/>
  <c r="T7" i="70"/>
  <c r="Q7" i="70"/>
  <c r="N7" i="70"/>
  <c r="K7" i="70"/>
  <c r="H7" i="70"/>
  <c r="E7" i="70"/>
  <c r="B7" i="70"/>
  <c r="M41" i="71" l="1"/>
  <c r="M59" i="71"/>
  <c r="C62" i="71"/>
  <c r="M62" i="71" s="1"/>
  <c r="M60" i="71"/>
  <c r="M47" i="71"/>
  <c r="M44" i="71"/>
  <c r="F69" i="71"/>
  <c r="J69" i="71"/>
  <c r="M48" i="71"/>
  <c r="C65" i="71"/>
  <c r="M65" i="71" s="1"/>
  <c r="M63" i="71"/>
  <c r="D69" i="71"/>
  <c r="H69" i="71"/>
  <c r="L14" i="71"/>
  <c r="M14" i="71" s="1"/>
  <c r="M12" i="71"/>
  <c r="M4" i="71"/>
  <c r="L15" i="71"/>
  <c r="L7" i="71"/>
  <c r="M7" i="71" s="1"/>
  <c r="L35" i="71"/>
  <c r="L66" i="71"/>
  <c r="L11" i="71"/>
  <c r="M11" i="71" s="1"/>
  <c r="M8" i="71"/>
  <c r="E58" i="70"/>
  <c r="Q58" i="70"/>
  <c r="K58" i="70"/>
  <c r="N58" i="70"/>
  <c r="Y9" i="71"/>
  <c r="D34" i="71"/>
  <c r="D18" i="71"/>
  <c r="H18" i="71"/>
  <c r="Q46" i="71"/>
  <c r="U46" i="71"/>
  <c r="U48" i="71" s="1"/>
  <c r="Y27" i="71"/>
  <c r="K34" i="71"/>
  <c r="C38" i="71"/>
  <c r="H58" i="70"/>
  <c r="M34" i="71"/>
  <c r="B58" i="70"/>
  <c r="T58" i="70"/>
  <c r="Y6" i="71"/>
  <c r="C18" i="71"/>
  <c r="G18" i="71"/>
  <c r="K18" i="71"/>
  <c r="Y18" i="71"/>
  <c r="Q24" i="71"/>
  <c r="F34" i="71"/>
  <c r="Y33" i="71"/>
  <c r="D38" i="71"/>
  <c r="H38" i="71"/>
  <c r="T46" i="71"/>
  <c r="T48" i="71" s="1"/>
  <c r="X46" i="71"/>
  <c r="X48" i="71" s="1"/>
  <c r="C50" i="71"/>
  <c r="M50" i="71" s="1"/>
  <c r="Y15" i="71"/>
  <c r="Y30" i="71"/>
  <c r="G34" i="71"/>
  <c r="Y36" i="71"/>
  <c r="Y42" i="71"/>
  <c r="Y43" i="71"/>
  <c r="Y12" i="71"/>
  <c r="E18" i="71"/>
  <c r="I18" i="71"/>
  <c r="Y21" i="71"/>
  <c r="U24" i="71"/>
  <c r="Q45" i="71"/>
  <c r="E69" i="71"/>
  <c r="I69" i="71"/>
  <c r="F18" i="71"/>
  <c r="J18" i="71"/>
  <c r="H34" i="71"/>
  <c r="G38" i="71"/>
  <c r="K38" i="71"/>
  <c r="F38" i="71"/>
  <c r="J38" i="71"/>
  <c r="E38" i="71"/>
  <c r="I38" i="71"/>
  <c r="Q48" i="71"/>
  <c r="Y24" i="71"/>
  <c r="Y22" i="71"/>
  <c r="S45" i="71"/>
  <c r="W45" i="71"/>
  <c r="R46" i="71"/>
  <c r="R48" i="71" s="1"/>
  <c r="V46" i="71"/>
  <c r="V48" i="71" s="1"/>
  <c r="L18" i="71" l="1"/>
  <c r="M18" i="71" s="1"/>
  <c r="M15" i="71"/>
  <c r="M66" i="71"/>
  <c r="L69" i="71"/>
  <c r="M69" i="71" s="1"/>
  <c r="M35" i="71"/>
  <c r="L38" i="71"/>
  <c r="M38" i="71" s="1"/>
  <c r="Y45" i="71"/>
  <c r="Y48" i="71"/>
  <c r="Y46" i="71"/>
  <c r="J56" i="69"/>
  <c r="I56" i="69"/>
  <c r="H56" i="69"/>
  <c r="G56" i="69"/>
  <c r="F56" i="69"/>
  <c r="E56" i="69"/>
  <c r="D56" i="69"/>
  <c r="C56" i="69"/>
  <c r="B56" i="69"/>
  <c r="K56" i="69" s="1"/>
  <c r="J55" i="69"/>
  <c r="I55" i="69"/>
  <c r="H55" i="69"/>
  <c r="G55" i="69"/>
  <c r="F55" i="69"/>
  <c r="E55" i="69"/>
  <c r="D55" i="69"/>
  <c r="C55" i="69"/>
  <c r="B55" i="69"/>
  <c r="K55" i="69" s="1"/>
  <c r="J54" i="69"/>
  <c r="I54" i="69"/>
  <c r="H54" i="69"/>
  <c r="G54" i="69"/>
  <c r="F54" i="69"/>
  <c r="E54" i="69"/>
  <c r="D54" i="69"/>
  <c r="C54" i="69"/>
  <c r="B54" i="69"/>
  <c r="K54" i="69" s="1"/>
  <c r="J53" i="69"/>
  <c r="I53" i="69"/>
  <c r="H53" i="69"/>
  <c r="G53" i="69"/>
  <c r="F53" i="69"/>
  <c r="E53" i="69"/>
  <c r="D53" i="69"/>
  <c r="C53" i="69"/>
  <c r="B53" i="69"/>
  <c r="K53" i="69" s="1"/>
  <c r="J52" i="69"/>
  <c r="I52" i="69"/>
  <c r="H52" i="69"/>
  <c r="G52" i="69"/>
  <c r="F52" i="69"/>
  <c r="E52" i="69"/>
  <c r="D52" i="69"/>
  <c r="C52" i="69"/>
  <c r="B52" i="69"/>
  <c r="K52" i="69" s="1"/>
  <c r="J51" i="69"/>
  <c r="I51" i="69"/>
  <c r="H51" i="69"/>
  <c r="G51" i="69"/>
  <c r="F51" i="69"/>
  <c r="E51" i="69"/>
  <c r="D51" i="69"/>
  <c r="C51" i="69"/>
  <c r="B51" i="69"/>
  <c r="K51" i="69" s="1"/>
  <c r="J50" i="69"/>
  <c r="I50" i="69"/>
  <c r="H50" i="69"/>
  <c r="G50" i="69"/>
  <c r="F50" i="69"/>
  <c r="E50" i="69"/>
  <c r="D50" i="69"/>
  <c r="C50" i="69"/>
  <c r="B50" i="69"/>
  <c r="K50" i="69" s="1"/>
  <c r="J49" i="69"/>
  <c r="I49" i="69"/>
  <c r="H49" i="69"/>
  <c r="G49" i="69"/>
  <c r="F49" i="69"/>
  <c r="E49" i="69"/>
  <c r="D49" i="69"/>
  <c r="C49" i="69"/>
  <c r="B49" i="69"/>
  <c r="K49" i="69" s="1"/>
  <c r="J48" i="69"/>
  <c r="I48" i="69"/>
  <c r="H48" i="69"/>
  <c r="G48" i="69"/>
  <c r="F48" i="69"/>
  <c r="E48" i="69"/>
  <c r="D48" i="69"/>
  <c r="C48" i="69"/>
  <c r="B48" i="69"/>
  <c r="K48" i="69" s="1"/>
  <c r="J47" i="69"/>
  <c r="I47" i="69"/>
  <c r="H47" i="69"/>
  <c r="G47" i="69"/>
  <c r="F47" i="69"/>
  <c r="E47" i="69"/>
  <c r="D47" i="69"/>
  <c r="C47" i="69"/>
  <c r="B47" i="69"/>
  <c r="K47" i="69" s="1"/>
  <c r="J46" i="69"/>
  <c r="I46" i="69"/>
  <c r="H46" i="69"/>
  <c r="G46" i="69"/>
  <c r="F46" i="69"/>
  <c r="E46" i="69"/>
  <c r="D46" i="69"/>
  <c r="C46" i="69"/>
  <c r="B46" i="69"/>
  <c r="K46" i="69" s="1"/>
  <c r="J45" i="69"/>
  <c r="I45" i="69"/>
  <c r="H45" i="69"/>
  <c r="G45" i="69"/>
  <c r="F45" i="69"/>
  <c r="E45" i="69"/>
  <c r="D45" i="69"/>
  <c r="C45" i="69"/>
  <c r="B45" i="69"/>
  <c r="K45" i="69" s="1"/>
  <c r="J44" i="69"/>
  <c r="I44" i="69"/>
  <c r="H44" i="69"/>
  <c r="G44" i="69"/>
  <c r="F44" i="69"/>
  <c r="E44" i="69"/>
  <c r="D44" i="69"/>
  <c r="C44" i="69"/>
  <c r="B44" i="69"/>
  <c r="K44" i="69" s="1"/>
  <c r="J43" i="69"/>
  <c r="I43" i="69"/>
  <c r="H43" i="69"/>
  <c r="G43" i="69"/>
  <c r="F43" i="69"/>
  <c r="E43" i="69"/>
  <c r="D43" i="69"/>
  <c r="C43" i="69"/>
  <c r="B43" i="69"/>
  <c r="K43" i="69" s="1"/>
  <c r="J42" i="69"/>
  <c r="I42" i="69"/>
  <c r="H42" i="69"/>
  <c r="G42" i="69"/>
  <c r="F42" i="69"/>
  <c r="E42" i="69"/>
  <c r="D42" i="69"/>
  <c r="C42" i="69"/>
  <c r="B42" i="69"/>
  <c r="K42" i="69" s="1"/>
  <c r="J41" i="69"/>
  <c r="I41" i="69"/>
  <c r="H41" i="69"/>
  <c r="G41" i="69"/>
  <c r="F41" i="69"/>
  <c r="E41" i="69"/>
  <c r="D41" i="69"/>
  <c r="C41" i="69"/>
  <c r="B41" i="69"/>
  <c r="K41" i="69" s="1"/>
  <c r="J40" i="69"/>
  <c r="I40" i="69"/>
  <c r="H40" i="69"/>
  <c r="G40" i="69"/>
  <c r="F40" i="69"/>
  <c r="E40" i="69"/>
  <c r="D40" i="69"/>
  <c r="C40" i="69"/>
  <c r="B40" i="69"/>
  <c r="K40" i="69" s="1"/>
  <c r="J39" i="69"/>
  <c r="I39" i="69"/>
  <c r="H39" i="69"/>
  <c r="G39" i="69"/>
  <c r="F39" i="69"/>
  <c r="E39" i="69"/>
  <c r="D39" i="69"/>
  <c r="C39" i="69"/>
  <c r="B39" i="69"/>
  <c r="K39" i="69" s="1"/>
  <c r="J38" i="69"/>
  <c r="I38" i="69"/>
  <c r="H38" i="69"/>
  <c r="G38" i="69"/>
  <c r="F38" i="69"/>
  <c r="E38" i="69"/>
  <c r="D38" i="69"/>
  <c r="C38" i="69"/>
  <c r="B38" i="69"/>
  <c r="K38" i="69" s="1"/>
  <c r="J37" i="69"/>
  <c r="I37" i="69"/>
  <c r="H37" i="69"/>
  <c r="G37" i="69"/>
  <c r="F37" i="69"/>
  <c r="E37" i="69"/>
  <c r="D37" i="69"/>
  <c r="C37" i="69"/>
  <c r="B37" i="69"/>
  <c r="K37" i="69" s="1"/>
  <c r="J36" i="69"/>
  <c r="I36" i="69"/>
  <c r="H36" i="69"/>
  <c r="G36" i="69"/>
  <c r="F36" i="69"/>
  <c r="E36" i="69"/>
  <c r="D36" i="69"/>
  <c r="C36" i="69"/>
  <c r="B36" i="69"/>
  <c r="K36" i="69" s="1"/>
  <c r="J35" i="69"/>
  <c r="I35" i="69"/>
  <c r="H35" i="69"/>
  <c r="G35" i="69"/>
  <c r="F35" i="69"/>
  <c r="E35" i="69"/>
  <c r="D35" i="69"/>
  <c r="C35" i="69"/>
  <c r="B35" i="69"/>
  <c r="K35" i="69" s="1"/>
  <c r="J34" i="69"/>
  <c r="I34" i="69"/>
  <c r="H34" i="69"/>
  <c r="G34" i="69"/>
  <c r="F34" i="69"/>
  <c r="E34" i="69"/>
  <c r="D34" i="69"/>
  <c r="C34" i="69"/>
  <c r="B34" i="69"/>
  <c r="K34" i="69" s="1"/>
  <c r="J33" i="69"/>
  <c r="I33" i="69"/>
  <c r="H33" i="69"/>
  <c r="G33" i="69"/>
  <c r="F33" i="69"/>
  <c r="E33" i="69"/>
  <c r="D33" i="69"/>
  <c r="C33" i="69"/>
  <c r="B33" i="69"/>
  <c r="K33" i="69" s="1"/>
  <c r="J32" i="69"/>
  <c r="I32" i="69"/>
  <c r="H32" i="69"/>
  <c r="G32" i="69"/>
  <c r="F32" i="69"/>
  <c r="E32" i="69"/>
  <c r="D32" i="69"/>
  <c r="C32" i="69"/>
  <c r="B32" i="69"/>
  <c r="K32" i="69" s="1"/>
  <c r="J31" i="69"/>
  <c r="I31" i="69"/>
  <c r="H31" i="69"/>
  <c r="G31" i="69"/>
  <c r="F31" i="69"/>
  <c r="E31" i="69"/>
  <c r="D31" i="69"/>
  <c r="C31" i="69"/>
  <c r="B31" i="69"/>
  <c r="K31" i="69" s="1"/>
  <c r="J30" i="69"/>
  <c r="I30" i="69"/>
  <c r="H30" i="69"/>
  <c r="G30" i="69"/>
  <c r="F30" i="69"/>
  <c r="E30" i="69"/>
  <c r="D30" i="69"/>
  <c r="C30" i="69"/>
  <c r="B30" i="69"/>
  <c r="K30" i="69" s="1"/>
  <c r="J29" i="69"/>
  <c r="I29" i="69"/>
  <c r="H29" i="69"/>
  <c r="G29" i="69"/>
  <c r="F29" i="69"/>
  <c r="E29" i="69"/>
  <c r="D29" i="69"/>
  <c r="C29" i="69"/>
  <c r="B29" i="69"/>
  <c r="K29" i="69" s="1"/>
  <c r="J28" i="69"/>
  <c r="I28" i="69"/>
  <c r="H28" i="69"/>
  <c r="G28" i="69"/>
  <c r="F28" i="69"/>
  <c r="E28" i="69"/>
  <c r="D28" i="69"/>
  <c r="C28" i="69"/>
  <c r="B28" i="69"/>
  <c r="K28" i="69" s="1"/>
  <c r="J27" i="69"/>
  <c r="I27" i="69"/>
  <c r="H27" i="69"/>
  <c r="G27" i="69"/>
  <c r="F27" i="69"/>
  <c r="E27" i="69"/>
  <c r="D27" i="69"/>
  <c r="C27" i="69"/>
  <c r="B27" i="69"/>
  <c r="K27" i="69" s="1"/>
  <c r="J26" i="69"/>
  <c r="I26" i="69"/>
  <c r="H26" i="69"/>
  <c r="G26" i="69"/>
  <c r="F26" i="69"/>
  <c r="E26" i="69"/>
  <c r="D26" i="69"/>
  <c r="C26" i="69"/>
  <c r="B26" i="69"/>
  <c r="K26" i="69" s="1"/>
  <c r="J25" i="69"/>
  <c r="I25" i="69"/>
  <c r="H25" i="69"/>
  <c r="G25" i="69"/>
  <c r="F25" i="69"/>
  <c r="E25" i="69"/>
  <c r="D25" i="69"/>
  <c r="C25" i="69"/>
  <c r="B25" i="69"/>
  <c r="K25" i="69" s="1"/>
  <c r="J24" i="69"/>
  <c r="I24" i="69"/>
  <c r="H24" i="69"/>
  <c r="G24" i="69"/>
  <c r="F24" i="69"/>
  <c r="E24" i="69"/>
  <c r="D24" i="69"/>
  <c r="C24" i="69"/>
  <c r="B24" i="69"/>
  <c r="K24" i="69" s="1"/>
  <c r="J23" i="69"/>
  <c r="I23" i="69"/>
  <c r="H23" i="69"/>
  <c r="G23" i="69"/>
  <c r="F23" i="69"/>
  <c r="E23" i="69"/>
  <c r="D23" i="69"/>
  <c r="C23" i="69"/>
  <c r="B23" i="69"/>
  <c r="K23" i="69" s="1"/>
  <c r="J22" i="69"/>
  <c r="I22" i="69"/>
  <c r="H22" i="69"/>
  <c r="G22" i="69"/>
  <c r="F22" i="69"/>
  <c r="E22" i="69"/>
  <c r="D22" i="69"/>
  <c r="C22" i="69"/>
  <c r="B22" i="69"/>
  <c r="K22" i="69" s="1"/>
  <c r="J21" i="69"/>
  <c r="I21" i="69"/>
  <c r="H21" i="69"/>
  <c r="G21" i="69"/>
  <c r="F21" i="69"/>
  <c r="E21" i="69"/>
  <c r="D21" i="69"/>
  <c r="C21" i="69"/>
  <c r="B21" i="69"/>
  <c r="K21" i="69" s="1"/>
  <c r="J20" i="69"/>
  <c r="I20" i="69"/>
  <c r="H20" i="69"/>
  <c r="G20" i="69"/>
  <c r="F20" i="69"/>
  <c r="E20" i="69"/>
  <c r="D20" i="69"/>
  <c r="C20" i="69"/>
  <c r="B20" i="69"/>
  <c r="K20" i="69" s="1"/>
  <c r="J19" i="69"/>
  <c r="I19" i="69"/>
  <c r="H19" i="69"/>
  <c r="G19" i="69"/>
  <c r="F19" i="69"/>
  <c r="E19" i="69"/>
  <c r="D19" i="69"/>
  <c r="C19" i="69"/>
  <c r="B19" i="69"/>
  <c r="K19" i="69" s="1"/>
  <c r="J18" i="69"/>
  <c r="I18" i="69"/>
  <c r="H18" i="69"/>
  <c r="G18" i="69"/>
  <c r="F18" i="69"/>
  <c r="E18" i="69"/>
  <c r="D18" i="69"/>
  <c r="C18" i="69"/>
  <c r="B18" i="69"/>
  <c r="K18" i="69" s="1"/>
  <c r="J17" i="69"/>
  <c r="I17" i="69"/>
  <c r="H17" i="69"/>
  <c r="G17" i="69"/>
  <c r="F17" i="69"/>
  <c r="E17" i="69"/>
  <c r="D17" i="69"/>
  <c r="C17" i="69"/>
  <c r="B17" i="69"/>
  <c r="K17" i="69" s="1"/>
  <c r="J16" i="69"/>
  <c r="I16" i="69"/>
  <c r="H16" i="69"/>
  <c r="G16" i="69"/>
  <c r="F16" i="69"/>
  <c r="E16" i="69"/>
  <c r="D16" i="69"/>
  <c r="C16" i="69"/>
  <c r="B16" i="69"/>
  <c r="K16" i="69" s="1"/>
  <c r="J15" i="69"/>
  <c r="I15" i="69"/>
  <c r="H15" i="69"/>
  <c r="G15" i="69"/>
  <c r="F15" i="69"/>
  <c r="E15" i="69"/>
  <c r="D15" i="69"/>
  <c r="C15" i="69"/>
  <c r="B15" i="69"/>
  <c r="K15" i="69" s="1"/>
  <c r="J14" i="69"/>
  <c r="I14" i="69"/>
  <c r="H14" i="69"/>
  <c r="G14" i="69"/>
  <c r="F14" i="69"/>
  <c r="E14" i="69"/>
  <c r="D14" i="69"/>
  <c r="C14" i="69"/>
  <c r="B14" i="69"/>
  <c r="K14" i="69" s="1"/>
  <c r="J13" i="69"/>
  <c r="I13" i="69"/>
  <c r="H13" i="69"/>
  <c r="G13" i="69"/>
  <c r="F13" i="69"/>
  <c r="E13" i="69"/>
  <c r="D13" i="69"/>
  <c r="C13" i="69"/>
  <c r="B13" i="69"/>
  <c r="K13" i="69" s="1"/>
  <c r="J12" i="69"/>
  <c r="I12" i="69"/>
  <c r="H12" i="69"/>
  <c r="G12" i="69"/>
  <c r="F12" i="69"/>
  <c r="E12" i="69"/>
  <c r="D12" i="69"/>
  <c r="C12" i="69"/>
  <c r="B12" i="69"/>
  <c r="K12" i="69" s="1"/>
  <c r="J11" i="69"/>
  <c r="I11" i="69"/>
  <c r="H11" i="69"/>
  <c r="G11" i="69"/>
  <c r="F11" i="69"/>
  <c r="E11" i="69"/>
  <c r="D11" i="69"/>
  <c r="C11" i="69"/>
  <c r="B11" i="69"/>
  <c r="K11" i="69" s="1"/>
  <c r="J10" i="69"/>
  <c r="I10" i="69"/>
  <c r="H10" i="69"/>
  <c r="G10" i="69"/>
  <c r="F10" i="69"/>
  <c r="E10" i="69"/>
  <c r="D10" i="69"/>
  <c r="C10" i="69"/>
  <c r="B10" i="69"/>
  <c r="K10" i="69" s="1"/>
  <c r="J9" i="69"/>
  <c r="I9" i="69"/>
  <c r="H9" i="69"/>
  <c r="G9" i="69"/>
  <c r="F9" i="69"/>
  <c r="E9" i="69"/>
  <c r="D9" i="69"/>
  <c r="C9" i="69"/>
  <c r="B9" i="69"/>
  <c r="K9" i="69" s="1"/>
  <c r="J8" i="69"/>
  <c r="I8" i="69"/>
  <c r="H8" i="69"/>
  <c r="G8" i="69"/>
  <c r="F8" i="69"/>
  <c r="E8" i="69"/>
  <c r="D8" i="69"/>
  <c r="C8" i="69"/>
  <c r="B8" i="69"/>
  <c r="K8" i="69" s="1"/>
  <c r="J7" i="69"/>
  <c r="I7" i="69"/>
  <c r="H7" i="69"/>
  <c r="G7" i="69"/>
  <c r="F7" i="69"/>
  <c r="E7" i="69"/>
  <c r="D7" i="69"/>
  <c r="C7" i="69"/>
  <c r="B7" i="69"/>
  <c r="K7" i="69" s="1"/>
  <c r="J6" i="69"/>
  <c r="J57" i="69" s="1"/>
  <c r="I6" i="69"/>
  <c r="I57" i="69" s="1"/>
  <c r="H6" i="69"/>
  <c r="H57" i="69" s="1"/>
  <c r="G6" i="69"/>
  <c r="G57" i="69" s="1"/>
  <c r="F6" i="69"/>
  <c r="F57" i="69" s="1"/>
  <c r="E6" i="69"/>
  <c r="E57" i="69" s="1"/>
  <c r="D6" i="69"/>
  <c r="D57" i="69" s="1"/>
  <c r="C6" i="69"/>
  <c r="C57" i="69" s="1"/>
  <c r="B6" i="69"/>
  <c r="B57" i="69" s="1"/>
  <c r="K6" i="69" l="1"/>
  <c r="K57" i="69" s="1"/>
  <c r="K7" i="62"/>
  <c r="H7" i="62"/>
  <c r="J7" i="62"/>
  <c r="G7" i="62"/>
  <c r="I7" i="62"/>
  <c r="F7" i="62"/>
  <c r="J58" i="62"/>
  <c r="I58" i="62"/>
  <c r="F58" i="62"/>
  <c r="Q58" i="66" l="1"/>
  <c r="B58" i="66"/>
  <c r="R57" i="66"/>
  <c r="C57" i="66"/>
  <c r="R56" i="66"/>
  <c r="C56" i="66"/>
  <c r="R55" i="66"/>
  <c r="C55" i="66"/>
  <c r="R54" i="66"/>
  <c r="C54" i="66"/>
  <c r="R53" i="66"/>
  <c r="C53" i="66"/>
  <c r="R52" i="66"/>
  <c r="C52" i="66"/>
  <c r="R51" i="66"/>
  <c r="C51" i="66"/>
  <c r="R50" i="66"/>
  <c r="C50" i="66"/>
  <c r="R49" i="66"/>
  <c r="C49" i="66"/>
  <c r="R48" i="66"/>
  <c r="C48" i="66"/>
  <c r="R47" i="66"/>
  <c r="C47" i="66"/>
  <c r="R46" i="66"/>
  <c r="C46" i="66"/>
  <c r="R45" i="66"/>
  <c r="C45" i="66"/>
  <c r="R44" i="66"/>
  <c r="C44" i="66"/>
  <c r="R43" i="66"/>
  <c r="C43" i="66"/>
  <c r="R42" i="66"/>
  <c r="C42" i="66"/>
  <c r="R41" i="66"/>
  <c r="C41" i="66"/>
  <c r="R40" i="66"/>
  <c r="C40" i="66"/>
  <c r="R39" i="66"/>
  <c r="C39" i="66"/>
  <c r="R38" i="66"/>
  <c r="C38" i="66"/>
  <c r="R37" i="66"/>
  <c r="C37" i="66"/>
  <c r="R36" i="66"/>
  <c r="C36" i="66"/>
  <c r="R35" i="66"/>
  <c r="C35" i="66"/>
  <c r="R34" i="66"/>
  <c r="C34" i="66"/>
  <c r="R33" i="66"/>
  <c r="C33" i="66"/>
  <c r="R32" i="66"/>
  <c r="C32" i="66"/>
  <c r="R31" i="66"/>
  <c r="C31" i="66"/>
  <c r="R30" i="66"/>
  <c r="C30" i="66"/>
  <c r="R29" i="66"/>
  <c r="C29" i="66"/>
  <c r="R28" i="66"/>
  <c r="C28" i="66"/>
  <c r="R27" i="66"/>
  <c r="C27" i="66"/>
  <c r="R26" i="66"/>
  <c r="C26" i="66"/>
  <c r="R25" i="66"/>
  <c r="C25" i="66"/>
  <c r="R24" i="66"/>
  <c r="C24" i="66"/>
  <c r="R23" i="66"/>
  <c r="C23" i="66"/>
  <c r="R22" i="66"/>
  <c r="C22" i="66"/>
  <c r="R21" i="66"/>
  <c r="C21" i="66"/>
  <c r="R20" i="66"/>
  <c r="C20" i="66"/>
  <c r="R19" i="66"/>
  <c r="C19" i="66"/>
  <c r="R18" i="66"/>
  <c r="C18" i="66"/>
  <c r="R17" i="66"/>
  <c r="C17" i="66"/>
  <c r="R16" i="66"/>
  <c r="C16" i="66"/>
  <c r="R15" i="66"/>
  <c r="C15" i="66"/>
  <c r="R14" i="66"/>
  <c r="C14" i="66"/>
  <c r="R13" i="66"/>
  <c r="C13" i="66"/>
  <c r="R12" i="66"/>
  <c r="C12" i="66"/>
  <c r="R11" i="66"/>
  <c r="C11" i="66"/>
  <c r="R10" i="66"/>
  <c r="C10" i="66"/>
  <c r="R9" i="66"/>
  <c r="C9" i="66"/>
  <c r="R8" i="66"/>
  <c r="C8" i="66"/>
  <c r="R7" i="66"/>
  <c r="R58" i="66" s="1"/>
  <c r="C7" i="66"/>
  <c r="C58" i="66" s="1"/>
  <c r="T6" i="69" l="1"/>
  <c r="U53" i="69"/>
  <c r="Q52" i="69"/>
  <c r="U49" i="69"/>
  <c r="Q48" i="69"/>
  <c r="U46" i="69"/>
  <c r="Q45" i="69"/>
  <c r="U43" i="69"/>
  <c r="Q42" i="69"/>
  <c r="U40" i="69"/>
  <c r="Q37" i="69"/>
  <c r="U35" i="69"/>
  <c r="Q34" i="69"/>
  <c r="U32" i="69"/>
  <c r="U29" i="69"/>
  <c r="U28" i="69"/>
  <c r="U25" i="69"/>
  <c r="U23" i="69"/>
  <c r="Q22" i="69"/>
  <c r="U20" i="69"/>
  <c r="U18" i="69"/>
  <c r="Q17" i="69"/>
  <c r="U15" i="69"/>
  <c r="Q14" i="69"/>
  <c r="Q13" i="69"/>
  <c r="U11" i="69"/>
  <c r="Q10" i="69"/>
  <c r="U8" i="69"/>
  <c r="R56" i="69"/>
  <c r="R55" i="69"/>
  <c r="R54" i="69"/>
  <c r="R53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39" i="69"/>
  <c r="R38" i="69"/>
  <c r="R37" i="69"/>
  <c r="R36" i="69"/>
  <c r="R35" i="69"/>
  <c r="R34" i="69"/>
  <c r="R33" i="69"/>
  <c r="R32" i="69"/>
  <c r="R31" i="69"/>
  <c r="R30" i="69"/>
  <c r="R29" i="69"/>
  <c r="R28" i="69"/>
  <c r="R27" i="69"/>
  <c r="R26" i="69"/>
  <c r="R25" i="69"/>
  <c r="R24" i="69"/>
  <c r="R23" i="69"/>
  <c r="R22" i="69"/>
  <c r="R21" i="69"/>
  <c r="R20" i="69"/>
  <c r="R19" i="69"/>
  <c r="R18" i="69"/>
  <c r="R17" i="69"/>
  <c r="R16" i="69"/>
  <c r="R15" i="69"/>
  <c r="R14" i="69"/>
  <c r="R13" i="69"/>
  <c r="R12" i="69"/>
  <c r="R11" i="69"/>
  <c r="R9" i="69"/>
  <c r="R8" i="69"/>
  <c r="R7" i="69"/>
  <c r="U56" i="69"/>
  <c r="U55" i="69"/>
  <c r="Q54" i="69"/>
  <c r="U52" i="69"/>
  <c r="U50" i="69"/>
  <c r="Q49" i="69"/>
  <c r="U47" i="69"/>
  <c r="Q46" i="69"/>
  <c r="U44" i="69"/>
  <c r="U41" i="69"/>
  <c r="Q40" i="69"/>
  <c r="U38" i="69"/>
  <c r="Q38" i="69"/>
  <c r="U36" i="69"/>
  <c r="U33" i="69"/>
  <c r="Q32" i="69"/>
  <c r="U30" i="69"/>
  <c r="Q29" i="69"/>
  <c r="Q28" i="69"/>
  <c r="U26" i="69"/>
  <c r="Q26" i="69"/>
  <c r="Q25" i="69"/>
  <c r="Q24" i="69"/>
  <c r="U21" i="69"/>
  <c r="Q20" i="69"/>
  <c r="U17" i="69"/>
  <c r="Q16" i="69"/>
  <c r="U14" i="69"/>
  <c r="U12" i="69"/>
  <c r="U9" i="69"/>
  <c r="Q8" i="69"/>
  <c r="T56" i="69"/>
  <c r="O56" i="69"/>
  <c r="T55" i="69"/>
  <c r="O55" i="69"/>
  <c r="T54" i="69"/>
  <c r="O54" i="69"/>
  <c r="T53" i="69"/>
  <c r="T52" i="69"/>
  <c r="O52" i="69"/>
  <c r="T51" i="69"/>
  <c r="O51" i="69"/>
  <c r="T50" i="69"/>
  <c r="O50" i="69"/>
  <c r="T49" i="69"/>
  <c r="T48" i="69"/>
  <c r="O48" i="69"/>
  <c r="T47" i="69"/>
  <c r="O47" i="69"/>
  <c r="T46" i="69"/>
  <c r="O46" i="69"/>
  <c r="T45" i="69"/>
  <c r="T44" i="69"/>
  <c r="O44" i="69"/>
  <c r="T43" i="69"/>
  <c r="O43" i="69"/>
  <c r="T42" i="69"/>
  <c r="O42" i="69"/>
  <c r="T41" i="69"/>
  <c r="T40" i="69"/>
  <c r="O40" i="69"/>
  <c r="T39" i="69"/>
  <c r="O39" i="69"/>
  <c r="T38" i="69"/>
  <c r="O38" i="69"/>
  <c r="T37" i="69"/>
  <c r="T36" i="69"/>
  <c r="O36" i="69"/>
  <c r="T35" i="69"/>
  <c r="O35" i="69"/>
  <c r="T34" i="69"/>
  <c r="O34" i="69"/>
  <c r="T33" i="69"/>
  <c r="T32" i="69"/>
  <c r="O32" i="69"/>
  <c r="T31" i="69"/>
  <c r="O31" i="69"/>
  <c r="T30" i="69"/>
  <c r="O30" i="69"/>
  <c r="T29" i="69"/>
  <c r="T28" i="69"/>
  <c r="O28" i="69"/>
  <c r="T27" i="69"/>
  <c r="O27" i="69"/>
  <c r="T26" i="69"/>
  <c r="O26" i="69"/>
  <c r="T25" i="69"/>
  <c r="T24" i="69"/>
  <c r="O24" i="69"/>
  <c r="T23" i="69"/>
  <c r="O23" i="69"/>
  <c r="T22" i="69"/>
  <c r="O22" i="69"/>
  <c r="T21" i="69"/>
  <c r="T20" i="69"/>
  <c r="O20" i="69"/>
  <c r="T19" i="69"/>
  <c r="O19" i="69"/>
  <c r="T18" i="69"/>
  <c r="O18" i="69"/>
  <c r="T17" i="69"/>
  <c r="T16" i="69"/>
  <c r="O16" i="69"/>
  <c r="T15" i="69"/>
  <c r="O15" i="69"/>
  <c r="T14" i="69"/>
  <c r="O14" i="69"/>
  <c r="T13" i="69"/>
  <c r="T12" i="69"/>
  <c r="O12" i="69"/>
  <c r="T11" i="69"/>
  <c r="O11" i="69"/>
  <c r="T10" i="69"/>
  <c r="O10" i="69"/>
  <c r="T9" i="69"/>
  <c r="O8" i="69"/>
  <c r="T7" i="69"/>
  <c r="O7" i="69"/>
  <c r="Q56" i="69"/>
  <c r="U54" i="69"/>
  <c r="Q53" i="69"/>
  <c r="U51" i="69"/>
  <c r="Q50" i="69"/>
  <c r="U48" i="69"/>
  <c r="U45" i="69"/>
  <c r="Q44" i="69"/>
  <c r="U42" i="69"/>
  <c r="Q41" i="69"/>
  <c r="U39" i="69"/>
  <c r="U37" i="69"/>
  <c r="Q36" i="69"/>
  <c r="U34" i="69"/>
  <c r="Q33" i="69"/>
  <c r="U31" i="69"/>
  <c r="Q30" i="69"/>
  <c r="U27" i="69"/>
  <c r="U24" i="69"/>
  <c r="U22" i="69"/>
  <c r="Q21" i="69"/>
  <c r="U19" i="69"/>
  <c r="Q18" i="69"/>
  <c r="U16" i="69"/>
  <c r="U13" i="69"/>
  <c r="Q12" i="69"/>
  <c r="U10" i="69"/>
  <c r="Q9" i="69"/>
  <c r="U7" i="69"/>
  <c r="R6" i="69"/>
  <c r="S56" i="69"/>
  <c r="S55" i="69"/>
  <c r="N55" i="69"/>
  <c r="S54" i="69"/>
  <c r="S53" i="69"/>
  <c r="N53" i="69"/>
  <c r="S52" i="69"/>
  <c r="S51" i="69"/>
  <c r="N51" i="69"/>
  <c r="S50" i="69"/>
  <c r="S49" i="69"/>
  <c r="N49" i="69"/>
  <c r="S48" i="69"/>
  <c r="S47" i="69"/>
  <c r="N47" i="69"/>
  <c r="S46" i="69"/>
  <c r="S45" i="69"/>
  <c r="N45" i="69"/>
  <c r="S44" i="69"/>
  <c r="S43" i="69"/>
  <c r="N43" i="69"/>
  <c r="S42" i="69"/>
  <c r="S41" i="69"/>
  <c r="N41" i="69"/>
  <c r="S40" i="69"/>
  <c r="S39" i="69"/>
  <c r="N39" i="69"/>
  <c r="S38" i="69"/>
  <c r="S37" i="69"/>
  <c r="N37" i="69"/>
  <c r="S36" i="69"/>
  <c r="S35" i="69"/>
  <c r="N35" i="69"/>
  <c r="S34" i="69"/>
  <c r="S33" i="69"/>
  <c r="N33" i="69"/>
  <c r="S32" i="69"/>
  <c r="S31" i="69"/>
  <c r="N31" i="69"/>
  <c r="S30" i="69"/>
  <c r="S29" i="69"/>
  <c r="N29" i="69"/>
  <c r="S28" i="69"/>
  <c r="S27" i="69"/>
  <c r="N27" i="69"/>
  <c r="S26" i="69"/>
  <c r="S25" i="69"/>
  <c r="N25" i="69"/>
  <c r="S24" i="69"/>
  <c r="S23" i="69"/>
  <c r="N23" i="69"/>
  <c r="S22" i="69"/>
  <c r="S21" i="69"/>
  <c r="N21" i="69"/>
  <c r="S20" i="69"/>
  <c r="S19" i="69"/>
  <c r="N19" i="69"/>
  <c r="S18" i="69"/>
  <c r="S17" i="69"/>
  <c r="N17" i="69"/>
  <c r="S16" i="69"/>
  <c r="S15" i="69"/>
  <c r="N15" i="69"/>
  <c r="S14" i="69"/>
  <c r="S13" i="69"/>
  <c r="N13" i="69"/>
  <c r="S12" i="69"/>
  <c r="S11" i="69"/>
  <c r="N11" i="69"/>
  <c r="S10" i="69"/>
  <c r="S9" i="69"/>
  <c r="N9" i="69"/>
  <c r="S8" i="69"/>
  <c r="S7" i="69"/>
  <c r="N7" i="69"/>
  <c r="N8" i="69" l="1"/>
  <c r="N10" i="69"/>
  <c r="N12" i="69"/>
  <c r="N16" i="69"/>
  <c r="N18" i="69"/>
  <c r="N22" i="69"/>
  <c r="N24" i="69"/>
  <c r="N26" i="69"/>
  <c r="N28" i="69"/>
  <c r="N30" i="69"/>
  <c r="N32" i="69"/>
  <c r="N34" i="69"/>
  <c r="N36" i="69"/>
  <c r="N38" i="69"/>
  <c r="N40" i="69"/>
  <c r="N42" i="69"/>
  <c r="N44" i="69"/>
  <c r="N46" i="69"/>
  <c r="N48" i="69"/>
  <c r="N50" i="69"/>
  <c r="N52" i="69"/>
  <c r="N54" i="69"/>
  <c r="N56" i="69"/>
  <c r="Q15" i="69"/>
  <c r="O6" i="69"/>
  <c r="C120" i="69"/>
  <c r="H120" i="69"/>
  <c r="T8" i="69"/>
  <c r="T57" i="69" s="1"/>
  <c r="Q6" i="69"/>
  <c r="E120" i="69"/>
  <c r="Q11" i="69"/>
  <c r="Q23" i="69"/>
  <c r="Q35" i="69"/>
  <c r="Q43" i="69"/>
  <c r="S6" i="69"/>
  <c r="S57" i="69" s="1"/>
  <c r="G120" i="69"/>
  <c r="Q31" i="69"/>
  <c r="Q55" i="69"/>
  <c r="N14" i="69"/>
  <c r="N20" i="69"/>
  <c r="N6" i="69"/>
  <c r="B120" i="69"/>
  <c r="Q47" i="69"/>
  <c r="O9" i="69"/>
  <c r="O13" i="69"/>
  <c r="O17" i="69"/>
  <c r="O21" i="69"/>
  <c r="O25" i="69"/>
  <c r="O29" i="69"/>
  <c r="O33" i="69"/>
  <c r="O37" i="69"/>
  <c r="O41" i="69"/>
  <c r="O45" i="69"/>
  <c r="O49" i="69"/>
  <c r="O53" i="69"/>
  <c r="U6" i="69"/>
  <c r="U57" i="69" s="1"/>
  <c r="I120" i="69"/>
  <c r="Q7" i="69"/>
  <c r="Q19" i="69"/>
  <c r="F120" i="69"/>
  <c r="R10" i="69"/>
  <c r="R57" i="69" s="1"/>
  <c r="Q27" i="69"/>
  <c r="Q39" i="69"/>
  <c r="Q51" i="69"/>
  <c r="N57" i="69" l="1"/>
  <c r="Q57" i="69"/>
  <c r="O57" i="69"/>
  <c r="C30" i="51" l="1"/>
  <c r="K30" i="51"/>
  <c r="J30" i="51"/>
  <c r="I30" i="51"/>
  <c r="H30" i="51"/>
  <c r="G30" i="51"/>
  <c r="F30" i="51"/>
  <c r="E30" i="51"/>
  <c r="D30" i="51"/>
  <c r="L30" i="51" s="1"/>
  <c r="C26" i="51"/>
  <c r="C22" i="51"/>
  <c r="D67" i="51"/>
  <c r="E67" i="51"/>
  <c r="F67" i="51"/>
  <c r="G67" i="51"/>
  <c r="H67" i="51"/>
  <c r="I67" i="51"/>
  <c r="J67" i="51"/>
  <c r="K67" i="51"/>
  <c r="C67" i="51"/>
  <c r="C66" i="51"/>
  <c r="C69" i="51" s="1"/>
  <c r="C35" i="51"/>
  <c r="C38" i="51" s="1"/>
  <c r="C36" i="51"/>
  <c r="D36" i="51"/>
  <c r="E36" i="51"/>
  <c r="F36" i="51"/>
  <c r="G36" i="51"/>
  <c r="H36" i="51"/>
  <c r="I36" i="51"/>
  <c r="J36" i="51"/>
  <c r="K36" i="51"/>
  <c r="F32" i="51"/>
  <c r="D32" i="51"/>
  <c r="C32" i="51"/>
  <c r="C31" i="51"/>
  <c r="C34" i="51" s="1"/>
  <c r="D26" i="51" l="1"/>
  <c r="C16" i="51"/>
  <c r="C15" i="51"/>
  <c r="E32" i="51"/>
  <c r="G32" i="51"/>
  <c r="H32" i="51"/>
  <c r="I32" i="51"/>
  <c r="J32" i="51"/>
  <c r="K32" i="51"/>
  <c r="E15" i="51"/>
  <c r="E18" i="51" s="1"/>
  <c r="E16" i="51"/>
  <c r="E7" i="51"/>
  <c r="E11" i="51"/>
  <c r="E14" i="51"/>
  <c r="E22" i="51"/>
  <c r="E26" i="51"/>
  <c r="E31" i="51"/>
  <c r="E35" i="51"/>
  <c r="E38" i="51" s="1"/>
  <c r="E41" i="51"/>
  <c r="E44" i="51"/>
  <c r="E47" i="51"/>
  <c r="E48" i="51"/>
  <c r="E50" i="51" s="1"/>
  <c r="E53" i="51"/>
  <c r="E56" i="51"/>
  <c r="E59" i="51"/>
  <c r="E60" i="51"/>
  <c r="E62" i="51" s="1"/>
  <c r="E63" i="51"/>
  <c r="E65" i="51" s="1"/>
  <c r="E66" i="51"/>
  <c r="E34" i="51" l="1"/>
  <c r="E69" i="51"/>
  <c r="K26" i="51" l="1"/>
  <c r="J26" i="51"/>
  <c r="I26" i="51"/>
  <c r="H26" i="51"/>
  <c r="G26" i="51"/>
  <c r="F26" i="51"/>
  <c r="L26" i="51" l="1"/>
  <c r="K22" i="51"/>
  <c r="C18" i="51" l="1"/>
  <c r="C14" i="51"/>
  <c r="C11" i="51" l="1"/>
  <c r="L8" i="51" l="1"/>
  <c r="D56" i="64" l="1"/>
  <c r="C56" i="64"/>
  <c r="K55" i="64"/>
  <c r="G55" i="64"/>
  <c r="H55" i="64" s="1"/>
  <c r="I55" i="64" s="1"/>
  <c r="E55" i="64"/>
  <c r="K54" i="64"/>
  <c r="G54" i="64"/>
  <c r="H54" i="64" s="1"/>
  <c r="I54" i="64" s="1"/>
  <c r="E54" i="64"/>
  <c r="K53" i="64"/>
  <c r="G53" i="64"/>
  <c r="H53" i="64" s="1"/>
  <c r="I53" i="64" s="1"/>
  <c r="E53" i="64"/>
  <c r="K52" i="64"/>
  <c r="G52" i="64"/>
  <c r="H52" i="64" s="1"/>
  <c r="I52" i="64" s="1"/>
  <c r="E52" i="64"/>
  <c r="K51" i="64"/>
  <c r="G51" i="64"/>
  <c r="H51" i="64" s="1"/>
  <c r="I51" i="64" s="1"/>
  <c r="E51" i="64"/>
  <c r="K50" i="64"/>
  <c r="G50" i="64"/>
  <c r="H50" i="64" s="1"/>
  <c r="I50" i="64" s="1"/>
  <c r="E50" i="64"/>
  <c r="K49" i="64"/>
  <c r="G49" i="64"/>
  <c r="H49" i="64" s="1"/>
  <c r="I49" i="64" s="1"/>
  <c r="E49" i="64"/>
  <c r="K48" i="64"/>
  <c r="G48" i="64"/>
  <c r="H48" i="64" s="1"/>
  <c r="I48" i="64" s="1"/>
  <c r="E48" i="64"/>
  <c r="K47" i="64"/>
  <c r="G47" i="64"/>
  <c r="H47" i="64" s="1"/>
  <c r="I47" i="64" s="1"/>
  <c r="E47" i="64"/>
  <c r="K46" i="64"/>
  <c r="G46" i="64"/>
  <c r="H46" i="64" s="1"/>
  <c r="I46" i="64" s="1"/>
  <c r="E46" i="64"/>
  <c r="K45" i="64"/>
  <c r="G45" i="64"/>
  <c r="H45" i="64" s="1"/>
  <c r="I45" i="64" s="1"/>
  <c r="E45" i="64"/>
  <c r="K44" i="64"/>
  <c r="G44" i="64"/>
  <c r="H44" i="64" s="1"/>
  <c r="I44" i="64" s="1"/>
  <c r="E44" i="64"/>
  <c r="K43" i="64"/>
  <c r="G43" i="64"/>
  <c r="H43" i="64" s="1"/>
  <c r="I43" i="64" s="1"/>
  <c r="E43" i="64"/>
  <c r="K42" i="64"/>
  <c r="G42" i="64"/>
  <c r="H42" i="64" s="1"/>
  <c r="I42" i="64" s="1"/>
  <c r="E42" i="64"/>
  <c r="K41" i="64"/>
  <c r="G41" i="64"/>
  <c r="H41" i="64" s="1"/>
  <c r="I41" i="64" s="1"/>
  <c r="E41" i="64"/>
  <c r="K40" i="64"/>
  <c r="G40" i="64"/>
  <c r="H40" i="64" s="1"/>
  <c r="I40" i="64" s="1"/>
  <c r="E40" i="64"/>
  <c r="K39" i="64"/>
  <c r="G39" i="64"/>
  <c r="H39" i="64" s="1"/>
  <c r="I39" i="64" s="1"/>
  <c r="E39" i="64"/>
  <c r="K38" i="64"/>
  <c r="G38" i="64"/>
  <c r="H38" i="64" s="1"/>
  <c r="I38" i="64" s="1"/>
  <c r="E38" i="64"/>
  <c r="K37" i="64"/>
  <c r="G37" i="64"/>
  <c r="H37" i="64" s="1"/>
  <c r="I37" i="64" s="1"/>
  <c r="E37" i="64"/>
  <c r="K36" i="64"/>
  <c r="G36" i="64"/>
  <c r="H36" i="64" s="1"/>
  <c r="I36" i="64" s="1"/>
  <c r="E36" i="64"/>
  <c r="K35" i="64"/>
  <c r="G35" i="64"/>
  <c r="H35" i="64" s="1"/>
  <c r="I35" i="64" s="1"/>
  <c r="E35" i="64"/>
  <c r="K34" i="64"/>
  <c r="G34" i="64"/>
  <c r="H34" i="64" s="1"/>
  <c r="I34" i="64" s="1"/>
  <c r="E34" i="64"/>
  <c r="K33" i="64"/>
  <c r="G33" i="64"/>
  <c r="H33" i="64" s="1"/>
  <c r="I33" i="64" s="1"/>
  <c r="E33" i="64"/>
  <c r="K32" i="64"/>
  <c r="G32" i="64"/>
  <c r="H32" i="64" s="1"/>
  <c r="I32" i="64" s="1"/>
  <c r="E32" i="64"/>
  <c r="K31" i="64"/>
  <c r="G31" i="64"/>
  <c r="H31" i="64" s="1"/>
  <c r="I31" i="64" s="1"/>
  <c r="E31" i="64"/>
  <c r="K30" i="64"/>
  <c r="G30" i="64"/>
  <c r="H30" i="64" s="1"/>
  <c r="I30" i="64" s="1"/>
  <c r="E30" i="64"/>
  <c r="K29" i="64"/>
  <c r="G29" i="64"/>
  <c r="H29" i="64" s="1"/>
  <c r="I29" i="64" s="1"/>
  <c r="E29" i="64"/>
  <c r="K28" i="64"/>
  <c r="G28" i="64"/>
  <c r="H28" i="64" s="1"/>
  <c r="I28" i="64" s="1"/>
  <c r="E28" i="64"/>
  <c r="K27" i="64"/>
  <c r="G27" i="64"/>
  <c r="H27" i="64" s="1"/>
  <c r="I27" i="64" s="1"/>
  <c r="E27" i="64"/>
  <c r="K26" i="64"/>
  <c r="G26" i="64"/>
  <c r="H26" i="64" s="1"/>
  <c r="I26" i="64" s="1"/>
  <c r="E26" i="64"/>
  <c r="K25" i="64"/>
  <c r="G25" i="64"/>
  <c r="H25" i="64" s="1"/>
  <c r="I25" i="64" s="1"/>
  <c r="E25" i="64"/>
  <c r="K24" i="64"/>
  <c r="G24" i="64"/>
  <c r="H24" i="64" s="1"/>
  <c r="I24" i="64" s="1"/>
  <c r="E24" i="64"/>
  <c r="K23" i="64"/>
  <c r="G23" i="64"/>
  <c r="H23" i="64" s="1"/>
  <c r="I23" i="64" s="1"/>
  <c r="E23" i="64"/>
  <c r="K22" i="64"/>
  <c r="G22" i="64"/>
  <c r="H22" i="64" s="1"/>
  <c r="I22" i="64" s="1"/>
  <c r="E22" i="64"/>
  <c r="K21" i="64"/>
  <c r="G21" i="64"/>
  <c r="H21" i="64" s="1"/>
  <c r="I21" i="64" s="1"/>
  <c r="E21" i="64"/>
  <c r="K20" i="64"/>
  <c r="G20" i="64"/>
  <c r="H20" i="64" s="1"/>
  <c r="I20" i="64" s="1"/>
  <c r="E20" i="64"/>
  <c r="K19" i="64"/>
  <c r="G19" i="64"/>
  <c r="H19" i="64" s="1"/>
  <c r="I19" i="64" s="1"/>
  <c r="E19" i="64"/>
  <c r="K18" i="64"/>
  <c r="G18" i="64"/>
  <c r="H18" i="64" s="1"/>
  <c r="I18" i="64" s="1"/>
  <c r="E18" i="64"/>
  <c r="K17" i="64"/>
  <c r="G17" i="64"/>
  <c r="H17" i="64" s="1"/>
  <c r="I17" i="64" s="1"/>
  <c r="E17" i="64"/>
  <c r="K16" i="64"/>
  <c r="G16" i="64"/>
  <c r="H16" i="64" s="1"/>
  <c r="I16" i="64" s="1"/>
  <c r="E16" i="64"/>
  <c r="K15" i="64"/>
  <c r="G15" i="64"/>
  <c r="H15" i="64" s="1"/>
  <c r="I15" i="64" s="1"/>
  <c r="E15" i="64"/>
  <c r="K14" i="64"/>
  <c r="G14" i="64"/>
  <c r="H14" i="64" s="1"/>
  <c r="I14" i="64" s="1"/>
  <c r="E14" i="64"/>
  <c r="K13" i="64"/>
  <c r="G13" i="64"/>
  <c r="H13" i="64" s="1"/>
  <c r="I13" i="64" s="1"/>
  <c r="E13" i="64"/>
  <c r="K12" i="64"/>
  <c r="G12" i="64"/>
  <c r="H12" i="64" s="1"/>
  <c r="I12" i="64" s="1"/>
  <c r="E12" i="64"/>
  <c r="K11" i="64"/>
  <c r="G11" i="64"/>
  <c r="H11" i="64" s="1"/>
  <c r="I11" i="64" s="1"/>
  <c r="E11" i="64"/>
  <c r="K10" i="64"/>
  <c r="G10" i="64"/>
  <c r="H10" i="64" s="1"/>
  <c r="I10" i="64" s="1"/>
  <c r="E10" i="64"/>
  <c r="K9" i="64"/>
  <c r="G9" i="64"/>
  <c r="H9" i="64" s="1"/>
  <c r="I9" i="64" s="1"/>
  <c r="E9" i="64"/>
  <c r="K8" i="64"/>
  <c r="G8" i="64"/>
  <c r="H8" i="64" s="1"/>
  <c r="I8" i="64" s="1"/>
  <c r="E8" i="64"/>
  <c r="K7" i="64"/>
  <c r="G7" i="64"/>
  <c r="H7" i="64" s="1"/>
  <c r="I7" i="64" s="1"/>
  <c r="E7" i="64"/>
  <c r="K6" i="64"/>
  <c r="G6" i="64"/>
  <c r="H6" i="64" s="1"/>
  <c r="I6" i="64" s="1"/>
  <c r="E6" i="64"/>
  <c r="K5" i="64"/>
  <c r="G5" i="64"/>
  <c r="H5" i="64" s="1"/>
  <c r="I5" i="64" s="1"/>
  <c r="E5" i="64"/>
  <c r="O3" i="64"/>
  <c r="E58" i="63"/>
  <c r="F58" i="63" s="1"/>
  <c r="B58" i="63"/>
  <c r="C57" i="63"/>
  <c r="F56" i="63"/>
  <c r="C56" i="63"/>
  <c r="C55" i="63"/>
  <c r="F54" i="63"/>
  <c r="C54" i="63"/>
  <c r="F53" i="63"/>
  <c r="C53" i="63"/>
  <c r="F52" i="63"/>
  <c r="C52" i="63"/>
  <c r="F51" i="63"/>
  <c r="C51" i="63"/>
  <c r="F50" i="63"/>
  <c r="C50" i="63"/>
  <c r="F49" i="63"/>
  <c r="C49" i="63"/>
  <c r="F48" i="63"/>
  <c r="C48" i="63"/>
  <c r="F47" i="63"/>
  <c r="C47" i="63"/>
  <c r="F46" i="63"/>
  <c r="C46" i="63"/>
  <c r="F45" i="63"/>
  <c r="C45" i="63"/>
  <c r="F44" i="63"/>
  <c r="C44" i="63"/>
  <c r="F43" i="63"/>
  <c r="C43" i="63"/>
  <c r="F42" i="63"/>
  <c r="C42" i="63"/>
  <c r="F41" i="63"/>
  <c r="C41" i="63"/>
  <c r="F40" i="63"/>
  <c r="C40" i="63"/>
  <c r="F39" i="63"/>
  <c r="C39" i="63"/>
  <c r="F38" i="63"/>
  <c r="C38" i="63"/>
  <c r="F37" i="63"/>
  <c r="C37" i="63"/>
  <c r="F36" i="63"/>
  <c r="C36" i="63"/>
  <c r="F35" i="63"/>
  <c r="C35" i="63"/>
  <c r="F34" i="63"/>
  <c r="C34" i="63"/>
  <c r="F33" i="63"/>
  <c r="C33" i="63"/>
  <c r="F32" i="63"/>
  <c r="C32" i="63"/>
  <c r="F31" i="63"/>
  <c r="C31" i="63"/>
  <c r="F30" i="63"/>
  <c r="C30" i="63"/>
  <c r="F29" i="63"/>
  <c r="C29" i="63"/>
  <c r="F28" i="63"/>
  <c r="C28" i="63"/>
  <c r="F27" i="63"/>
  <c r="C27" i="63"/>
  <c r="F26" i="63"/>
  <c r="C26" i="63"/>
  <c r="F25" i="63"/>
  <c r="C25" i="63"/>
  <c r="F24" i="63"/>
  <c r="C24" i="63"/>
  <c r="F23" i="63"/>
  <c r="C23" i="63"/>
  <c r="F22" i="63"/>
  <c r="C22" i="63"/>
  <c r="F21" i="63"/>
  <c r="C21" i="63"/>
  <c r="F20" i="63"/>
  <c r="C20" i="63"/>
  <c r="F19" i="63"/>
  <c r="C19" i="63"/>
  <c r="F18" i="63"/>
  <c r="C18" i="63"/>
  <c r="F17" i="63"/>
  <c r="C17" i="63"/>
  <c r="F16" i="63"/>
  <c r="C16" i="63"/>
  <c r="F15" i="63"/>
  <c r="C15" i="63"/>
  <c r="F14" i="63"/>
  <c r="C14" i="63"/>
  <c r="F13" i="63"/>
  <c r="C13" i="63"/>
  <c r="F12" i="63"/>
  <c r="C12" i="63"/>
  <c r="F11" i="63"/>
  <c r="C11" i="63"/>
  <c r="F10" i="63"/>
  <c r="C10" i="63"/>
  <c r="F9" i="63"/>
  <c r="C9" i="63"/>
  <c r="F8" i="63"/>
  <c r="C8" i="63"/>
  <c r="F7" i="63"/>
  <c r="C7" i="63"/>
  <c r="O58" i="62"/>
  <c r="P58" i="62" s="1"/>
  <c r="L58" i="62"/>
  <c r="E58" i="62"/>
  <c r="D58" i="62"/>
  <c r="AI57" i="62"/>
  <c r="AH57" i="62"/>
  <c r="AG57" i="62"/>
  <c r="AF57" i="62"/>
  <c r="AJ57" i="62" s="1"/>
  <c r="Z57" i="62"/>
  <c r="Y57" i="62"/>
  <c r="X57" i="62"/>
  <c r="W57" i="62"/>
  <c r="AA57" i="62" s="1"/>
  <c r="P57" i="62"/>
  <c r="Q57" i="62" s="1"/>
  <c r="R57" i="62" s="1"/>
  <c r="M57" i="62"/>
  <c r="N57" i="62" s="1"/>
  <c r="I57" i="62"/>
  <c r="J57" i="62" s="1"/>
  <c r="F57" i="62"/>
  <c r="G57" i="62" s="1"/>
  <c r="AI56" i="62"/>
  <c r="AH56" i="62"/>
  <c r="AG56" i="62"/>
  <c r="AF56" i="62"/>
  <c r="AJ56" i="62" s="1"/>
  <c r="Z56" i="62"/>
  <c r="Y56" i="62"/>
  <c r="X56" i="62"/>
  <c r="W56" i="62"/>
  <c r="AA56" i="62" s="1"/>
  <c r="P56" i="62"/>
  <c r="Q56" i="62" s="1"/>
  <c r="R56" i="62" s="1"/>
  <c r="M56" i="62"/>
  <c r="N56" i="62" s="1"/>
  <c r="I56" i="62"/>
  <c r="J56" i="62" s="1"/>
  <c r="F56" i="62"/>
  <c r="G56" i="62" s="1"/>
  <c r="AI55" i="62"/>
  <c r="AH55" i="62"/>
  <c r="AG55" i="62"/>
  <c r="AF55" i="62"/>
  <c r="AJ55" i="62" s="1"/>
  <c r="Z55" i="62"/>
  <c r="Y55" i="62"/>
  <c r="X55" i="62"/>
  <c r="W55" i="62"/>
  <c r="AA55" i="62" s="1"/>
  <c r="P55" i="62"/>
  <c r="Q55" i="62" s="1"/>
  <c r="R55" i="62" s="1"/>
  <c r="N55" i="62"/>
  <c r="M55" i="62"/>
  <c r="I55" i="62"/>
  <c r="J55" i="62" s="1"/>
  <c r="F55" i="62"/>
  <c r="G55" i="62" s="1"/>
  <c r="AI54" i="62"/>
  <c r="AH54" i="62"/>
  <c r="AG54" i="62"/>
  <c r="AF54" i="62"/>
  <c r="AJ54" i="62" s="1"/>
  <c r="Z54" i="62"/>
  <c r="Y54" i="62"/>
  <c r="X54" i="62"/>
  <c r="W54" i="62"/>
  <c r="AA54" i="62" s="1"/>
  <c r="Q54" i="62"/>
  <c r="P54" i="62"/>
  <c r="M54" i="62"/>
  <c r="N54" i="62" s="1"/>
  <c r="I54" i="62"/>
  <c r="J54" i="62" s="1"/>
  <c r="G54" i="62"/>
  <c r="F54" i="62"/>
  <c r="AI53" i="62"/>
  <c r="AH53" i="62"/>
  <c r="AG53" i="62"/>
  <c r="AF53" i="62"/>
  <c r="AJ53" i="62" s="1"/>
  <c r="Z53" i="62"/>
  <c r="Y53" i="62"/>
  <c r="X53" i="62"/>
  <c r="W53" i="62"/>
  <c r="AA53" i="62" s="1"/>
  <c r="P53" i="62"/>
  <c r="Q53" i="62" s="1"/>
  <c r="R53" i="62" s="1"/>
  <c r="M53" i="62"/>
  <c r="N53" i="62" s="1"/>
  <c r="I53" i="62"/>
  <c r="J53" i="62" s="1"/>
  <c r="F53" i="62"/>
  <c r="G53" i="62" s="1"/>
  <c r="AI52" i="62"/>
  <c r="AH52" i="62"/>
  <c r="AG52" i="62"/>
  <c r="AF52" i="62"/>
  <c r="AJ52" i="62" s="1"/>
  <c r="Z52" i="62"/>
  <c r="Y52" i="62"/>
  <c r="X52" i="62"/>
  <c r="W52" i="62"/>
  <c r="AA52" i="62" s="1"/>
  <c r="P52" i="62"/>
  <c r="Q52" i="62" s="1"/>
  <c r="R52" i="62" s="1"/>
  <c r="N52" i="62"/>
  <c r="M52" i="62"/>
  <c r="I52" i="62"/>
  <c r="J52" i="62" s="1"/>
  <c r="F52" i="62"/>
  <c r="G52" i="62" s="1"/>
  <c r="AI51" i="62"/>
  <c r="AH51" i="62"/>
  <c r="AG51" i="62"/>
  <c r="AF51" i="62"/>
  <c r="AJ51" i="62" s="1"/>
  <c r="Z51" i="62"/>
  <c r="Y51" i="62"/>
  <c r="X51" i="62"/>
  <c r="W51" i="62"/>
  <c r="AA51" i="62" s="1"/>
  <c r="P51" i="62"/>
  <c r="Q51" i="62" s="1"/>
  <c r="M51" i="62"/>
  <c r="N51" i="62" s="1"/>
  <c r="I51" i="62"/>
  <c r="J51" i="62" s="1"/>
  <c r="F51" i="62"/>
  <c r="G51" i="62" s="1"/>
  <c r="AI50" i="62"/>
  <c r="AH50" i="62"/>
  <c r="AG50" i="62"/>
  <c r="AF50" i="62"/>
  <c r="AJ50" i="62" s="1"/>
  <c r="Z50" i="62"/>
  <c r="Y50" i="62"/>
  <c r="X50" i="62"/>
  <c r="W50" i="62"/>
  <c r="AA50" i="62" s="1"/>
  <c r="Q50" i="62"/>
  <c r="P50" i="62"/>
  <c r="M50" i="62"/>
  <c r="N50" i="62" s="1"/>
  <c r="I50" i="62"/>
  <c r="J50" i="62" s="1"/>
  <c r="G50" i="62"/>
  <c r="F50" i="62"/>
  <c r="AI49" i="62"/>
  <c r="AH49" i="62"/>
  <c r="AG49" i="62"/>
  <c r="AF49" i="62"/>
  <c r="AJ49" i="62" s="1"/>
  <c r="Z49" i="62"/>
  <c r="Y49" i="62"/>
  <c r="X49" i="62"/>
  <c r="W49" i="62"/>
  <c r="AA49" i="62" s="1"/>
  <c r="P49" i="62"/>
  <c r="Q49" i="62" s="1"/>
  <c r="R49" i="62" s="1"/>
  <c r="M49" i="62"/>
  <c r="N49" i="62" s="1"/>
  <c r="I49" i="62"/>
  <c r="J49" i="62" s="1"/>
  <c r="F49" i="62"/>
  <c r="G49" i="62" s="1"/>
  <c r="AI48" i="62"/>
  <c r="AH48" i="62"/>
  <c r="AG48" i="62"/>
  <c r="AF48" i="62"/>
  <c r="AJ48" i="62" s="1"/>
  <c r="Z48" i="62"/>
  <c r="Y48" i="62"/>
  <c r="X48" i="62"/>
  <c r="W48" i="62"/>
  <c r="AA48" i="62" s="1"/>
  <c r="P48" i="62"/>
  <c r="Q48" i="62" s="1"/>
  <c r="R48" i="62" s="1"/>
  <c r="N48" i="62"/>
  <c r="M48" i="62"/>
  <c r="I48" i="62"/>
  <c r="J48" i="62" s="1"/>
  <c r="F48" i="62"/>
  <c r="G48" i="62" s="1"/>
  <c r="AI47" i="62"/>
  <c r="AH47" i="62"/>
  <c r="AG47" i="62"/>
  <c r="AF47" i="62"/>
  <c r="AJ47" i="62" s="1"/>
  <c r="Z47" i="62"/>
  <c r="Y47" i="62"/>
  <c r="X47" i="62"/>
  <c r="W47" i="62"/>
  <c r="AA47" i="62" s="1"/>
  <c r="P47" i="62"/>
  <c r="Q47" i="62" s="1"/>
  <c r="M47" i="62"/>
  <c r="N47" i="62" s="1"/>
  <c r="I47" i="62"/>
  <c r="J47" i="62" s="1"/>
  <c r="F47" i="62"/>
  <c r="G47" i="62" s="1"/>
  <c r="AI46" i="62"/>
  <c r="AH46" i="62"/>
  <c r="AG46" i="62"/>
  <c r="AF46" i="62"/>
  <c r="AJ46" i="62" s="1"/>
  <c r="Z46" i="62"/>
  <c r="Y46" i="62"/>
  <c r="X46" i="62"/>
  <c r="W46" i="62"/>
  <c r="AA46" i="62" s="1"/>
  <c r="Q46" i="62"/>
  <c r="P46" i="62"/>
  <c r="M46" i="62"/>
  <c r="N46" i="62" s="1"/>
  <c r="I46" i="62"/>
  <c r="J46" i="62" s="1"/>
  <c r="G46" i="62"/>
  <c r="F46" i="62"/>
  <c r="AI45" i="62"/>
  <c r="AH45" i="62"/>
  <c r="AG45" i="62"/>
  <c r="AF45" i="62"/>
  <c r="AJ45" i="62" s="1"/>
  <c r="Z45" i="62"/>
  <c r="Y45" i="62"/>
  <c r="X45" i="62"/>
  <c r="W45" i="62"/>
  <c r="AA45" i="62" s="1"/>
  <c r="Q45" i="62"/>
  <c r="P45" i="62"/>
  <c r="M45" i="62"/>
  <c r="N45" i="62" s="1"/>
  <c r="I45" i="62"/>
  <c r="J45" i="62" s="1"/>
  <c r="G45" i="62"/>
  <c r="F45" i="62"/>
  <c r="AI44" i="62"/>
  <c r="AH44" i="62"/>
  <c r="AG44" i="62"/>
  <c r="AF44" i="62"/>
  <c r="AJ44" i="62" s="1"/>
  <c r="Z44" i="62"/>
  <c r="Y44" i="62"/>
  <c r="X44" i="62"/>
  <c r="W44" i="62"/>
  <c r="AA44" i="62" s="1"/>
  <c r="Q44" i="62"/>
  <c r="P44" i="62"/>
  <c r="M44" i="62"/>
  <c r="N44" i="62" s="1"/>
  <c r="R44" i="62" s="1"/>
  <c r="I44" i="62"/>
  <c r="J44" i="62" s="1"/>
  <c r="G44" i="62"/>
  <c r="F44" i="62"/>
  <c r="AI43" i="62"/>
  <c r="AH43" i="62"/>
  <c r="AG43" i="62"/>
  <c r="AF43" i="62"/>
  <c r="AJ43" i="62" s="1"/>
  <c r="Z43" i="62"/>
  <c r="Y43" i="62"/>
  <c r="X43" i="62"/>
  <c r="W43" i="62"/>
  <c r="AA43" i="62" s="1"/>
  <c r="P43" i="62"/>
  <c r="Q43" i="62" s="1"/>
  <c r="R43" i="62" s="1"/>
  <c r="N43" i="62"/>
  <c r="M43" i="62"/>
  <c r="I43" i="62"/>
  <c r="J43" i="62" s="1"/>
  <c r="F43" i="62"/>
  <c r="G43" i="62" s="1"/>
  <c r="AI42" i="62"/>
  <c r="AH42" i="62"/>
  <c r="AG42" i="62"/>
  <c r="AF42" i="62"/>
  <c r="AJ42" i="62" s="1"/>
  <c r="Z42" i="62"/>
  <c r="Y42" i="62"/>
  <c r="X42" i="62"/>
  <c r="W42" i="62"/>
  <c r="AA42" i="62" s="1"/>
  <c r="P42" i="62"/>
  <c r="Q42" i="62" s="1"/>
  <c r="R42" i="62" s="1"/>
  <c r="N42" i="62"/>
  <c r="M42" i="62"/>
  <c r="I42" i="62"/>
  <c r="J42" i="62" s="1"/>
  <c r="F42" i="62"/>
  <c r="G42" i="62" s="1"/>
  <c r="AI41" i="62"/>
  <c r="AH41" i="62"/>
  <c r="AG41" i="62"/>
  <c r="AF41" i="62"/>
  <c r="AJ41" i="62" s="1"/>
  <c r="Z41" i="62"/>
  <c r="Y41" i="62"/>
  <c r="X41" i="62"/>
  <c r="W41" i="62"/>
  <c r="AA41" i="62" s="1"/>
  <c r="Q41" i="62"/>
  <c r="P41" i="62"/>
  <c r="M41" i="62"/>
  <c r="N41" i="62" s="1"/>
  <c r="I41" i="62"/>
  <c r="J41" i="62" s="1"/>
  <c r="G41" i="62"/>
  <c r="F41" i="62"/>
  <c r="AI40" i="62"/>
  <c r="AH40" i="62"/>
  <c r="AG40" i="62"/>
  <c r="AF40" i="62"/>
  <c r="AJ40" i="62" s="1"/>
  <c r="Z40" i="62"/>
  <c r="Y40" i="62"/>
  <c r="X40" i="62"/>
  <c r="W40" i="62"/>
  <c r="AA40" i="62" s="1"/>
  <c r="Q40" i="62"/>
  <c r="P40" i="62"/>
  <c r="M40" i="62"/>
  <c r="N40" i="62" s="1"/>
  <c r="R40" i="62" s="1"/>
  <c r="I40" i="62"/>
  <c r="J40" i="62" s="1"/>
  <c r="G40" i="62"/>
  <c r="F40" i="62"/>
  <c r="AI39" i="62"/>
  <c r="AH39" i="62"/>
  <c r="AG39" i="62"/>
  <c r="AF39" i="62"/>
  <c r="AJ39" i="62" s="1"/>
  <c r="Z39" i="62"/>
  <c r="Y39" i="62"/>
  <c r="X39" i="62"/>
  <c r="W39" i="62"/>
  <c r="AA39" i="62" s="1"/>
  <c r="P39" i="62"/>
  <c r="Q39" i="62" s="1"/>
  <c r="R39" i="62" s="1"/>
  <c r="N39" i="62"/>
  <c r="M39" i="62"/>
  <c r="I39" i="62"/>
  <c r="J39" i="62" s="1"/>
  <c r="F39" i="62"/>
  <c r="G39" i="62" s="1"/>
  <c r="AI38" i="62"/>
  <c r="AH38" i="62"/>
  <c r="AG38" i="62"/>
  <c r="AF38" i="62"/>
  <c r="AJ38" i="62" s="1"/>
  <c r="Z38" i="62"/>
  <c r="Y38" i="62"/>
  <c r="X38" i="62"/>
  <c r="W38" i="62"/>
  <c r="AA38" i="62" s="1"/>
  <c r="P38" i="62"/>
  <c r="Q38" i="62" s="1"/>
  <c r="R38" i="62" s="1"/>
  <c r="N38" i="62"/>
  <c r="M38" i="62"/>
  <c r="I38" i="62"/>
  <c r="J38" i="62" s="1"/>
  <c r="F38" i="62"/>
  <c r="G38" i="62" s="1"/>
  <c r="AI37" i="62"/>
  <c r="AH37" i="62"/>
  <c r="AG37" i="62"/>
  <c r="AF37" i="62"/>
  <c r="Z37" i="62"/>
  <c r="Y37" i="62"/>
  <c r="X37" i="62"/>
  <c r="W37" i="62"/>
  <c r="Q37" i="62"/>
  <c r="P37" i="62"/>
  <c r="M37" i="62"/>
  <c r="N37" i="62" s="1"/>
  <c r="I37" i="62"/>
  <c r="J37" i="62" s="1"/>
  <c r="G37" i="62"/>
  <c r="F37" i="62"/>
  <c r="AI36" i="62"/>
  <c r="AH36" i="62"/>
  <c r="AG36" i="62"/>
  <c r="AF36" i="62"/>
  <c r="Z36" i="62"/>
  <c r="Y36" i="62"/>
  <c r="X36" i="62"/>
  <c r="W36" i="62"/>
  <c r="Q36" i="62"/>
  <c r="R36" i="62" s="1"/>
  <c r="P36" i="62"/>
  <c r="M36" i="62"/>
  <c r="N36" i="62" s="1"/>
  <c r="I36" i="62"/>
  <c r="J36" i="62" s="1"/>
  <c r="G36" i="62"/>
  <c r="F36" i="62"/>
  <c r="AI35" i="62"/>
  <c r="AH35" i="62"/>
  <c r="AG35" i="62"/>
  <c r="AF35" i="62"/>
  <c r="Z35" i="62"/>
  <c r="Y35" i="62"/>
  <c r="X35" i="62"/>
  <c r="W35" i="62"/>
  <c r="AA35" i="62" s="1"/>
  <c r="P35" i="62"/>
  <c r="Q35" i="62" s="1"/>
  <c r="M35" i="62"/>
  <c r="N35" i="62" s="1"/>
  <c r="R35" i="62" s="1"/>
  <c r="I35" i="62"/>
  <c r="J35" i="62" s="1"/>
  <c r="F35" i="62"/>
  <c r="G35" i="62" s="1"/>
  <c r="AI34" i="62"/>
  <c r="AH34" i="62"/>
  <c r="AG34" i="62"/>
  <c r="AF34" i="62"/>
  <c r="AJ34" i="62" s="1"/>
  <c r="Z34" i="62"/>
  <c r="Y34" i="62"/>
  <c r="X34" i="62"/>
  <c r="W34" i="62"/>
  <c r="AA34" i="62" s="1"/>
  <c r="P34" i="62"/>
  <c r="Q34" i="62" s="1"/>
  <c r="R34" i="62" s="1"/>
  <c r="N34" i="62"/>
  <c r="M34" i="62"/>
  <c r="I34" i="62"/>
  <c r="J34" i="62" s="1"/>
  <c r="G34" i="62"/>
  <c r="F34" i="62"/>
  <c r="AI33" i="62"/>
  <c r="AH33" i="62"/>
  <c r="AG33" i="62"/>
  <c r="AF33" i="62"/>
  <c r="AJ33" i="62" s="1"/>
  <c r="Z33" i="62"/>
  <c r="Y33" i="62"/>
  <c r="X33" i="62"/>
  <c r="W33" i="62"/>
  <c r="AA33" i="62" s="1"/>
  <c r="Q33" i="62"/>
  <c r="R33" i="62" s="1"/>
  <c r="P33" i="62"/>
  <c r="M33" i="62"/>
  <c r="N33" i="62" s="1"/>
  <c r="I33" i="62"/>
  <c r="J33" i="62" s="1"/>
  <c r="G33" i="62"/>
  <c r="F33" i="62"/>
  <c r="AI32" i="62"/>
  <c r="AH32" i="62"/>
  <c r="AG32" i="62"/>
  <c r="AF32" i="62"/>
  <c r="AJ32" i="62" s="1"/>
  <c r="Z32" i="62"/>
  <c r="Y32" i="62"/>
  <c r="X32" i="62"/>
  <c r="W32" i="62"/>
  <c r="AA32" i="62" s="1"/>
  <c r="Q32" i="62"/>
  <c r="P32" i="62"/>
  <c r="M32" i="62"/>
  <c r="N32" i="62" s="1"/>
  <c r="R32" i="62" s="1"/>
  <c r="I32" i="62"/>
  <c r="J32" i="62" s="1"/>
  <c r="G32" i="62"/>
  <c r="F32" i="62"/>
  <c r="AI31" i="62"/>
  <c r="AH31" i="62"/>
  <c r="AG31" i="62"/>
  <c r="AF31" i="62"/>
  <c r="AJ31" i="62" s="1"/>
  <c r="Z31" i="62"/>
  <c r="Y31" i="62"/>
  <c r="X31" i="62"/>
  <c r="W31" i="62"/>
  <c r="AA31" i="62" s="1"/>
  <c r="P31" i="62"/>
  <c r="Q31" i="62" s="1"/>
  <c r="R31" i="62" s="1"/>
  <c r="N31" i="62"/>
  <c r="M31" i="62"/>
  <c r="I31" i="62"/>
  <c r="J31" i="62" s="1"/>
  <c r="F31" i="62"/>
  <c r="G31" i="62" s="1"/>
  <c r="AI30" i="62"/>
  <c r="AH30" i="62"/>
  <c r="AG30" i="62"/>
  <c r="AF30" i="62"/>
  <c r="AJ30" i="62" s="1"/>
  <c r="Z30" i="62"/>
  <c r="Y30" i="62"/>
  <c r="X30" i="62"/>
  <c r="W30" i="62"/>
  <c r="AA30" i="62" s="1"/>
  <c r="P30" i="62"/>
  <c r="Q30" i="62" s="1"/>
  <c r="R30" i="62" s="1"/>
  <c r="N30" i="62"/>
  <c r="M30" i="62"/>
  <c r="I30" i="62"/>
  <c r="J30" i="62" s="1"/>
  <c r="F30" i="62"/>
  <c r="G30" i="62" s="1"/>
  <c r="AI29" i="62"/>
  <c r="AH29" i="62"/>
  <c r="AG29" i="62"/>
  <c r="AF29" i="62"/>
  <c r="AJ29" i="62" s="1"/>
  <c r="Z29" i="62"/>
  <c r="Y29" i="62"/>
  <c r="X29" i="62"/>
  <c r="W29" i="62"/>
  <c r="AA29" i="62" s="1"/>
  <c r="Q29" i="62"/>
  <c r="R29" i="62" s="1"/>
  <c r="P29" i="62"/>
  <c r="M29" i="62"/>
  <c r="N29" i="62" s="1"/>
  <c r="I29" i="62"/>
  <c r="J29" i="62" s="1"/>
  <c r="G29" i="62"/>
  <c r="F29" i="62"/>
  <c r="AI28" i="62"/>
  <c r="AH28" i="62"/>
  <c r="AG28" i="62"/>
  <c r="AF28" i="62"/>
  <c r="AJ28" i="62" s="1"/>
  <c r="Z28" i="62"/>
  <c r="Y28" i="62"/>
  <c r="X28" i="62"/>
  <c r="W28" i="62"/>
  <c r="AA28" i="62" s="1"/>
  <c r="Q28" i="62"/>
  <c r="P28" i="62"/>
  <c r="M28" i="62"/>
  <c r="N28" i="62" s="1"/>
  <c r="R28" i="62" s="1"/>
  <c r="I28" i="62"/>
  <c r="J28" i="62" s="1"/>
  <c r="G28" i="62"/>
  <c r="F28" i="62"/>
  <c r="AI27" i="62"/>
  <c r="AH27" i="62"/>
  <c r="AG27" i="62"/>
  <c r="AF27" i="62"/>
  <c r="AJ27" i="62" s="1"/>
  <c r="Z27" i="62"/>
  <c r="Y27" i="62"/>
  <c r="X27" i="62"/>
  <c r="W27" i="62"/>
  <c r="AA27" i="62" s="1"/>
  <c r="P27" i="62"/>
  <c r="Q27" i="62" s="1"/>
  <c r="R27" i="62" s="1"/>
  <c r="N27" i="62"/>
  <c r="M27" i="62"/>
  <c r="I27" i="62"/>
  <c r="J27" i="62" s="1"/>
  <c r="F27" i="62"/>
  <c r="G27" i="62" s="1"/>
  <c r="AI26" i="62"/>
  <c r="AH26" i="62"/>
  <c r="AG26" i="62"/>
  <c r="AF26" i="62"/>
  <c r="AJ26" i="62" s="1"/>
  <c r="Z26" i="62"/>
  <c r="Y26" i="62"/>
  <c r="X26" i="62"/>
  <c r="W26" i="62"/>
  <c r="AA26" i="62" s="1"/>
  <c r="P26" i="62"/>
  <c r="Q26" i="62" s="1"/>
  <c r="R26" i="62" s="1"/>
  <c r="N26" i="62"/>
  <c r="M26" i="62"/>
  <c r="I26" i="62"/>
  <c r="J26" i="62" s="1"/>
  <c r="F26" i="62"/>
  <c r="G26" i="62" s="1"/>
  <c r="AI25" i="62"/>
  <c r="AH25" i="62"/>
  <c r="AG25" i="62"/>
  <c r="AF25" i="62"/>
  <c r="AJ25" i="62" s="1"/>
  <c r="Z25" i="62"/>
  <c r="Y25" i="62"/>
  <c r="X25" i="62"/>
  <c r="W25" i="62"/>
  <c r="Q25" i="62"/>
  <c r="R25" i="62" s="1"/>
  <c r="P25" i="62"/>
  <c r="M25" i="62"/>
  <c r="N25" i="62" s="1"/>
  <c r="I25" i="62"/>
  <c r="J25" i="62" s="1"/>
  <c r="G25" i="62"/>
  <c r="F25" i="62"/>
  <c r="AI24" i="62"/>
  <c r="AH24" i="62"/>
  <c r="AG24" i="62"/>
  <c r="AF24" i="62"/>
  <c r="Z24" i="62"/>
  <c r="Y24" i="62"/>
  <c r="X24" i="62"/>
  <c r="W24" i="62"/>
  <c r="R24" i="62"/>
  <c r="Q24" i="62"/>
  <c r="P24" i="62"/>
  <c r="M24" i="62"/>
  <c r="N24" i="62" s="1"/>
  <c r="I24" i="62"/>
  <c r="J24" i="62" s="1"/>
  <c r="G24" i="62"/>
  <c r="F24" i="62"/>
  <c r="AI23" i="62"/>
  <c r="AH23" i="62"/>
  <c r="AG23" i="62"/>
  <c r="AF23" i="62"/>
  <c r="Z23" i="62"/>
  <c r="Y23" i="62"/>
  <c r="X23" i="62"/>
  <c r="W23" i="62"/>
  <c r="AA23" i="62" s="1"/>
  <c r="P23" i="62"/>
  <c r="Q23" i="62" s="1"/>
  <c r="R23" i="62" s="1"/>
  <c r="N23" i="62"/>
  <c r="M23" i="62"/>
  <c r="I23" i="62"/>
  <c r="J23" i="62" s="1"/>
  <c r="F23" i="62"/>
  <c r="G23" i="62" s="1"/>
  <c r="AI22" i="62"/>
  <c r="AH22" i="62"/>
  <c r="AG22" i="62"/>
  <c r="AF22" i="62"/>
  <c r="AJ22" i="62" s="1"/>
  <c r="Z22" i="62"/>
  <c r="Y22" i="62"/>
  <c r="X22" i="62"/>
  <c r="W22" i="62"/>
  <c r="P22" i="62"/>
  <c r="Q22" i="62" s="1"/>
  <c r="R22" i="62" s="1"/>
  <c r="N22" i="62"/>
  <c r="M22" i="62"/>
  <c r="I22" i="62"/>
  <c r="J22" i="62" s="1"/>
  <c r="F22" i="62"/>
  <c r="G22" i="62" s="1"/>
  <c r="AI21" i="62"/>
  <c r="AH21" i="62"/>
  <c r="AG21" i="62"/>
  <c r="AF21" i="62"/>
  <c r="AJ21" i="62" s="1"/>
  <c r="Z21" i="62"/>
  <c r="Y21" i="62"/>
  <c r="X21" i="62"/>
  <c r="W21" i="62"/>
  <c r="P21" i="62"/>
  <c r="Q21" i="62" s="1"/>
  <c r="R21" i="62" s="1"/>
  <c r="M21" i="62"/>
  <c r="N21" i="62" s="1"/>
  <c r="I21" i="62"/>
  <c r="J21" i="62" s="1"/>
  <c r="G21" i="62"/>
  <c r="F21" i="62"/>
  <c r="AI20" i="62"/>
  <c r="AH20" i="62"/>
  <c r="AG20" i="62"/>
  <c r="AF20" i="62"/>
  <c r="Z20" i="62"/>
  <c r="Y20" i="62"/>
  <c r="X20" i="62"/>
  <c r="W20" i="62"/>
  <c r="AA20" i="62" s="1"/>
  <c r="Q20" i="62"/>
  <c r="P20" i="62"/>
  <c r="M20" i="62"/>
  <c r="N20" i="62" s="1"/>
  <c r="R20" i="62" s="1"/>
  <c r="I20" i="62"/>
  <c r="J20" i="62" s="1"/>
  <c r="G20" i="62"/>
  <c r="F20" i="62"/>
  <c r="AI19" i="62"/>
  <c r="AH19" i="62"/>
  <c r="AG19" i="62"/>
  <c r="AF19" i="62"/>
  <c r="AJ19" i="62" s="1"/>
  <c r="Z19" i="62"/>
  <c r="Y19" i="62"/>
  <c r="X19" i="62"/>
  <c r="W19" i="62"/>
  <c r="AA19" i="62" s="1"/>
  <c r="P19" i="62"/>
  <c r="Q19" i="62" s="1"/>
  <c r="M19" i="62"/>
  <c r="N19" i="62" s="1"/>
  <c r="R19" i="62" s="1"/>
  <c r="I19" i="62"/>
  <c r="J19" i="62" s="1"/>
  <c r="F19" i="62"/>
  <c r="G19" i="62" s="1"/>
  <c r="AI18" i="62"/>
  <c r="AH18" i="62"/>
  <c r="AG18" i="62"/>
  <c r="AF18" i="62"/>
  <c r="AJ18" i="62" s="1"/>
  <c r="Z18" i="62"/>
  <c r="Y18" i="62"/>
  <c r="X18" i="62"/>
  <c r="W18" i="62"/>
  <c r="AA18" i="62" s="1"/>
  <c r="P18" i="62"/>
  <c r="Q18" i="62" s="1"/>
  <c r="R18" i="62" s="1"/>
  <c r="N18" i="62"/>
  <c r="M18" i="62"/>
  <c r="I18" i="62"/>
  <c r="J18" i="62" s="1"/>
  <c r="F18" i="62"/>
  <c r="G18" i="62" s="1"/>
  <c r="AI17" i="62"/>
  <c r="AH17" i="62"/>
  <c r="AG17" i="62"/>
  <c r="AF17" i="62"/>
  <c r="AJ17" i="62" s="1"/>
  <c r="Z17" i="62"/>
  <c r="Y17" i="62"/>
  <c r="X17" i="62"/>
  <c r="W17" i="62"/>
  <c r="AA17" i="62" s="1"/>
  <c r="Q17" i="62"/>
  <c r="R17" i="62" s="1"/>
  <c r="P17" i="62"/>
  <c r="M17" i="62"/>
  <c r="N17" i="62" s="1"/>
  <c r="I17" i="62"/>
  <c r="J17" i="62" s="1"/>
  <c r="G17" i="62"/>
  <c r="F17" i="62"/>
  <c r="AI16" i="62"/>
  <c r="AH16" i="62"/>
  <c r="AG16" i="62"/>
  <c r="AF16" i="62"/>
  <c r="AJ16" i="62" s="1"/>
  <c r="Z16" i="62"/>
  <c r="Y16" i="62"/>
  <c r="X16" i="62"/>
  <c r="W16" i="62"/>
  <c r="AA16" i="62" s="1"/>
  <c r="Q16" i="62"/>
  <c r="P16" i="62"/>
  <c r="M16" i="62"/>
  <c r="N16" i="62" s="1"/>
  <c r="R16" i="62" s="1"/>
  <c r="I16" i="62"/>
  <c r="J16" i="62" s="1"/>
  <c r="G16" i="62"/>
  <c r="F16" i="62"/>
  <c r="AI15" i="62"/>
  <c r="AH15" i="62"/>
  <c r="AG15" i="62"/>
  <c r="AF15" i="62"/>
  <c r="AJ15" i="62" s="1"/>
  <c r="Z15" i="62"/>
  <c r="Y15" i="62"/>
  <c r="X15" i="62"/>
  <c r="W15" i="62"/>
  <c r="AA15" i="62" s="1"/>
  <c r="P15" i="62"/>
  <c r="Q15" i="62" s="1"/>
  <c r="R15" i="62" s="1"/>
  <c r="N15" i="62"/>
  <c r="M15" i="62"/>
  <c r="I15" i="62"/>
  <c r="J15" i="62" s="1"/>
  <c r="F15" i="62"/>
  <c r="G15" i="62" s="1"/>
  <c r="AI14" i="62"/>
  <c r="AH14" i="62"/>
  <c r="AG14" i="62"/>
  <c r="AF14" i="62"/>
  <c r="AJ14" i="62" s="1"/>
  <c r="Z14" i="62"/>
  <c r="Y14" i="62"/>
  <c r="X14" i="62"/>
  <c r="W14" i="62"/>
  <c r="AA14" i="62" s="1"/>
  <c r="P14" i="62"/>
  <c r="Q14" i="62" s="1"/>
  <c r="R14" i="62" s="1"/>
  <c r="N14" i="62"/>
  <c r="M14" i="62"/>
  <c r="I14" i="62"/>
  <c r="J14" i="62" s="1"/>
  <c r="F14" i="62"/>
  <c r="G14" i="62" s="1"/>
  <c r="AI13" i="62"/>
  <c r="AH13" i="62"/>
  <c r="AG13" i="62"/>
  <c r="AF13" i="62"/>
  <c r="AJ13" i="62" s="1"/>
  <c r="Z13" i="62"/>
  <c r="Y13" i="62"/>
  <c r="X13" i="62"/>
  <c r="W13" i="62"/>
  <c r="AA13" i="62" s="1"/>
  <c r="Q13" i="62"/>
  <c r="R13" i="62" s="1"/>
  <c r="P13" i="62"/>
  <c r="M13" i="62"/>
  <c r="N13" i="62" s="1"/>
  <c r="I13" i="62"/>
  <c r="J13" i="62" s="1"/>
  <c r="G13" i="62"/>
  <c r="F13" i="62"/>
  <c r="AI12" i="62"/>
  <c r="AH12" i="62"/>
  <c r="AG12" i="62"/>
  <c r="AF12" i="62"/>
  <c r="AJ12" i="62" s="1"/>
  <c r="Z12" i="62"/>
  <c r="Y12" i="62"/>
  <c r="X12" i="62"/>
  <c r="W12" i="62"/>
  <c r="AA12" i="62" s="1"/>
  <c r="Q12" i="62"/>
  <c r="P12" i="62"/>
  <c r="M12" i="62"/>
  <c r="N12" i="62" s="1"/>
  <c r="R12" i="62" s="1"/>
  <c r="I12" i="62"/>
  <c r="J12" i="62" s="1"/>
  <c r="G12" i="62"/>
  <c r="F12" i="62"/>
  <c r="AI11" i="62"/>
  <c r="AH11" i="62"/>
  <c r="AG11" i="62"/>
  <c r="AF11" i="62"/>
  <c r="AJ11" i="62" s="1"/>
  <c r="Z11" i="62"/>
  <c r="Y11" i="62"/>
  <c r="X11" i="62"/>
  <c r="W11" i="62"/>
  <c r="AA11" i="62" s="1"/>
  <c r="P11" i="62"/>
  <c r="Q11" i="62" s="1"/>
  <c r="R11" i="62" s="1"/>
  <c r="N11" i="62"/>
  <c r="M11" i="62"/>
  <c r="I11" i="62"/>
  <c r="J11" i="62" s="1"/>
  <c r="F11" i="62"/>
  <c r="G11" i="62" s="1"/>
  <c r="AI10" i="62"/>
  <c r="AH10" i="62"/>
  <c r="AG10" i="62"/>
  <c r="AF10" i="62"/>
  <c r="AJ10" i="62" s="1"/>
  <c r="Z10" i="62"/>
  <c r="Y10" i="62"/>
  <c r="X10" i="62"/>
  <c r="W10" i="62"/>
  <c r="AA10" i="62" s="1"/>
  <c r="P10" i="62"/>
  <c r="Q10" i="62" s="1"/>
  <c r="R10" i="62" s="1"/>
  <c r="N10" i="62"/>
  <c r="M10" i="62"/>
  <c r="I10" i="62"/>
  <c r="J10" i="62" s="1"/>
  <c r="F10" i="62"/>
  <c r="G10" i="62" s="1"/>
  <c r="AI9" i="62"/>
  <c r="AH9" i="62"/>
  <c r="AG9" i="62"/>
  <c r="AF9" i="62"/>
  <c r="AJ9" i="62" s="1"/>
  <c r="Z9" i="62"/>
  <c r="Y9" i="62"/>
  <c r="X9" i="62"/>
  <c r="W9" i="62"/>
  <c r="AA9" i="62" s="1"/>
  <c r="Q9" i="62"/>
  <c r="R9" i="62" s="1"/>
  <c r="P9" i="62"/>
  <c r="M9" i="62"/>
  <c r="N9" i="62" s="1"/>
  <c r="I9" i="62"/>
  <c r="J9" i="62" s="1"/>
  <c r="G9" i="62"/>
  <c r="F9" i="62"/>
  <c r="AI8" i="62"/>
  <c r="AH8" i="62"/>
  <c r="AG8" i="62"/>
  <c r="AF8" i="62"/>
  <c r="AJ8" i="62" s="1"/>
  <c r="Z8" i="62"/>
  <c r="Y8" i="62"/>
  <c r="X8" i="62"/>
  <c r="W8" i="62"/>
  <c r="AA8" i="62" s="1"/>
  <c r="Q8" i="62"/>
  <c r="P8" i="62"/>
  <c r="M8" i="62"/>
  <c r="N8" i="62" s="1"/>
  <c r="R8" i="62" s="1"/>
  <c r="I8" i="62"/>
  <c r="J8" i="62" s="1"/>
  <c r="G8" i="62"/>
  <c r="F8" i="62"/>
  <c r="AI7" i="62"/>
  <c r="AI58" i="62" s="1"/>
  <c r="AH7" i="62"/>
  <c r="AG7" i="62"/>
  <c r="AF7" i="62"/>
  <c r="AJ7" i="62" s="1"/>
  <c r="Z7" i="62"/>
  <c r="Y7" i="62"/>
  <c r="X7" i="62"/>
  <c r="W7" i="62"/>
  <c r="W58" i="62" s="1"/>
  <c r="P7" i="62"/>
  <c r="Q7" i="62" s="1"/>
  <c r="N7" i="62"/>
  <c r="M7" i="62"/>
  <c r="D7" i="51"/>
  <c r="F7" i="51"/>
  <c r="G7" i="51"/>
  <c r="H7" i="51"/>
  <c r="I7" i="51"/>
  <c r="J7" i="51"/>
  <c r="K7" i="51"/>
  <c r="C7" i="51"/>
  <c r="L7" i="51" l="1"/>
  <c r="I56" i="64"/>
  <c r="J9" i="64" s="1"/>
  <c r="O9" i="64" s="1"/>
  <c r="P3" i="64"/>
  <c r="N3" i="64"/>
  <c r="J32" i="64"/>
  <c r="O32" i="64" s="1"/>
  <c r="E56" i="64"/>
  <c r="F41" i="64"/>
  <c r="J48" i="64"/>
  <c r="O48" i="64" s="1"/>
  <c r="G56" i="64"/>
  <c r="K56" i="64"/>
  <c r="F42" i="64"/>
  <c r="F35" i="64"/>
  <c r="F49" i="64"/>
  <c r="F54" i="64"/>
  <c r="C58" i="63"/>
  <c r="F55" i="63"/>
  <c r="F57" i="63"/>
  <c r="AK7" i="62"/>
  <c r="AL11" i="62"/>
  <c r="AM11" i="62" s="1"/>
  <c r="AK11" i="62"/>
  <c r="AL8" i="62"/>
  <c r="AM8" i="62" s="1"/>
  <c r="AK8" i="62"/>
  <c r="AL12" i="62"/>
  <c r="AM12" i="62" s="1"/>
  <c r="AK12" i="62"/>
  <c r="AL16" i="62"/>
  <c r="AM16" i="62" s="1"/>
  <c r="AK16" i="62"/>
  <c r="AK22" i="62"/>
  <c r="G58" i="62"/>
  <c r="H13" i="62" s="1"/>
  <c r="Q58" i="62"/>
  <c r="R7" i="62"/>
  <c r="AK10" i="62"/>
  <c r="AL10" i="62"/>
  <c r="AM10" i="62" s="1"/>
  <c r="AK14" i="62"/>
  <c r="AL14" i="62"/>
  <c r="AM14" i="62" s="1"/>
  <c r="H17" i="62"/>
  <c r="AL18" i="62"/>
  <c r="AM18" i="62" s="1"/>
  <c r="AK18" i="62"/>
  <c r="H19" i="62"/>
  <c r="AL15" i="62"/>
  <c r="AM15" i="62" s="1"/>
  <c r="AK15" i="62"/>
  <c r="AK19" i="62"/>
  <c r="AL19" i="62"/>
  <c r="AM19" i="62" s="1"/>
  <c r="AL21" i="62"/>
  <c r="AM21" i="62" s="1"/>
  <c r="AK21" i="62"/>
  <c r="AL9" i="62"/>
  <c r="AM9" i="62" s="1"/>
  <c r="AK9" i="62"/>
  <c r="AL13" i="62"/>
  <c r="AM13" i="62" s="1"/>
  <c r="AK13" i="62"/>
  <c r="AL17" i="62"/>
  <c r="AM17" i="62" s="1"/>
  <c r="AK17" i="62"/>
  <c r="H18" i="62"/>
  <c r="AA7" i="62"/>
  <c r="X58" i="62"/>
  <c r="Y58" i="62"/>
  <c r="AG58" i="62"/>
  <c r="AJ20" i="62"/>
  <c r="AA21" i="62"/>
  <c r="AA22" i="62"/>
  <c r="AL22" i="62" s="1"/>
  <c r="AM22" i="62" s="1"/>
  <c r="H25" i="62"/>
  <c r="AL28" i="62"/>
  <c r="AM28" i="62" s="1"/>
  <c r="AK28" i="62"/>
  <c r="AL32" i="62"/>
  <c r="AM32" i="62" s="1"/>
  <c r="AK32" i="62"/>
  <c r="AK38" i="62"/>
  <c r="AL38" i="62"/>
  <c r="AM38" i="62" s="1"/>
  <c r="N58" i="62"/>
  <c r="M58" i="62"/>
  <c r="Z58" i="62"/>
  <c r="AH58" i="62"/>
  <c r="H23" i="62"/>
  <c r="AK26" i="62"/>
  <c r="AL26" i="62"/>
  <c r="AM26" i="62" s="1"/>
  <c r="AK30" i="62"/>
  <c r="AL30" i="62"/>
  <c r="AM30" i="62" s="1"/>
  <c r="H33" i="62"/>
  <c r="AL34" i="62"/>
  <c r="AM34" i="62" s="1"/>
  <c r="AK34" i="62"/>
  <c r="AL27" i="62"/>
  <c r="AM27" i="62" s="1"/>
  <c r="AK27" i="62"/>
  <c r="AL31" i="62"/>
  <c r="AM31" i="62" s="1"/>
  <c r="AK31" i="62"/>
  <c r="AF58" i="62"/>
  <c r="AJ23" i="62"/>
  <c r="AA24" i="62"/>
  <c r="AJ24" i="62"/>
  <c r="AA25" i="62"/>
  <c r="AL25" i="62"/>
  <c r="AM25" i="62" s="1"/>
  <c r="AK25" i="62"/>
  <c r="H26" i="62"/>
  <c r="AL29" i="62"/>
  <c r="AM29" i="62" s="1"/>
  <c r="AK29" i="62"/>
  <c r="AL33" i="62"/>
  <c r="AM33" i="62" s="1"/>
  <c r="AK33" i="62"/>
  <c r="AJ35" i="62"/>
  <c r="R37" i="62"/>
  <c r="H41" i="62"/>
  <c r="AK42" i="62"/>
  <c r="AL42" i="62"/>
  <c r="AM42" i="62" s="1"/>
  <c r="H43" i="62"/>
  <c r="AA36" i="62"/>
  <c r="AJ36" i="62"/>
  <c r="AA37" i="62"/>
  <c r="AJ37" i="62"/>
  <c r="H38" i="62"/>
  <c r="AL39" i="62"/>
  <c r="AM39" i="62" s="1"/>
  <c r="AK39" i="62"/>
  <c r="R41" i="62"/>
  <c r="AL43" i="62"/>
  <c r="AM43" i="62" s="1"/>
  <c r="AK43" i="62"/>
  <c r="R45" i="62"/>
  <c r="AL41" i="62"/>
  <c r="AM41" i="62" s="1"/>
  <c r="AK41" i="62"/>
  <c r="AL45" i="62"/>
  <c r="AM45" i="62" s="1"/>
  <c r="AK45" i="62"/>
  <c r="AL40" i="62"/>
  <c r="AM40" i="62" s="1"/>
  <c r="AK40" i="62"/>
  <c r="AL44" i="62"/>
  <c r="AM44" i="62" s="1"/>
  <c r="AK44" i="62"/>
  <c r="AL46" i="62"/>
  <c r="AM46" i="62" s="1"/>
  <c r="AK46" i="62"/>
  <c r="R47" i="62"/>
  <c r="AL50" i="62"/>
  <c r="AM50" i="62" s="1"/>
  <c r="AK50" i="62"/>
  <c r="R51" i="62"/>
  <c r="R54" i="62"/>
  <c r="AL47" i="62"/>
  <c r="AM47" i="62" s="1"/>
  <c r="AK47" i="62"/>
  <c r="H48" i="62"/>
  <c r="AL51" i="62"/>
  <c r="AM51" i="62" s="1"/>
  <c r="AK51" i="62"/>
  <c r="AL54" i="62"/>
  <c r="AM54" i="62" s="1"/>
  <c r="AK54" i="62"/>
  <c r="AK48" i="62"/>
  <c r="AL48" i="62"/>
  <c r="AM48" i="62" s="1"/>
  <c r="H49" i="62"/>
  <c r="AL49" i="62"/>
  <c r="AM49" i="62" s="1"/>
  <c r="AK49" i="62"/>
  <c r="AK52" i="62"/>
  <c r="AL52" i="62"/>
  <c r="AM52" i="62" s="1"/>
  <c r="AL53" i="62"/>
  <c r="AM53" i="62" s="1"/>
  <c r="AK53" i="62"/>
  <c r="AL55" i="62"/>
  <c r="AM55" i="62" s="1"/>
  <c r="AK55" i="62"/>
  <c r="AK56" i="62"/>
  <c r="AL56" i="62"/>
  <c r="AM56" i="62" s="1"/>
  <c r="H57" i="62"/>
  <c r="R46" i="62"/>
  <c r="R50" i="62"/>
  <c r="H54" i="62"/>
  <c r="AL57" i="62"/>
  <c r="AM57" i="62" s="1"/>
  <c r="AK57" i="62"/>
  <c r="J40" i="64" l="1"/>
  <c r="O40" i="64" s="1"/>
  <c r="J37" i="64"/>
  <c r="O37" i="64" s="1"/>
  <c r="J33" i="64"/>
  <c r="O33" i="64" s="1"/>
  <c r="J38" i="64"/>
  <c r="O38" i="64" s="1"/>
  <c r="J34" i="64"/>
  <c r="O34" i="64" s="1"/>
  <c r="J52" i="64"/>
  <c r="O52" i="64" s="1"/>
  <c r="J53" i="64"/>
  <c r="O53" i="64" s="1"/>
  <c r="J39" i="64"/>
  <c r="O39" i="64" s="1"/>
  <c r="J14" i="64"/>
  <c r="O14" i="64" s="1"/>
  <c r="J42" i="64"/>
  <c r="O42" i="64" s="1"/>
  <c r="J22" i="64"/>
  <c r="O22" i="64" s="1"/>
  <c r="J41" i="64"/>
  <c r="O41" i="64" s="1"/>
  <c r="J16" i="64"/>
  <c r="O16" i="64" s="1"/>
  <c r="J47" i="64"/>
  <c r="O47" i="64" s="1"/>
  <c r="J55" i="64"/>
  <c r="O55" i="64" s="1"/>
  <c r="J30" i="64"/>
  <c r="O30" i="64" s="1"/>
  <c r="J24" i="64"/>
  <c r="O24" i="64" s="1"/>
  <c r="F28" i="64"/>
  <c r="F24" i="64"/>
  <c r="N24" i="64" s="1"/>
  <c r="F20" i="64"/>
  <c r="F16" i="64"/>
  <c r="N16" i="64" s="1"/>
  <c r="F26" i="64"/>
  <c r="F22" i="64"/>
  <c r="N22" i="64" s="1"/>
  <c r="F18" i="64"/>
  <c r="F14" i="64"/>
  <c r="F13" i="64"/>
  <c r="F27" i="64"/>
  <c r="N27" i="64" s="1"/>
  <c r="F23" i="64"/>
  <c r="F19" i="64"/>
  <c r="F15" i="64"/>
  <c r="N15" i="64" s="1"/>
  <c r="F9" i="64"/>
  <c r="N9" i="64" s="1"/>
  <c r="F5" i="64"/>
  <c r="F11" i="64"/>
  <c r="F7" i="64"/>
  <c r="F10" i="64"/>
  <c r="N10" i="64" s="1"/>
  <c r="F6" i="64"/>
  <c r="F12" i="64"/>
  <c r="F8" i="64"/>
  <c r="F25" i="64"/>
  <c r="F21" i="64"/>
  <c r="F17" i="64"/>
  <c r="F47" i="64"/>
  <c r="N47" i="64" s="1"/>
  <c r="Q47" i="64" s="1"/>
  <c r="P55" i="64"/>
  <c r="P54" i="64"/>
  <c r="P53" i="64"/>
  <c r="P52" i="64"/>
  <c r="P51" i="64"/>
  <c r="P50" i="64"/>
  <c r="P49" i="64"/>
  <c r="P48" i="64"/>
  <c r="P47" i="64"/>
  <c r="P46" i="64"/>
  <c r="P45" i="64"/>
  <c r="P44" i="64"/>
  <c r="P43" i="64"/>
  <c r="P42" i="64"/>
  <c r="P41" i="64"/>
  <c r="P40" i="64"/>
  <c r="P39" i="64"/>
  <c r="P38" i="64"/>
  <c r="P37" i="64"/>
  <c r="P36" i="64"/>
  <c r="P35" i="64"/>
  <c r="P34" i="64"/>
  <c r="P33" i="64"/>
  <c r="P32" i="64"/>
  <c r="P31" i="64"/>
  <c r="P30" i="64"/>
  <c r="P29" i="64"/>
  <c r="P28" i="64"/>
  <c r="P24" i="64"/>
  <c r="P20" i="64"/>
  <c r="P16" i="64"/>
  <c r="P26" i="64"/>
  <c r="P22" i="64"/>
  <c r="P18" i="64"/>
  <c r="P14" i="64"/>
  <c r="P12" i="64"/>
  <c r="P27" i="64"/>
  <c r="P23" i="64"/>
  <c r="P19" i="64"/>
  <c r="P15" i="64"/>
  <c r="P11" i="64"/>
  <c r="P7" i="64"/>
  <c r="P13" i="64"/>
  <c r="P9" i="64"/>
  <c r="P5" i="64"/>
  <c r="P25" i="64"/>
  <c r="P8" i="64"/>
  <c r="P10" i="64"/>
  <c r="P6" i="64"/>
  <c r="P17" i="64"/>
  <c r="P21" i="64"/>
  <c r="F53" i="64"/>
  <c r="F45" i="64"/>
  <c r="F31" i="64"/>
  <c r="F38" i="64"/>
  <c r="F44" i="64"/>
  <c r="F36" i="64"/>
  <c r="N36" i="64" s="1"/>
  <c r="F29" i="64"/>
  <c r="J25" i="64"/>
  <c r="O25" i="64" s="1"/>
  <c r="J21" i="64"/>
  <c r="O21" i="64" s="1"/>
  <c r="J27" i="64"/>
  <c r="O27" i="64" s="1"/>
  <c r="J23" i="64"/>
  <c r="O23" i="64" s="1"/>
  <c r="J17" i="64"/>
  <c r="O17" i="64" s="1"/>
  <c r="J13" i="64"/>
  <c r="O13" i="64" s="1"/>
  <c r="J10" i="64"/>
  <c r="O10" i="64" s="1"/>
  <c r="J6" i="64"/>
  <c r="O6" i="64" s="1"/>
  <c r="J15" i="64"/>
  <c r="O15" i="64" s="1"/>
  <c r="J11" i="64"/>
  <c r="O11" i="64" s="1"/>
  <c r="J19" i="64"/>
  <c r="O19" i="64" s="1"/>
  <c r="J7" i="64"/>
  <c r="O7" i="64" s="1"/>
  <c r="J8" i="64"/>
  <c r="O8" i="64" s="1"/>
  <c r="F52" i="64"/>
  <c r="F43" i="64"/>
  <c r="N43" i="64" s="1"/>
  <c r="F50" i="64"/>
  <c r="F34" i="64"/>
  <c r="F32" i="64"/>
  <c r="J54" i="64"/>
  <c r="O54" i="64" s="1"/>
  <c r="J46" i="64"/>
  <c r="O46" i="64" s="1"/>
  <c r="F37" i="64"/>
  <c r="J51" i="64"/>
  <c r="O51" i="64" s="1"/>
  <c r="J43" i="64"/>
  <c r="O43" i="64" s="1"/>
  <c r="J35" i="64"/>
  <c r="O35" i="64" s="1"/>
  <c r="J28" i="64"/>
  <c r="O28" i="64" s="1"/>
  <c r="J29" i="64"/>
  <c r="O29" i="64" s="1"/>
  <c r="J20" i="64"/>
  <c r="O20" i="64" s="1"/>
  <c r="J31" i="64"/>
  <c r="O31" i="64" s="1"/>
  <c r="J5" i="64"/>
  <c r="J12" i="64"/>
  <c r="O12" i="64" s="1"/>
  <c r="F55" i="64"/>
  <c r="N55" i="64" s="1"/>
  <c r="Q55" i="64" s="1"/>
  <c r="F51" i="64"/>
  <c r="F39" i="64"/>
  <c r="F46" i="64"/>
  <c r="N46" i="64" s="1"/>
  <c r="F30" i="64"/>
  <c r="J50" i="64"/>
  <c r="O50" i="64" s="1"/>
  <c r="J44" i="64"/>
  <c r="O44" i="64" s="1"/>
  <c r="J36" i="64"/>
  <c r="O36" i="64" s="1"/>
  <c r="F48" i="64"/>
  <c r="N48" i="64" s="1"/>
  <c r="F40" i="64"/>
  <c r="F33" i="64"/>
  <c r="J45" i="64"/>
  <c r="O45" i="64" s="1"/>
  <c r="J18" i="64"/>
  <c r="O18" i="64" s="1"/>
  <c r="N54" i="64"/>
  <c r="N53" i="64"/>
  <c r="Q53" i="64" s="1"/>
  <c r="N52" i="64"/>
  <c r="N51" i="64"/>
  <c r="N50" i="64"/>
  <c r="Q50" i="64" s="1"/>
  <c r="N49" i="64"/>
  <c r="N45" i="64"/>
  <c r="N42" i="64"/>
  <c r="N38" i="64"/>
  <c r="Q38" i="64" s="1"/>
  <c r="N34" i="64"/>
  <c r="Q34" i="64" s="1"/>
  <c r="N30" i="64"/>
  <c r="N41" i="64"/>
  <c r="N37" i="64"/>
  <c r="N33" i="64"/>
  <c r="Q33" i="64" s="1"/>
  <c r="N29" i="64"/>
  <c r="N26" i="64"/>
  <c r="N25" i="64"/>
  <c r="N23" i="64"/>
  <c r="Q23" i="64" s="1"/>
  <c r="N21" i="64"/>
  <c r="N20" i="64"/>
  <c r="N19" i="64"/>
  <c r="N18" i="64"/>
  <c r="N17" i="64"/>
  <c r="N14" i="64"/>
  <c r="N13" i="64"/>
  <c r="N44" i="64"/>
  <c r="N40" i="64"/>
  <c r="Q40" i="64" s="1"/>
  <c r="N31" i="64"/>
  <c r="N12" i="64"/>
  <c r="N8" i="64"/>
  <c r="Q8" i="64" s="1"/>
  <c r="N6" i="64"/>
  <c r="N32" i="64"/>
  <c r="N28" i="64"/>
  <c r="N11" i="64"/>
  <c r="N7" i="64"/>
  <c r="N39" i="64"/>
  <c r="N35" i="64"/>
  <c r="N5" i="64"/>
  <c r="J26" i="64"/>
  <c r="O26" i="64" s="1"/>
  <c r="J49" i="64"/>
  <c r="O49" i="64" s="1"/>
  <c r="AK24" i="62"/>
  <c r="AL24" i="62"/>
  <c r="AM24" i="62" s="1"/>
  <c r="AL20" i="62"/>
  <c r="AM20" i="62" s="1"/>
  <c r="AK20" i="62"/>
  <c r="H53" i="62"/>
  <c r="H46" i="62"/>
  <c r="H52" i="62"/>
  <c r="H42" i="62"/>
  <c r="AL37" i="62"/>
  <c r="AM37" i="62" s="1"/>
  <c r="AK37" i="62"/>
  <c r="H34" i="62"/>
  <c r="H39" i="62"/>
  <c r="H30" i="62"/>
  <c r="H31" i="62"/>
  <c r="H29" i="62"/>
  <c r="H21" i="62"/>
  <c r="AA58" i="62"/>
  <c r="H15" i="62"/>
  <c r="R58" i="62"/>
  <c r="H44" i="62"/>
  <c r="H40" i="62"/>
  <c r="H36" i="62"/>
  <c r="H32" i="62"/>
  <c r="H28" i="62"/>
  <c r="H35" i="62"/>
  <c r="H16" i="62"/>
  <c r="H12" i="62"/>
  <c r="H24" i="62"/>
  <c r="H8" i="62"/>
  <c r="H55" i="62"/>
  <c r="H51" i="62"/>
  <c r="H37" i="62"/>
  <c r="AL23" i="62"/>
  <c r="AM23" i="62" s="1"/>
  <c r="AK23" i="62"/>
  <c r="AK58" i="62" s="1"/>
  <c r="H27" i="62"/>
  <c r="H10" i="62"/>
  <c r="H11" i="62"/>
  <c r="H9" i="62"/>
  <c r="AL7" i="62"/>
  <c r="AM7" i="62" s="1"/>
  <c r="H50" i="62"/>
  <c r="H56" i="62"/>
  <c r="H47" i="62"/>
  <c r="AK36" i="62"/>
  <c r="AL36" i="62"/>
  <c r="AM36" i="62" s="1"/>
  <c r="H45" i="62"/>
  <c r="AK35" i="62"/>
  <c r="AL35" i="62"/>
  <c r="AM35" i="62" s="1"/>
  <c r="H22" i="62"/>
  <c r="H20" i="62"/>
  <c r="H14" i="62"/>
  <c r="AJ58" i="62"/>
  <c r="Q7" i="64" l="1"/>
  <c r="Q30" i="64"/>
  <c r="Q39" i="64"/>
  <c r="Q52" i="64"/>
  <c r="Q46" i="64"/>
  <c r="Q14" i="64"/>
  <c r="Q41" i="64"/>
  <c r="Q17" i="64"/>
  <c r="Q21" i="64"/>
  <c r="Q45" i="64"/>
  <c r="Q32" i="64"/>
  <c r="Q42" i="64"/>
  <c r="Q48" i="64"/>
  <c r="Q9" i="64"/>
  <c r="Q22" i="64"/>
  <c r="Q24" i="64"/>
  <c r="Q44" i="64"/>
  <c r="Q16" i="64"/>
  <c r="Q28" i="64"/>
  <c r="Q12" i="64"/>
  <c r="Q13" i="64"/>
  <c r="Q25" i="64"/>
  <c r="Q37" i="64"/>
  <c r="Q43" i="64"/>
  <c r="Q36" i="64"/>
  <c r="Q10" i="64"/>
  <c r="Q27" i="64"/>
  <c r="Q15" i="64"/>
  <c r="Q49" i="64"/>
  <c r="P56" i="64"/>
  <c r="N56" i="64"/>
  <c r="Q18" i="64"/>
  <c r="Q26" i="64"/>
  <c r="Q11" i="64"/>
  <c r="Q6" i="64"/>
  <c r="Q31" i="64"/>
  <c r="Q19" i="64"/>
  <c r="Q54" i="64"/>
  <c r="J56" i="64"/>
  <c r="O5" i="64"/>
  <c r="O56" i="64" s="1"/>
  <c r="Q35" i="64"/>
  <c r="Q20" i="64"/>
  <c r="Q29" i="64"/>
  <c r="Q51" i="64"/>
  <c r="F56" i="64"/>
  <c r="AN35" i="62"/>
  <c r="AO35" i="62" s="1"/>
  <c r="AP35" i="62" s="1"/>
  <c r="AM58" i="62"/>
  <c r="AN7" i="62" s="1"/>
  <c r="K54" i="62"/>
  <c r="K45" i="62"/>
  <c r="K41" i="62"/>
  <c r="K33" i="62"/>
  <c r="K29" i="62"/>
  <c r="K37" i="62"/>
  <c r="K25" i="62"/>
  <c r="K17" i="62"/>
  <c r="K13" i="62"/>
  <c r="K20" i="62"/>
  <c r="K9" i="62"/>
  <c r="K8" i="62"/>
  <c r="K18" i="62"/>
  <c r="K15" i="62"/>
  <c r="K34" i="62"/>
  <c r="K31" i="62"/>
  <c r="K42" i="62"/>
  <c r="K39" i="62"/>
  <c r="K43" i="62"/>
  <c r="K35" i="62"/>
  <c r="K57" i="62"/>
  <c r="K48" i="62"/>
  <c r="K56" i="62"/>
  <c r="K36" i="62"/>
  <c r="K11" i="62"/>
  <c r="K12" i="62"/>
  <c r="K21" i="62"/>
  <c r="K22" i="62"/>
  <c r="K23" i="62"/>
  <c r="K46" i="62"/>
  <c r="K38" i="62"/>
  <c r="K55" i="62"/>
  <c r="K32" i="62"/>
  <c r="K30" i="62"/>
  <c r="K19" i="62"/>
  <c r="K49" i="62"/>
  <c r="K16" i="62"/>
  <c r="K10" i="62"/>
  <c r="K28" i="62"/>
  <c r="K26" i="62"/>
  <c r="K24" i="62"/>
  <c r="K40" i="62"/>
  <c r="K50" i="62"/>
  <c r="K51" i="62"/>
  <c r="K53" i="62"/>
  <c r="K14" i="62"/>
  <c r="K27" i="62"/>
  <c r="K44" i="62"/>
  <c r="K47" i="62"/>
  <c r="K52" i="62"/>
  <c r="AN37" i="62"/>
  <c r="AO37" i="62" s="1"/>
  <c r="AP37" i="62" s="1"/>
  <c r="AN24" i="62"/>
  <c r="AO24" i="62" s="1"/>
  <c r="AP24" i="62" s="1"/>
  <c r="H58" i="62"/>
  <c r="AN23" i="62"/>
  <c r="AO23" i="62" s="1"/>
  <c r="AP23" i="62" s="1"/>
  <c r="AN20" i="62"/>
  <c r="AO20" i="62" s="1"/>
  <c r="AP20" i="62" s="1"/>
  <c r="Q5" i="64" l="1"/>
  <c r="AO7" i="62"/>
  <c r="K58" i="62"/>
  <c r="AN22" i="62"/>
  <c r="AO22" i="62" s="1"/>
  <c r="AP22" i="62" s="1"/>
  <c r="AN11" i="62"/>
  <c r="AO11" i="62" s="1"/>
  <c r="AP11" i="62" s="1"/>
  <c r="AN40" i="62"/>
  <c r="AO40" i="62" s="1"/>
  <c r="AP40" i="62" s="1"/>
  <c r="AN16" i="62"/>
  <c r="AO16" i="62" s="1"/>
  <c r="AP16" i="62" s="1"/>
  <c r="AN52" i="62"/>
  <c r="AO52" i="62" s="1"/>
  <c r="AP52" i="62" s="1"/>
  <c r="AN34" i="62"/>
  <c r="AO34" i="62" s="1"/>
  <c r="AP34" i="62" s="1"/>
  <c r="AN38" i="62"/>
  <c r="AO38" i="62" s="1"/>
  <c r="AP38" i="62" s="1"/>
  <c r="AN17" i="62"/>
  <c r="AO17" i="62" s="1"/>
  <c r="AP17" i="62" s="1"/>
  <c r="AN49" i="62"/>
  <c r="AO49" i="62" s="1"/>
  <c r="AP49" i="62" s="1"/>
  <c r="AN44" i="62"/>
  <c r="AO44" i="62" s="1"/>
  <c r="AP44" i="62" s="1"/>
  <c r="AN29" i="62"/>
  <c r="AO29" i="62" s="1"/>
  <c r="AP29" i="62" s="1"/>
  <c r="AN48" i="62"/>
  <c r="AO48" i="62" s="1"/>
  <c r="AP48" i="62" s="1"/>
  <c r="AN42" i="62"/>
  <c r="AO42" i="62" s="1"/>
  <c r="AP42" i="62" s="1"/>
  <c r="AN13" i="62"/>
  <c r="AO13" i="62" s="1"/>
  <c r="AP13" i="62" s="1"/>
  <c r="AN57" i="62"/>
  <c r="AO57" i="62" s="1"/>
  <c r="AP57" i="62" s="1"/>
  <c r="AN47" i="62"/>
  <c r="AO47" i="62" s="1"/>
  <c r="AP47" i="62" s="1"/>
  <c r="AN30" i="62"/>
  <c r="AO30" i="62" s="1"/>
  <c r="AP30" i="62" s="1"/>
  <c r="AN8" i="62"/>
  <c r="AO8" i="62" s="1"/>
  <c r="AP8" i="62" s="1"/>
  <c r="AN53" i="62"/>
  <c r="AO53" i="62" s="1"/>
  <c r="AP53" i="62" s="1"/>
  <c r="AN41" i="62"/>
  <c r="AO41" i="62" s="1"/>
  <c r="AP41" i="62" s="1"/>
  <c r="AN56" i="62"/>
  <c r="AO56" i="62" s="1"/>
  <c r="AP56" i="62" s="1"/>
  <c r="AN12" i="62"/>
  <c r="AO12" i="62" s="1"/>
  <c r="AP12" i="62" s="1"/>
  <c r="AN43" i="62"/>
  <c r="AO43" i="62" s="1"/>
  <c r="AP43" i="62" s="1"/>
  <c r="AN31" i="62"/>
  <c r="AO31" i="62" s="1"/>
  <c r="AP31" i="62" s="1"/>
  <c r="AN21" i="62"/>
  <c r="AO21" i="62" s="1"/>
  <c r="AP21" i="62" s="1"/>
  <c r="AN54" i="62"/>
  <c r="AO54" i="62" s="1"/>
  <c r="AP54" i="62" s="1"/>
  <c r="AN9" i="62"/>
  <c r="AO9" i="62" s="1"/>
  <c r="AP9" i="62" s="1"/>
  <c r="AN51" i="62"/>
  <c r="AO51" i="62" s="1"/>
  <c r="AP51" i="62" s="1"/>
  <c r="AN27" i="62"/>
  <c r="AO27" i="62" s="1"/>
  <c r="AP27" i="62" s="1"/>
  <c r="AN19" i="62"/>
  <c r="AO19" i="62" s="1"/>
  <c r="AP19" i="62" s="1"/>
  <c r="AN10" i="62"/>
  <c r="AO10" i="62" s="1"/>
  <c r="AP10" i="62" s="1"/>
  <c r="AN50" i="62"/>
  <c r="AO50" i="62" s="1"/>
  <c r="AP50" i="62" s="1"/>
  <c r="AN33" i="62"/>
  <c r="AO33" i="62" s="1"/>
  <c r="AP33" i="62" s="1"/>
  <c r="AN28" i="62"/>
  <c r="AO28" i="62" s="1"/>
  <c r="AP28" i="62" s="1"/>
  <c r="AN55" i="62"/>
  <c r="AO55" i="62" s="1"/>
  <c r="AP55" i="62" s="1"/>
  <c r="AN46" i="62"/>
  <c r="AO46" i="62" s="1"/>
  <c r="AP46" i="62" s="1"/>
  <c r="AN39" i="62"/>
  <c r="AO39" i="62" s="1"/>
  <c r="AP39" i="62" s="1"/>
  <c r="AN25" i="62"/>
  <c r="AO25" i="62" s="1"/>
  <c r="AP25" i="62" s="1"/>
  <c r="AN15" i="62"/>
  <c r="AO15" i="62" s="1"/>
  <c r="AP15" i="62" s="1"/>
  <c r="AN14" i="62"/>
  <c r="AO14" i="62" s="1"/>
  <c r="AP14" i="62" s="1"/>
  <c r="AN32" i="62"/>
  <c r="AO32" i="62" s="1"/>
  <c r="AP32" i="62" s="1"/>
  <c r="AN18" i="62"/>
  <c r="AO18" i="62" s="1"/>
  <c r="AP18" i="62" s="1"/>
  <c r="AN45" i="62"/>
  <c r="AO45" i="62" s="1"/>
  <c r="AP45" i="62" s="1"/>
  <c r="AN26" i="62"/>
  <c r="AO26" i="62" s="1"/>
  <c r="AP26" i="62" s="1"/>
  <c r="AN36" i="62"/>
  <c r="AO36" i="62" s="1"/>
  <c r="AP36" i="62" s="1"/>
  <c r="Q56" i="64" l="1"/>
  <c r="R5" i="64" s="1"/>
  <c r="FD6" i="73" s="1"/>
  <c r="AO58" i="62"/>
  <c r="AP7" i="62"/>
  <c r="AN58" i="62"/>
  <c r="AB6" i="73" l="1"/>
  <c r="BL6" i="73"/>
  <c r="V37" i="69"/>
  <c r="V48" i="69"/>
  <c r="V22" i="69"/>
  <c r="V39" i="69"/>
  <c r="V52" i="69"/>
  <c r="V45" i="69"/>
  <c r="V49" i="69"/>
  <c r="V42" i="69"/>
  <c r="V30" i="69"/>
  <c r="V32" i="69"/>
  <c r="V55" i="69"/>
  <c r="V15" i="69"/>
  <c r="V34" i="69"/>
  <c r="V9" i="69"/>
  <c r="V11" i="69"/>
  <c r="V46" i="69"/>
  <c r="V35" i="69"/>
  <c r="V24" i="69"/>
  <c r="V38" i="69"/>
  <c r="V43" i="69"/>
  <c r="V53" i="69"/>
  <c r="V7" i="69"/>
  <c r="V13" i="69"/>
  <c r="V51" i="69"/>
  <c r="V23" i="69"/>
  <c r="V27" i="69"/>
  <c r="V14" i="69"/>
  <c r="V25" i="69"/>
  <c r="V41" i="69"/>
  <c r="V19" i="69"/>
  <c r="V33" i="69"/>
  <c r="V12" i="69"/>
  <c r="V54" i="69"/>
  <c r="V50" i="69"/>
  <c r="V31" i="69"/>
  <c r="V26" i="69"/>
  <c r="V44" i="69"/>
  <c r="V56" i="69"/>
  <c r="V16" i="69"/>
  <c r="V40" i="69"/>
  <c r="FD6" i="74"/>
  <c r="DD6" i="74"/>
  <c r="ED6" i="74"/>
  <c r="EQ6" i="74"/>
  <c r="CQ6" i="74"/>
  <c r="DQ6" i="74"/>
  <c r="EF6" i="73"/>
  <c r="CJ6" i="73"/>
  <c r="DH6" i="73"/>
  <c r="DT6" i="73"/>
  <c r="CV6" i="73"/>
  <c r="ER6" i="73"/>
  <c r="O8" i="52"/>
  <c r="DH6" i="67"/>
  <c r="AA8" i="52"/>
  <c r="ER6" i="67"/>
  <c r="EF6" i="67"/>
  <c r="DT6" i="67"/>
  <c r="CJ6" i="67"/>
  <c r="CV6" i="67"/>
  <c r="V8" i="69"/>
  <c r="V18" i="69"/>
  <c r="V21" i="69"/>
  <c r="V28" i="69"/>
  <c r="V20" i="69"/>
  <c r="V36" i="69"/>
  <c r="V29" i="69"/>
  <c r="V47" i="69"/>
  <c r="V17" i="69"/>
  <c r="R43" i="64"/>
  <c r="FD44" i="73" s="1"/>
  <c r="R27" i="64"/>
  <c r="FD28" i="73" s="1"/>
  <c r="R47" i="64"/>
  <c r="FD48" i="73" s="1"/>
  <c r="R28" i="64"/>
  <c r="FD29" i="73" s="1"/>
  <c r="R17" i="64"/>
  <c r="FD18" i="73" s="1"/>
  <c r="R30" i="64"/>
  <c r="FD31" i="73" s="1"/>
  <c r="R12" i="64"/>
  <c r="FD13" i="73" s="1"/>
  <c r="R53" i="64"/>
  <c r="FD54" i="73" s="1"/>
  <c r="R50" i="64"/>
  <c r="FD51" i="73" s="1"/>
  <c r="R36" i="64"/>
  <c r="FD37" i="73" s="1"/>
  <c r="R22" i="64"/>
  <c r="FD23" i="73" s="1"/>
  <c r="R15" i="64"/>
  <c r="FD16" i="73" s="1"/>
  <c r="R8" i="64"/>
  <c r="FD9" i="73" s="1"/>
  <c r="R21" i="64"/>
  <c r="FD22" i="73" s="1"/>
  <c r="R45" i="64"/>
  <c r="FD46" i="73" s="1"/>
  <c r="R44" i="64"/>
  <c r="FD45" i="73" s="1"/>
  <c r="R37" i="64"/>
  <c r="FD38" i="73" s="1"/>
  <c r="R23" i="64"/>
  <c r="FD24" i="73" s="1"/>
  <c r="R48" i="64"/>
  <c r="FD49" i="73" s="1"/>
  <c r="R10" i="64"/>
  <c r="FD11" i="73" s="1"/>
  <c r="R24" i="64"/>
  <c r="FD25" i="73" s="1"/>
  <c r="R16" i="64"/>
  <c r="FD17" i="73" s="1"/>
  <c r="R40" i="64"/>
  <c r="FD41" i="73" s="1"/>
  <c r="R25" i="64"/>
  <c r="FD26" i="73" s="1"/>
  <c r="R52" i="64"/>
  <c r="FD53" i="73" s="1"/>
  <c r="R7" i="64"/>
  <c r="FD8" i="73" s="1"/>
  <c r="R14" i="64"/>
  <c r="FD15" i="73" s="1"/>
  <c r="R34" i="64"/>
  <c r="FD35" i="73" s="1"/>
  <c r="R41" i="64"/>
  <c r="FD42" i="73" s="1"/>
  <c r="R55" i="64"/>
  <c r="FD56" i="73" s="1"/>
  <c r="R9" i="64"/>
  <c r="FD10" i="73" s="1"/>
  <c r="R46" i="64"/>
  <c r="FD47" i="73" s="1"/>
  <c r="R39" i="64"/>
  <c r="FD40" i="73" s="1"/>
  <c r="R13" i="64"/>
  <c r="FD14" i="73" s="1"/>
  <c r="R33" i="64"/>
  <c r="FD34" i="73" s="1"/>
  <c r="R32" i="64"/>
  <c r="FD33" i="73" s="1"/>
  <c r="R49" i="64"/>
  <c r="FD50" i="73" s="1"/>
  <c r="R38" i="64"/>
  <c r="FD39" i="73" s="1"/>
  <c r="R42" i="64"/>
  <c r="FD43" i="73" s="1"/>
  <c r="R29" i="64"/>
  <c r="FD30" i="73" s="1"/>
  <c r="R11" i="64"/>
  <c r="FD12" i="73" s="1"/>
  <c r="R19" i="64"/>
  <c r="FD20" i="73" s="1"/>
  <c r="R6" i="64"/>
  <c r="FD7" i="73" s="1"/>
  <c r="R26" i="64"/>
  <c r="FD27" i="73" s="1"/>
  <c r="R31" i="64"/>
  <c r="FD32" i="73" s="1"/>
  <c r="R20" i="64"/>
  <c r="FD21" i="73" s="1"/>
  <c r="R51" i="64"/>
  <c r="FD52" i="73" s="1"/>
  <c r="R18" i="64"/>
  <c r="FD19" i="73" s="1"/>
  <c r="R54" i="64"/>
  <c r="FD55" i="73" s="1"/>
  <c r="R35" i="64"/>
  <c r="FD36" i="73" s="1"/>
  <c r="AP58" i="62"/>
  <c r="BX6" i="73" l="1"/>
  <c r="AZ6" i="73"/>
  <c r="AZ6" i="67"/>
  <c r="BD6" i="74"/>
  <c r="V6" i="69"/>
  <c r="FD32" i="74"/>
  <c r="DD32" i="74"/>
  <c r="ED32" i="74"/>
  <c r="CQ32" i="74"/>
  <c r="EQ32" i="74"/>
  <c r="DQ32" i="74"/>
  <c r="DT32" i="73"/>
  <c r="ER32" i="73"/>
  <c r="CV32" i="73"/>
  <c r="CJ32" i="73"/>
  <c r="EF32" i="73"/>
  <c r="DH32" i="73"/>
  <c r="AA34" i="52"/>
  <c r="CV32" i="67"/>
  <c r="DH32" i="67"/>
  <c r="ER32" i="67"/>
  <c r="EF32" i="67"/>
  <c r="DT32" i="67"/>
  <c r="O34" i="52"/>
  <c r="CJ32" i="67"/>
  <c r="FD50" i="74"/>
  <c r="DD50" i="74"/>
  <c r="ED50" i="74"/>
  <c r="EQ50" i="74"/>
  <c r="CQ50" i="74"/>
  <c r="DQ50" i="74"/>
  <c r="DH50" i="73"/>
  <c r="EF50" i="73"/>
  <c r="CJ50" i="73"/>
  <c r="CV50" i="73"/>
  <c r="ER50" i="73"/>
  <c r="DT50" i="73"/>
  <c r="CJ50" i="67"/>
  <c r="O52" i="52"/>
  <c r="CV50" i="67"/>
  <c r="AA52" i="52"/>
  <c r="DH50" i="67"/>
  <c r="ER50" i="67"/>
  <c r="EF50" i="67"/>
  <c r="DT50" i="67"/>
  <c r="FD42" i="74"/>
  <c r="DD42" i="74"/>
  <c r="ED42" i="74"/>
  <c r="EQ42" i="74"/>
  <c r="DQ42" i="74"/>
  <c r="CQ42" i="74"/>
  <c r="DH42" i="73"/>
  <c r="EF42" i="73"/>
  <c r="CJ42" i="73"/>
  <c r="ER42" i="73"/>
  <c r="DT42" i="73"/>
  <c r="CV42" i="73"/>
  <c r="DH42" i="67"/>
  <c r="O44" i="52"/>
  <c r="ER42" i="67"/>
  <c r="EF42" i="67"/>
  <c r="DT42" i="67"/>
  <c r="AA44" i="52"/>
  <c r="AM44" i="52" s="1"/>
  <c r="AY44" i="52" s="1"/>
  <c r="CJ42" i="67"/>
  <c r="CV42" i="67"/>
  <c r="ED9" i="74"/>
  <c r="FD9" i="74"/>
  <c r="DD9" i="74"/>
  <c r="DQ9" i="74"/>
  <c r="CQ9" i="74"/>
  <c r="EQ9" i="74"/>
  <c r="ER9" i="73"/>
  <c r="CV9" i="73"/>
  <c r="DT9" i="73"/>
  <c r="DH9" i="73"/>
  <c r="CJ9" i="73"/>
  <c r="EF9" i="73"/>
  <c r="DH9" i="67"/>
  <c r="AA11" i="52"/>
  <c r="ER9" i="67"/>
  <c r="EF9" i="67"/>
  <c r="DT9" i="67"/>
  <c r="O11" i="52"/>
  <c r="CJ9" i="67"/>
  <c r="CV9" i="67"/>
  <c r="FD18" i="74"/>
  <c r="DD18" i="74"/>
  <c r="ED18" i="74"/>
  <c r="EQ18" i="74"/>
  <c r="DQ18" i="74"/>
  <c r="CQ18" i="74"/>
  <c r="DH18" i="73"/>
  <c r="EF18" i="73"/>
  <c r="CJ18" i="73"/>
  <c r="CV18" i="73"/>
  <c r="ER18" i="73"/>
  <c r="DT18" i="73"/>
  <c r="DH18" i="67"/>
  <c r="O20" i="52"/>
  <c r="ER18" i="67"/>
  <c r="EF18" i="67"/>
  <c r="DT18" i="67"/>
  <c r="AA20" i="52"/>
  <c r="AM20" i="52" s="1"/>
  <c r="AY20" i="52" s="1"/>
  <c r="CJ18" i="67"/>
  <c r="CV18" i="67"/>
  <c r="ED25" i="74"/>
  <c r="FD25" i="74"/>
  <c r="DD25" i="74"/>
  <c r="DQ25" i="74"/>
  <c r="CQ25" i="74"/>
  <c r="EQ25" i="74"/>
  <c r="DH25" i="73"/>
  <c r="EF25" i="73"/>
  <c r="CJ25" i="73"/>
  <c r="ER25" i="73"/>
  <c r="DT25" i="73"/>
  <c r="CV25" i="73"/>
  <c r="CJ25" i="67"/>
  <c r="AA27" i="52"/>
  <c r="CV25" i="67"/>
  <c r="O27" i="52"/>
  <c r="DH25" i="67"/>
  <c r="ER25" i="67"/>
  <c r="EF25" i="67"/>
  <c r="DT25" i="67"/>
  <c r="ED55" i="74"/>
  <c r="FD55" i="74"/>
  <c r="DD55" i="74"/>
  <c r="EQ55" i="74"/>
  <c r="DQ55" i="74"/>
  <c r="CQ55" i="74"/>
  <c r="EF55" i="73"/>
  <c r="CJ55" i="73"/>
  <c r="DH55" i="73"/>
  <c r="ER55" i="73"/>
  <c r="DT55" i="73"/>
  <c r="CV55" i="73"/>
  <c r="O57" i="52"/>
  <c r="CJ55" i="67"/>
  <c r="CV55" i="67"/>
  <c r="DH55" i="67"/>
  <c r="AA57" i="52"/>
  <c r="AM57" i="52" s="1"/>
  <c r="AY57" i="52" s="1"/>
  <c r="ER55" i="67"/>
  <c r="EF55" i="67"/>
  <c r="DT55" i="67"/>
  <c r="FD12" i="74"/>
  <c r="DD12" i="74"/>
  <c r="ED12" i="74"/>
  <c r="CQ12" i="74"/>
  <c r="EQ12" i="74"/>
  <c r="DQ12" i="74"/>
  <c r="DT12" i="73"/>
  <c r="ER12" i="73"/>
  <c r="CV12" i="73"/>
  <c r="DH12" i="73"/>
  <c r="CJ12" i="73"/>
  <c r="EF12" i="73"/>
  <c r="AA14" i="52"/>
  <c r="CV12" i="67"/>
  <c r="DH12" i="67"/>
  <c r="ER12" i="67"/>
  <c r="EF12" i="67"/>
  <c r="DT12" i="67"/>
  <c r="O14" i="52"/>
  <c r="CJ12" i="67"/>
  <c r="FD40" i="74"/>
  <c r="DD40" i="74"/>
  <c r="ED40" i="74"/>
  <c r="CQ40" i="74"/>
  <c r="EQ40" i="74"/>
  <c r="DQ40" i="74"/>
  <c r="ER40" i="73"/>
  <c r="CV40" i="73"/>
  <c r="DT40" i="73"/>
  <c r="DH40" i="73"/>
  <c r="CJ40" i="73"/>
  <c r="EF40" i="73"/>
  <c r="AA42" i="52"/>
  <c r="DH40" i="67"/>
  <c r="ER40" i="67"/>
  <c r="EF40" i="67"/>
  <c r="DT40" i="67"/>
  <c r="CJ40" i="67"/>
  <c r="O42" i="52"/>
  <c r="CV40" i="67"/>
  <c r="ED53" i="74"/>
  <c r="FD53" i="74"/>
  <c r="DD53" i="74"/>
  <c r="DQ53" i="74"/>
  <c r="CQ53" i="74"/>
  <c r="EQ53" i="74"/>
  <c r="DH53" i="73"/>
  <c r="EF53" i="73"/>
  <c r="CJ53" i="73"/>
  <c r="ER53" i="73"/>
  <c r="DT53" i="73"/>
  <c r="CV53" i="73"/>
  <c r="ER53" i="67"/>
  <c r="EF53" i="67"/>
  <c r="DT53" i="67"/>
  <c r="AA55" i="52"/>
  <c r="CJ53" i="67"/>
  <c r="O55" i="52"/>
  <c r="CV53" i="67"/>
  <c r="DH53" i="67"/>
  <c r="FD38" i="74"/>
  <c r="DD38" i="74"/>
  <c r="ED38" i="74"/>
  <c r="EQ38" i="74"/>
  <c r="CQ38" i="74"/>
  <c r="DQ38" i="74"/>
  <c r="DH38" i="73"/>
  <c r="EF38" i="73"/>
  <c r="CJ38" i="73"/>
  <c r="CV38" i="73"/>
  <c r="ER38" i="73"/>
  <c r="DT38" i="73"/>
  <c r="CV38" i="67"/>
  <c r="O40" i="52"/>
  <c r="DH38" i="67"/>
  <c r="AA40" i="52"/>
  <c r="ER38" i="67"/>
  <c r="EF38" i="67"/>
  <c r="DT38" i="67"/>
  <c r="CJ38" i="67"/>
  <c r="ED51" i="74"/>
  <c r="FD51" i="74"/>
  <c r="DD51" i="74"/>
  <c r="EQ51" i="74"/>
  <c r="DQ51" i="74"/>
  <c r="CQ51" i="74"/>
  <c r="DT51" i="73"/>
  <c r="ER51" i="73"/>
  <c r="CV51" i="73"/>
  <c r="CJ51" i="73"/>
  <c r="EF51" i="73"/>
  <c r="DH51" i="73"/>
  <c r="O53" i="52"/>
  <c r="DH51" i="67"/>
  <c r="ER51" i="67"/>
  <c r="EF51" i="67"/>
  <c r="DT51" i="67"/>
  <c r="CJ51" i="67"/>
  <c r="AA53" i="52"/>
  <c r="CV51" i="67"/>
  <c r="FD44" i="74"/>
  <c r="DD44" i="74"/>
  <c r="ED44" i="74"/>
  <c r="CQ44" i="74"/>
  <c r="EQ44" i="74"/>
  <c r="DQ44" i="74"/>
  <c r="ER44" i="73"/>
  <c r="CV44" i="73"/>
  <c r="DT44" i="73"/>
  <c r="DH44" i="73"/>
  <c r="CJ44" i="73"/>
  <c r="EF44" i="73"/>
  <c r="AA46" i="52"/>
  <c r="ER44" i="67"/>
  <c r="EF44" i="67"/>
  <c r="DT44" i="67"/>
  <c r="CJ44" i="67"/>
  <c r="CV44" i="67"/>
  <c r="O46" i="52"/>
  <c r="DH44" i="67"/>
  <c r="D6" i="67"/>
  <c r="FD36" i="74"/>
  <c r="DD36" i="74"/>
  <c r="ED36" i="74"/>
  <c r="CQ36" i="74"/>
  <c r="EQ36" i="74"/>
  <c r="DQ36" i="74"/>
  <c r="ER36" i="73"/>
  <c r="CV36" i="73"/>
  <c r="DT36" i="73"/>
  <c r="CJ36" i="73"/>
  <c r="EF36" i="73"/>
  <c r="DH36" i="73"/>
  <c r="AA38" i="52"/>
  <c r="DH36" i="67"/>
  <c r="ER36" i="67"/>
  <c r="EF36" i="67"/>
  <c r="DT36" i="67"/>
  <c r="CJ36" i="67"/>
  <c r="O38" i="52"/>
  <c r="CV36" i="67"/>
  <c r="ED21" i="74"/>
  <c r="FD21" i="74"/>
  <c r="DD21" i="74"/>
  <c r="DQ21" i="74"/>
  <c r="CQ21" i="74"/>
  <c r="EQ21" i="74"/>
  <c r="DT21" i="73"/>
  <c r="ER21" i="73"/>
  <c r="CV21" i="73"/>
  <c r="EF21" i="73"/>
  <c r="DH21" i="73"/>
  <c r="CJ21" i="73"/>
  <c r="CJ21" i="67"/>
  <c r="AA23" i="52"/>
  <c r="CV21" i="67"/>
  <c r="O23" i="52"/>
  <c r="DH21" i="67"/>
  <c r="ER21" i="67"/>
  <c r="EF21" i="67"/>
  <c r="DT21" i="67"/>
  <c r="FD20" i="74"/>
  <c r="DD20" i="74"/>
  <c r="ED20" i="74"/>
  <c r="CQ20" i="74"/>
  <c r="EQ20" i="74"/>
  <c r="DQ20" i="74"/>
  <c r="DT20" i="73"/>
  <c r="ER20" i="73"/>
  <c r="CV20" i="73"/>
  <c r="EF20" i="73"/>
  <c r="DH20" i="73"/>
  <c r="CJ20" i="73"/>
  <c r="AA22" i="52"/>
  <c r="DH20" i="67"/>
  <c r="ER20" i="67"/>
  <c r="EF20" i="67"/>
  <c r="DT20" i="67"/>
  <c r="CJ20" i="67"/>
  <c r="O22" i="52"/>
  <c r="CV20" i="67"/>
  <c r="ED39" i="74"/>
  <c r="FD39" i="74"/>
  <c r="DD39" i="74"/>
  <c r="EQ39" i="74"/>
  <c r="DQ39" i="74"/>
  <c r="CQ39" i="74"/>
  <c r="DH39" i="73"/>
  <c r="EF39" i="73"/>
  <c r="CJ39" i="73"/>
  <c r="CV39" i="73"/>
  <c r="ER39" i="73"/>
  <c r="DT39" i="73"/>
  <c r="O41" i="52"/>
  <c r="ER39" i="67"/>
  <c r="EF39" i="67"/>
  <c r="DT39" i="67"/>
  <c r="CJ39" i="67"/>
  <c r="CV39" i="67"/>
  <c r="AA41" i="52"/>
  <c r="AM41" i="52" s="1"/>
  <c r="AY41" i="52" s="1"/>
  <c r="DH39" i="67"/>
  <c r="FD14" i="74"/>
  <c r="DD14" i="74"/>
  <c r="ED14" i="74"/>
  <c r="EQ14" i="74"/>
  <c r="CQ14" i="74"/>
  <c r="DQ14" i="74"/>
  <c r="ER14" i="73"/>
  <c r="CV14" i="73"/>
  <c r="DT14" i="73"/>
  <c r="DH14" i="73"/>
  <c r="CJ14" i="73"/>
  <c r="EF14" i="73"/>
  <c r="CV14" i="67"/>
  <c r="O16" i="52"/>
  <c r="DH14" i="67"/>
  <c r="AA16" i="52"/>
  <c r="AM16" i="52" s="1"/>
  <c r="AY16" i="52" s="1"/>
  <c r="ER14" i="67"/>
  <c r="EF14" i="67"/>
  <c r="DT14" i="67"/>
  <c r="CJ14" i="67"/>
  <c r="FD56" i="74"/>
  <c r="DD56" i="74"/>
  <c r="ED56" i="74"/>
  <c r="CQ56" i="74"/>
  <c r="EQ56" i="74"/>
  <c r="DQ56" i="74"/>
  <c r="DT56" i="73"/>
  <c r="ER56" i="73"/>
  <c r="CV56" i="73"/>
  <c r="EF56" i="73"/>
  <c r="DH56" i="73"/>
  <c r="CJ56" i="73"/>
  <c r="AA58" i="52"/>
  <c r="CJ56" i="67"/>
  <c r="CV56" i="67"/>
  <c r="DH56" i="67"/>
  <c r="O58" i="52"/>
  <c r="ER56" i="67"/>
  <c r="EF56" i="67"/>
  <c r="DT56" i="67"/>
  <c r="FD8" i="74"/>
  <c r="DD8" i="74"/>
  <c r="ED8" i="74"/>
  <c r="CQ8" i="74"/>
  <c r="EQ8" i="74"/>
  <c r="DQ8" i="74"/>
  <c r="ER8" i="73"/>
  <c r="CV8" i="73"/>
  <c r="DT8" i="73"/>
  <c r="DH8" i="73"/>
  <c r="CJ8" i="73"/>
  <c r="EF8" i="73"/>
  <c r="AA10" i="52"/>
  <c r="CJ8" i="67"/>
  <c r="CV8" i="67"/>
  <c r="DH8" i="67"/>
  <c r="O10" i="52"/>
  <c r="ER8" i="67"/>
  <c r="EF8" i="67"/>
  <c r="DT8" i="67"/>
  <c r="ED17" i="74"/>
  <c r="FD17" i="74"/>
  <c r="DD17" i="74"/>
  <c r="DQ17" i="74"/>
  <c r="CQ17" i="74"/>
  <c r="EQ17" i="74"/>
  <c r="DT17" i="73"/>
  <c r="ER17" i="73"/>
  <c r="CV17" i="73"/>
  <c r="DH17" i="73"/>
  <c r="CJ17" i="73"/>
  <c r="EF17" i="73"/>
  <c r="ER17" i="67"/>
  <c r="EF17" i="67"/>
  <c r="DT17" i="67"/>
  <c r="AA19" i="52"/>
  <c r="CJ17" i="67"/>
  <c r="O19" i="52"/>
  <c r="CV17" i="67"/>
  <c r="DH17" i="67"/>
  <c r="FD24" i="74"/>
  <c r="DD24" i="74"/>
  <c r="ED24" i="74"/>
  <c r="CQ24" i="74"/>
  <c r="EQ24" i="74"/>
  <c r="DQ24" i="74"/>
  <c r="ER24" i="73"/>
  <c r="CV24" i="73"/>
  <c r="DT24" i="73"/>
  <c r="EF24" i="73"/>
  <c r="DH24" i="73"/>
  <c r="CJ24" i="73"/>
  <c r="AA26" i="52"/>
  <c r="ER24" i="67"/>
  <c r="EF24" i="67"/>
  <c r="DT24" i="67"/>
  <c r="CJ24" i="67"/>
  <c r="CV24" i="67"/>
  <c r="O26" i="52"/>
  <c r="DH24" i="67"/>
  <c r="FD22" i="74"/>
  <c r="DD22" i="74"/>
  <c r="ED22" i="74"/>
  <c r="EQ22" i="74"/>
  <c r="DQ22" i="74"/>
  <c r="CQ22" i="74"/>
  <c r="DT22" i="73"/>
  <c r="ER22" i="73"/>
  <c r="CV22" i="73"/>
  <c r="EF22" i="73"/>
  <c r="DH22" i="73"/>
  <c r="CJ22" i="73"/>
  <c r="ER22" i="67"/>
  <c r="EF22" i="67"/>
  <c r="DT22" i="67"/>
  <c r="O24" i="52"/>
  <c r="CJ22" i="67"/>
  <c r="AA24" i="52"/>
  <c r="CV22" i="67"/>
  <c r="DH22" i="67"/>
  <c r="ED37" i="74"/>
  <c r="FD37" i="74"/>
  <c r="DD37" i="74"/>
  <c r="DQ37" i="74"/>
  <c r="CQ37" i="74"/>
  <c r="EQ37" i="74"/>
  <c r="ER37" i="73"/>
  <c r="CV37" i="73"/>
  <c r="DT37" i="73"/>
  <c r="CJ37" i="73"/>
  <c r="EF37" i="73"/>
  <c r="DH37" i="73"/>
  <c r="DH37" i="67"/>
  <c r="AA39" i="52"/>
  <c r="ER37" i="67"/>
  <c r="EF37" i="67"/>
  <c r="DT37" i="67"/>
  <c r="O39" i="52"/>
  <c r="CJ37" i="67"/>
  <c r="CV37" i="67"/>
  <c r="ED31" i="74"/>
  <c r="FD31" i="74"/>
  <c r="DD31" i="74"/>
  <c r="EQ31" i="74"/>
  <c r="DQ31" i="74"/>
  <c r="CQ31" i="74"/>
  <c r="EF31" i="73"/>
  <c r="CJ31" i="73"/>
  <c r="DH31" i="73"/>
  <c r="DT31" i="73"/>
  <c r="CV31" i="73"/>
  <c r="ER31" i="73"/>
  <c r="O33" i="52"/>
  <c r="CV31" i="67"/>
  <c r="DH31" i="67"/>
  <c r="ER31" i="67"/>
  <c r="EF31" i="67"/>
  <c r="DT31" i="67"/>
  <c r="AA33" i="52"/>
  <c r="AM33" i="52" s="1"/>
  <c r="AY33" i="52" s="1"/>
  <c r="CJ31" i="67"/>
  <c r="FD28" i="74"/>
  <c r="DD28" i="74"/>
  <c r="ED28" i="74"/>
  <c r="CQ28" i="74"/>
  <c r="EQ28" i="74"/>
  <c r="DQ28" i="74"/>
  <c r="EF28" i="73"/>
  <c r="CJ28" i="73"/>
  <c r="DH28" i="73"/>
  <c r="CV28" i="73"/>
  <c r="ER28" i="73"/>
  <c r="DT28" i="73"/>
  <c r="AA30" i="52"/>
  <c r="DH28" i="67"/>
  <c r="ER28" i="67"/>
  <c r="EF28" i="67"/>
  <c r="DT28" i="67"/>
  <c r="CJ28" i="67"/>
  <c r="O30" i="52"/>
  <c r="CV28" i="67"/>
  <c r="D6" i="73"/>
  <c r="ED19" i="74"/>
  <c r="FD19" i="74"/>
  <c r="DD19" i="74"/>
  <c r="EQ19" i="74"/>
  <c r="DQ19" i="74"/>
  <c r="CQ19" i="74"/>
  <c r="DT19" i="73"/>
  <c r="ER19" i="73"/>
  <c r="CV19" i="73"/>
  <c r="CJ19" i="73"/>
  <c r="EF19" i="73"/>
  <c r="DH19" i="73"/>
  <c r="O21" i="52"/>
  <c r="CJ19" i="67"/>
  <c r="CV19" i="67"/>
  <c r="DH19" i="67"/>
  <c r="AA21" i="52"/>
  <c r="AM21" i="52" s="1"/>
  <c r="AY21" i="52" s="1"/>
  <c r="ER19" i="67"/>
  <c r="EF19" i="67"/>
  <c r="DT19" i="67"/>
  <c r="ED27" i="74"/>
  <c r="FD27" i="74"/>
  <c r="DD27" i="74"/>
  <c r="EQ27" i="74"/>
  <c r="DQ27" i="74"/>
  <c r="CQ27" i="74"/>
  <c r="EF27" i="73"/>
  <c r="CJ27" i="73"/>
  <c r="DH27" i="73"/>
  <c r="CV27" i="73"/>
  <c r="ER27" i="73"/>
  <c r="DT27" i="73"/>
  <c r="O29" i="52"/>
  <c r="ER27" i="67"/>
  <c r="EF27" i="67"/>
  <c r="DT27" i="67"/>
  <c r="CJ27" i="67"/>
  <c r="CV27" i="67"/>
  <c r="AA29" i="52"/>
  <c r="DH27" i="67"/>
  <c r="FD30" i="74"/>
  <c r="DD30" i="74"/>
  <c r="ED30" i="74"/>
  <c r="EQ30" i="74"/>
  <c r="CQ30" i="74"/>
  <c r="DQ30" i="74"/>
  <c r="EF30" i="73"/>
  <c r="CJ30" i="73"/>
  <c r="DH30" i="73"/>
  <c r="DT30" i="73"/>
  <c r="CV30" i="73"/>
  <c r="ER30" i="73"/>
  <c r="ER30" i="67"/>
  <c r="EF30" i="67"/>
  <c r="DT30" i="67"/>
  <c r="O32" i="52"/>
  <c r="CJ30" i="67"/>
  <c r="AA32" i="52"/>
  <c r="AM32" i="52" s="1"/>
  <c r="AY32" i="52" s="1"/>
  <c r="CV30" i="67"/>
  <c r="DH30" i="67"/>
  <c r="ED33" i="74"/>
  <c r="FD33" i="74"/>
  <c r="DD33" i="74"/>
  <c r="DQ33" i="74"/>
  <c r="CQ33" i="74"/>
  <c r="EQ33" i="74"/>
  <c r="DH33" i="73"/>
  <c r="EF33" i="73"/>
  <c r="CJ33" i="73"/>
  <c r="ER33" i="73"/>
  <c r="DT33" i="73"/>
  <c r="CV33" i="73"/>
  <c r="CV33" i="67"/>
  <c r="AA35" i="52"/>
  <c r="AM35" i="52" s="1"/>
  <c r="AY35" i="52" s="1"/>
  <c r="DH33" i="67"/>
  <c r="O35" i="52"/>
  <c r="ER33" i="67"/>
  <c r="EF33" i="67"/>
  <c r="DT33" i="67"/>
  <c r="CJ33" i="67"/>
  <c r="ED47" i="74"/>
  <c r="FD47" i="74"/>
  <c r="DD47" i="74"/>
  <c r="DQ47" i="74"/>
  <c r="EQ47" i="74"/>
  <c r="CQ47" i="74"/>
  <c r="EF47" i="73"/>
  <c r="CJ47" i="73"/>
  <c r="DH47" i="73"/>
  <c r="ER47" i="73"/>
  <c r="DT47" i="73"/>
  <c r="CV47" i="73"/>
  <c r="O49" i="52"/>
  <c r="CJ47" i="67"/>
  <c r="CV47" i="67"/>
  <c r="DH47" i="67"/>
  <c r="AA49" i="52"/>
  <c r="AM49" i="52" s="1"/>
  <c r="AY49" i="52" s="1"/>
  <c r="ER47" i="67"/>
  <c r="EF47" i="67"/>
  <c r="DT47" i="67"/>
  <c r="ED35" i="74"/>
  <c r="FD35" i="74"/>
  <c r="DD35" i="74"/>
  <c r="DQ35" i="74"/>
  <c r="EQ35" i="74"/>
  <c r="CQ35" i="74"/>
  <c r="EF35" i="73"/>
  <c r="CJ35" i="73"/>
  <c r="DH35" i="73"/>
  <c r="ER35" i="73"/>
  <c r="DT35" i="73"/>
  <c r="CV35" i="73"/>
  <c r="O37" i="52"/>
  <c r="CV35" i="67"/>
  <c r="DH35" i="67"/>
  <c r="ER35" i="67"/>
  <c r="EF35" i="67"/>
  <c r="DT35" i="67"/>
  <c r="AA37" i="52"/>
  <c r="CJ35" i="67"/>
  <c r="FD26" i="74"/>
  <c r="DD26" i="74"/>
  <c r="ED26" i="74"/>
  <c r="EQ26" i="74"/>
  <c r="DQ26" i="74"/>
  <c r="CQ26" i="74"/>
  <c r="ER26" i="73"/>
  <c r="CV26" i="73"/>
  <c r="DT26" i="73"/>
  <c r="EF26" i="73"/>
  <c r="DH26" i="73"/>
  <c r="CJ26" i="73"/>
  <c r="ER26" i="67"/>
  <c r="EF26" i="67"/>
  <c r="DT26" i="67"/>
  <c r="O28" i="52"/>
  <c r="CJ26" i="67"/>
  <c r="AA28" i="52"/>
  <c r="AM28" i="52" s="1"/>
  <c r="AY28" i="52" s="1"/>
  <c r="CV26" i="67"/>
  <c r="DH26" i="67"/>
  <c r="ED11" i="74"/>
  <c r="FD11" i="74"/>
  <c r="DD11" i="74"/>
  <c r="EQ11" i="74"/>
  <c r="DQ11" i="74"/>
  <c r="CQ11" i="74"/>
  <c r="DH11" i="73"/>
  <c r="EF11" i="73"/>
  <c r="CJ11" i="73"/>
  <c r="DT11" i="73"/>
  <c r="CV11" i="73"/>
  <c r="ER11" i="73"/>
  <c r="O13" i="52"/>
  <c r="DH11" i="67"/>
  <c r="ER11" i="67"/>
  <c r="EF11" i="67"/>
  <c r="DT11" i="67"/>
  <c r="CJ11" i="67"/>
  <c r="AA13" i="52"/>
  <c r="CV11" i="67"/>
  <c r="ED45" i="74"/>
  <c r="FD45" i="74"/>
  <c r="DD45" i="74"/>
  <c r="DQ45" i="74"/>
  <c r="CQ45" i="74"/>
  <c r="EQ45" i="74"/>
  <c r="DH45" i="73"/>
  <c r="EF45" i="73"/>
  <c r="CJ45" i="73"/>
  <c r="DT45" i="73"/>
  <c r="CV45" i="73"/>
  <c r="ER45" i="73"/>
  <c r="CV45" i="67"/>
  <c r="AA47" i="52"/>
  <c r="DH45" i="67"/>
  <c r="O47" i="52"/>
  <c r="ER45" i="67"/>
  <c r="EF45" i="67"/>
  <c r="DT45" i="67"/>
  <c r="CJ45" i="67"/>
  <c r="FD16" i="74"/>
  <c r="DD16" i="74"/>
  <c r="ED16" i="74"/>
  <c r="CQ16" i="74"/>
  <c r="EQ16" i="74"/>
  <c r="DQ16" i="74"/>
  <c r="EF16" i="73"/>
  <c r="CJ16" i="73"/>
  <c r="DH16" i="73"/>
  <c r="DT16" i="73"/>
  <c r="CV16" i="73"/>
  <c r="ER16" i="73"/>
  <c r="AA18" i="52"/>
  <c r="CJ16" i="67"/>
  <c r="CV16" i="67"/>
  <c r="DH16" i="67"/>
  <c r="O18" i="52"/>
  <c r="ER16" i="67"/>
  <c r="EF16" i="67"/>
  <c r="DT16" i="67"/>
  <c r="FD54" i="74"/>
  <c r="DD54" i="74"/>
  <c r="ED54" i="74"/>
  <c r="EQ54" i="74"/>
  <c r="CQ54" i="74"/>
  <c r="DQ54" i="74"/>
  <c r="DT54" i="73"/>
  <c r="ER54" i="73"/>
  <c r="CV54" i="73"/>
  <c r="CJ54" i="73"/>
  <c r="EF54" i="73"/>
  <c r="DH54" i="73"/>
  <c r="CV54" i="67"/>
  <c r="O56" i="52"/>
  <c r="DH54" i="67"/>
  <c r="AA56" i="52"/>
  <c r="ER54" i="67"/>
  <c r="EF54" i="67"/>
  <c r="DT54" i="67"/>
  <c r="CJ54" i="67"/>
  <c r="ED29" i="74"/>
  <c r="FD29" i="74"/>
  <c r="DD29" i="74"/>
  <c r="DQ29" i="74"/>
  <c r="CQ29" i="74"/>
  <c r="EQ29" i="74"/>
  <c r="EF29" i="73"/>
  <c r="CJ29" i="73"/>
  <c r="DH29" i="73"/>
  <c r="CV29" i="73"/>
  <c r="ER29" i="73"/>
  <c r="DT29" i="73"/>
  <c r="CV29" i="67"/>
  <c r="AA31" i="52"/>
  <c r="AM31" i="52" s="1"/>
  <c r="AY31" i="52" s="1"/>
  <c r="DH29" i="67"/>
  <c r="O31" i="52"/>
  <c r="ER29" i="67"/>
  <c r="EF29" i="67"/>
  <c r="DT29" i="67"/>
  <c r="CJ29" i="67"/>
  <c r="P6" i="67"/>
  <c r="P6" i="73"/>
  <c r="AM8" i="52"/>
  <c r="Q6" i="74"/>
  <c r="FD52" i="74"/>
  <c r="DD52" i="74"/>
  <c r="ED52" i="74"/>
  <c r="CQ52" i="74"/>
  <c r="EQ52" i="74"/>
  <c r="DQ52" i="74"/>
  <c r="EF52" i="73"/>
  <c r="CJ52" i="73"/>
  <c r="DH52" i="73"/>
  <c r="DT52" i="73"/>
  <c r="CV52" i="73"/>
  <c r="ER52" i="73"/>
  <c r="AA54" i="52"/>
  <c r="CJ52" i="67"/>
  <c r="CV52" i="67"/>
  <c r="DH52" i="67"/>
  <c r="O54" i="52"/>
  <c r="ER52" i="67"/>
  <c r="EF52" i="67"/>
  <c r="DT52" i="67"/>
  <c r="ED7" i="74"/>
  <c r="FD7" i="74"/>
  <c r="DD7" i="74"/>
  <c r="DQ7" i="74"/>
  <c r="EQ7" i="74"/>
  <c r="CQ7" i="74"/>
  <c r="EF7" i="73"/>
  <c r="CJ7" i="73"/>
  <c r="DH7" i="73"/>
  <c r="ER7" i="73"/>
  <c r="CV7" i="73"/>
  <c r="DT7" i="73"/>
  <c r="O9" i="52"/>
  <c r="DH7" i="67"/>
  <c r="ER7" i="67"/>
  <c r="EF7" i="67"/>
  <c r="DT7" i="67"/>
  <c r="CJ7" i="67"/>
  <c r="AA9" i="52"/>
  <c r="CV7" i="67"/>
  <c r="ED43" i="74"/>
  <c r="FD43" i="74"/>
  <c r="DD43" i="74"/>
  <c r="DQ43" i="74"/>
  <c r="EQ43" i="74"/>
  <c r="CQ43" i="74"/>
  <c r="ER43" i="73"/>
  <c r="CV43" i="73"/>
  <c r="DT43" i="73"/>
  <c r="DH43" i="73"/>
  <c r="CJ43" i="73"/>
  <c r="EF43" i="73"/>
  <c r="O45" i="52"/>
  <c r="CV43" i="67"/>
  <c r="DH43" i="67"/>
  <c r="ER43" i="67"/>
  <c r="EF43" i="67"/>
  <c r="DT43" i="67"/>
  <c r="AA45" i="52"/>
  <c r="CJ43" i="67"/>
  <c r="FD34" i="74"/>
  <c r="DD34" i="74"/>
  <c r="ED34" i="74"/>
  <c r="EQ34" i="74"/>
  <c r="DQ34" i="74"/>
  <c r="CQ34" i="74"/>
  <c r="ER34" i="73"/>
  <c r="CV34" i="73"/>
  <c r="DT34" i="73"/>
  <c r="DH34" i="73"/>
  <c r="CJ34" i="73"/>
  <c r="EF34" i="73"/>
  <c r="ER34" i="67"/>
  <c r="EF34" i="67"/>
  <c r="DT34" i="67"/>
  <c r="O36" i="52"/>
  <c r="CJ34" i="67"/>
  <c r="AA36" i="52"/>
  <c r="CV34" i="67"/>
  <c r="DH34" i="67"/>
  <c r="FD10" i="74"/>
  <c r="DD10" i="74"/>
  <c r="ED10" i="74"/>
  <c r="EQ10" i="74"/>
  <c r="DQ10" i="74"/>
  <c r="CQ10" i="74"/>
  <c r="DH10" i="73"/>
  <c r="EF10" i="73"/>
  <c r="CJ10" i="73"/>
  <c r="CV10" i="73"/>
  <c r="ER10" i="73"/>
  <c r="DT10" i="73"/>
  <c r="DH10" i="67"/>
  <c r="O12" i="52"/>
  <c r="ER10" i="67"/>
  <c r="EF10" i="67"/>
  <c r="DT10" i="67"/>
  <c r="AA12" i="52"/>
  <c r="AM12" i="52" s="1"/>
  <c r="AY12" i="52" s="1"/>
  <c r="CJ10" i="67"/>
  <c r="CV10" i="67"/>
  <c r="ED15" i="74"/>
  <c r="FD15" i="74"/>
  <c r="DD15" i="74"/>
  <c r="DQ15" i="74"/>
  <c r="EQ15" i="74"/>
  <c r="CQ15" i="74"/>
  <c r="DH15" i="73"/>
  <c r="EF15" i="73"/>
  <c r="CJ15" i="73"/>
  <c r="ER15" i="73"/>
  <c r="DT15" i="73"/>
  <c r="CV15" i="73"/>
  <c r="O17" i="52"/>
  <c r="DH15" i="67"/>
  <c r="ER15" i="67"/>
  <c r="EF15" i="67"/>
  <c r="DT15" i="67"/>
  <c r="CJ15" i="67"/>
  <c r="AA17" i="52"/>
  <c r="CV15" i="67"/>
  <c r="ED41" i="74"/>
  <c r="FD41" i="74"/>
  <c r="DD41" i="74"/>
  <c r="DQ41" i="74"/>
  <c r="CQ41" i="74"/>
  <c r="EQ41" i="74"/>
  <c r="EF41" i="73"/>
  <c r="CJ41" i="73"/>
  <c r="DH41" i="73"/>
  <c r="ER41" i="73"/>
  <c r="DT41" i="73"/>
  <c r="CV41" i="73"/>
  <c r="CV41" i="67"/>
  <c r="AA43" i="52"/>
  <c r="AM43" i="52" s="1"/>
  <c r="AY43" i="52" s="1"/>
  <c r="DH41" i="67"/>
  <c r="O43" i="52"/>
  <c r="ER41" i="67"/>
  <c r="EF41" i="67"/>
  <c r="DT41" i="67"/>
  <c r="CJ41" i="67"/>
  <c r="ED49" i="74"/>
  <c r="FD49" i="74"/>
  <c r="DD49" i="74"/>
  <c r="DQ49" i="74"/>
  <c r="CQ49" i="74"/>
  <c r="EQ49" i="74"/>
  <c r="DH49" i="73"/>
  <c r="EF49" i="73"/>
  <c r="CJ49" i="73"/>
  <c r="ER49" i="73"/>
  <c r="DT49" i="73"/>
  <c r="CV49" i="73"/>
  <c r="DH49" i="67"/>
  <c r="AA51" i="52"/>
  <c r="ER49" i="67"/>
  <c r="EF49" i="67"/>
  <c r="DT49" i="67"/>
  <c r="O51" i="52"/>
  <c r="CJ49" i="67"/>
  <c r="CV49" i="67"/>
  <c r="FD46" i="74"/>
  <c r="DD46" i="74"/>
  <c r="ED46" i="74"/>
  <c r="EQ46" i="74"/>
  <c r="CQ46" i="74"/>
  <c r="DQ46" i="74"/>
  <c r="DT46" i="73"/>
  <c r="ER46" i="73"/>
  <c r="CV46" i="73"/>
  <c r="EF46" i="73"/>
  <c r="DH46" i="73"/>
  <c r="CJ46" i="73"/>
  <c r="CJ46" i="67"/>
  <c r="O48" i="52"/>
  <c r="CV46" i="67"/>
  <c r="AA48" i="52"/>
  <c r="DH46" i="67"/>
  <c r="ER46" i="67"/>
  <c r="EF46" i="67"/>
  <c r="DT46" i="67"/>
  <c r="ED23" i="74"/>
  <c r="FD23" i="74"/>
  <c r="DD23" i="74"/>
  <c r="EQ23" i="74"/>
  <c r="DQ23" i="74"/>
  <c r="CQ23" i="74"/>
  <c r="DH23" i="73"/>
  <c r="EF23" i="73"/>
  <c r="CJ23" i="73"/>
  <c r="CV23" i="73"/>
  <c r="ER23" i="73"/>
  <c r="DT23" i="73"/>
  <c r="O25" i="52"/>
  <c r="CJ23" i="67"/>
  <c r="CV23" i="67"/>
  <c r="DH23" i="67"/>
  <c r="AA25" i="52"/>
  <c r="AM25" i="52" s="1"/>
  <c r="AY25" i="52" s="1"/>
  <c r="ER23" i="67"/>
  <c r="EF23" i="67"/>
  <c r="DT23" i="67"/>
  <c r="ED13" i="74"/>
  <c r="FD13" i="74"/>
  <c r="DD13" i="74"/>
  <c r="DQ13" i="74"/>
  <c r="CQ13" i="74"/>
  <c r="EQ13" i="74"/>
  <c r="DT13" i="73"/>
  <c r="ER13" i="73"/>
  <c r="CV13" i="73"/>
  <c r="DH13" i="73"/>
  <c r="CJ13" i="73"/>
  <c r="EF13" i="73"/>
  <c r="DH13" i="67"/>
  <c r="AA15" i="52"/>
  <c r="ER13" i="67"/>
  <c r="EF13" i="67"/>
  <c r="DT13" i="67"/>
  <c r="O15" i="52"/>
  <c r="CJ13" i="67"/>
  <c r="CV13" i="67"/>
  <c r="FD48" i="74"/>
  <c r="DD48" i="74"/>
  <c r="ED48" i="74"/>
  <c r="CQ48" i="74"/>
  <c r="EQ48" i="74"/>
  <c r="DQ48" i="74"/>
  <c r="ER48" i="73"/>
  <c r="CV48" i="73"/>
  <c r="DT48" i="73"/>
  <c r="EF48" i="73"/>
  <c r="DH48" i="73"/>
  <c r="CJ48" i="73"/>
  <c r="AA50" i="52"/>
  <c r="ER48" i="67"/>
  <c r="EF48" i="67"/>
  <c r="DT48" i="67"/>
  <c r="CJ48" i="67"/>
  <c r="CV48" i="67"/>
  <c r="O50" i="52"/>
  <c r="DH48" i="67"/>
  <c r="D6" i="74"/>
  <c r="V10" i="69"/>
  <c r="R56" i="64"/>
  <c r="AM34" i="52" l="1"/>
  <c r="AY34" i="52" s="1"/>
  <c r="AM36" i="52"/>
  <c r="AY36" i="52" s="1"/>
  <c r="BL34" i="67" s="1"/>
  <c r="AM13" i="52"/>
  <c r="AY13" i="52" s="1"/>
  <c r="AD11" i="74" s="1"/>
  <c r="AM37" i="52"/>
  <c r="AY37" i="52" s="1"/>
  <c r="BL35" i="67" s="1"/>
  <c r="AM29" i="52"/>
  <c r="AY29" i="52" s="1"/>
  <c r="AM53" i="52"/>
  <c r="AY53" i="52" s="1"/>
  <c r="AD51" i="74" s="1"/>
  <c r="BL23" i="67"/>
  <c r="AB23" i="67"/>
  <c r="BQ41" i="74"/>
  <c r="AD41" i="74"/>
  <c r="BQ10" i="74"/>
  <c r="AD10" i="74"/>
  <c r="AB34" i="67"/>
  <c r="BQ11" i="74"/>
  <c r="BL27" i="67"/>
  <c r="AB27" i="67"/>
  <c r="BL14" i="67"/>
  <c r="AB14" i="67"/>
  <c r="BL18" i="67"/>
  <c r="AB18" i="67"/>
  <c r="BQ42" i="74"/>
  <c r="AD42" i="74"/>
  <c r="BL29" i="67"/>
  <c r="AB29" i="67"/>
  <c r="BQ26" i="74"/>
  <c r="AD26" i="74"/>
  <c r="BL33" i="67"/>
  <c r="AB33" i="67"/>
  <c r="BL30" i="67"/>
  <c r="AB30" i="67"/>
  <c r="BL31" i="67"/>
  <c r="AB31" i="67"/>
  <c r="BL39" i="67"/>
  <c r="AB39" i="67"/>
  <c r="BQ55" i="74"/>
  <c r="AD55" i="74"/>
  <c r="BQ32" i="74"/>
  <c r="AD32" i="74"/>
  <c r="BL47" i="67"/>
  <c r="AB47" i="67"/>
  <c r="BL19" i="67"/>
  <c r="AB19" i="67"/>
  <c r="CD31" i="74"/>
  <c r="AB17" i="73"/>
  <c r="BL17" i="73"/>
  <c r="BL36" i="73"/>
  <c r="AB36" i="73"/>
  <c r="BL48" i="73"/>
  <c r="AB48" i="73"/>
  <c r="CD34" i="74"/>
  <c r="AB11" i="73"/>
  <c r="BL11" i="73"/>
  <c r="CD35" i="74"/>
  <c r="CD27" i="74"/>
  <c r="BL24" i="73"/>
  <c r="AB24" i="73"/>
  <c r="AB9" i="73"/>
  <c r="BL9" i="73"/>
  <c r="BL42" i="73"/>
  <c r="AB42" i="73"/>
  <c r="BL8" i="73"/>
  <c r="AB8" i="73"/>
  <c r="AB21" i="73"/>
  <c r="BL21" i="73"/>
  <c r="BL31" i="73"/>
  <c r="AB31" i="73"/>
  <c r="BL22" i="73"/>
  <c r="AB22" i="73"/>
  <c r="BL56" i="73"/>
  <c r="AB56" i="73"/>
  <c r="AB13" i="73"/>
  <c r="BL13" i="73"/>
  <c r="AB41" i="73"/>
  <c r="BL41" i="73"/>
  <c r="BL52" i="73"/>
  <c r="AB52" i="73"/>
  <c r="BL54" i="73"/>
  <c r="AB54" i="73"/>
  <c r="BL26" i="73"/>
  <c r="AB26" i="73"/>
  <c r="AB47" i="73"/>
  <c r="BL47" i="73"/>
  <c r="BL30" i="73"/>
  <c r="AB30" i="73"/>
  <c r="AB19" i="73"/>
  <c r="BL19" i="73"/>
  <c r="BL14" i="73"/>
  <c r="AB14" i="73"/>
  <c r="BL44" i="73"/>
  <c r="AB44" i="73"/>
  <c r="BX51" i="67"/>
  <c r="AB53" i="73"/>
  <c r="BL53" i="73"/>
  <c r="BL40" i="73"/>
  <c r="AB40" i="73"/>
  <c r="AB55" i="73"/>
  <c r="BL55" i="73"/>
  <c r="BL28" i="73"/>
  <c r="AB28" i="73"/>
  <c r="AB37" i="73"/>
  <c r="BL37" i="73"/>
  <c r="BL23" i="73"/>
  <c r="AB23" i="73"/>
  <c r="AB49" i="73"/>
  <c r="BL49" i="73"/>
  <c r="BL15" i="73"/>
  <c r="AB15" i="73"/>
  <c r="BL34" i="73"/>
  <c r="AB34" i="73"/>
  <c r="BL7" i="73"/>
  <c r="AB7" i="73"/>
  <c r="AB29" i="73"/>
  <c r="BL29" i="73"/>
  <c r="BL16" i="73"/>
  <c r="AB16" i="73"/>
  <c r="BX11" i="67"/>
  <c r="BX26" i="67"/>
  <c r="BL35" i="73"/>
  <c r="AB35" i="73"/>
  <c r="AB33" i="73"/>
  <c r="BL33" i="73"/>
  <c r="AB27" i="73"/>
  <c r="BL27" i="73"/>
  <c r="BL20" i="73"/>
  <c r="AB20" i="73"/>
  <c r="BL18" i="73"/>
  <c r="AB18" i="73"/>
  <c r="AB25" i="73"/>
  <c r="BL25" i="73"/>
  <c r="BL50" i="73"/>
  <c r="AB50" i="73"/>
  <c r="BL32" i="73"/>
  <c r="AB32" i="73"/>
  <c r="BL46" i="73"/>
  <c r="AB46" i="73"/>
  <c r="BL10" i="73"/>
  <c r="AB10" i="73"/>
  <c r="BL43" i="73"/>
  <c r="AB43" i="73"/>
  <c r="AB45" i="73"/>
  <c r="BL45" i="73"/>
  <c r="BL51" i="73"/>
  <c r="AB51" i="73"/>
  <c r="BL38" i="73"/>
  <c r="AB38" i="73"/>
  <c r="BL12" i="73"/>
  <c r="AB12" i="73"/>
  <c r="AB39" i="73"/>
  <c r="BL39" i="73"/>
  <c r="O59" i="52"/>
  <c r="AM52" i="52"/>
  <c r="AY52" i="52" s="1"/>
  <c r="AM17" i="52"/>
  <c r="AY17" i="52" s="1"/>
  <c r="AM45" i="52"/>
  <c r="AY45" i="52" s="1"/>
  <c r="AM9" i="52"/>
  <c r="AY9" i="52" s="1"/>
  <c r="BX23" i="67"/>
  <c r="AZ23" i="67"/>
  <c r="AZ15" i="67"/>
  <c r="AZ7" i="67"/>
  <c r="AZ52" i="67"/>
  <c r="BX28" i="73"/>
  <c r="AZ28" i="73"/>
  <c r="BX31" i="67"/>
  <c r="AZ31" i="67"/>
  <c r="BX31" i="73"/>
  <c r="AZ31" i="73"/>
  <c r="AZ22" i="73"/>
  <c r="BX22" i="73"/>
  <c r="BX24" i="73"/>
  <c r="AZ24" i="73"/>
  <c r="AM19" i="52"/>
  <c r="AY19" i="52" s="1"/>
  <c r="BX56" i="73"/>
  <c r="AZ56" i="73"/>
  <c r="BX14" i="67"/>
  <c r="AZ14" i="67"/>
  <c r="BX20" i="73"/>
  <c r="AZ20" i="73"/>
  <c r="AZ21" i="73"/>
  <c r="BX21" i="73"/>
  <c r="AZ51" i="67"/>
  <c r="BX51" i="73"/>
  <c r="AZ51" i="73"/>
  <c r="AZ40" i="67"/>
  <c r="BX55" i="67"/>
  <c r="AZ55" i="67"/>
  <c r="BX32" i="73"/>
  <c r="AZ32" i="73"/>
  <c r="AZ48" i="67"/>
  <c r="BX23" i="73"/>
  <c r="AZ23" i="73"/>
  <c r="AZ46" i="67"/>
  <c r="AZ49" i="73"/>
  <c r="BX49" i="73"/>
  <c r="BX15" i="73"/>
  <c r="AZ15" i="73"/>
  <c r="AZ10" i="73"/>
  <c r="BX10" i="73"/>
  <c r="BX34" i="67"/>
  <c r="AZ34" i="67"/>
  <c r="AZ54" i="73"/>
  <c r="BX54" i="73"/>
  <c r="AZ16" i="67"/>
  <c r="AM47" i="52"/>
  <c r="AY47" i="52" s="1"/>
  <c r="AZ11" i="67"/>
  <c r="BX47" i="67"/>
  <c r="AZ47" i="67"/>
  <c r="BX19" i="67"/>
  <c r="AZ19" i="67"/>
  <c r="BX19" i="73"/>
  <c r="AZ19" i="73"/>
  <c r="AZ37" i="67"/>
  <c r="AZ17" i="73"/>
  <c r="BX17" i="73"/>
  <c r="BX8" i="73"/>
  <c r="AZ8" i="73"/>
  <c r="AZ14" i="73"/>
  <c r="BX14" i="73"/>
  <c r="AZ44" i="67"/>
  <c r="AZ38" i="73"/>
  <c r="BX38" i="73"/>
  <c r="AZ53" i="67"/>
  <c r="AZ53" i="73"/>
  <c r="BX53" i="73"/>
  <c r="AZ25" i="67"/>
  <c r="AZ25" i="73"/>
  <c r="BX25" i="73"/>
  <c r="AZ18" i="73"/>
  <c r="BX18" i="73"/>
  <c r="AZ42" i="73"/>
  <c r="BX42" i="73"/>
  <c r="AZ50" i="67"/>
  <c r="AZ50" i="73"/>
  <c r="BX50" i="73"/>
  <c r="BX48" i="73"/>
  <c r="AZ48" i="73"/>
  <c r="AZ46" i="73"/>
  <c r="BX46" i="73"/>
  <c r="BX41" i="67"/>
  <c r="AZ41" i="67"/>
  <c r="AZ41" i="73"/>
  <c r="BX41" i="73"/>
  <c r="AZ43" i="67"/>
  <c r="BX7" i="73"/>
  <c r="AZ7" i="73"/>
  <c r="BX52" i="73"/>
  <c r="AZ52" i="73"/>
  <c r="AZ45" i="73"/>
  <c r="BX45" i="73"/>
  <c r="BX11" i="73"/>
  <c r="AZ11" i="73"/>
  <c r="AZ26" i="67"/>
  <c r="AZ33" i="73"/>
  <c r="BX33" i="73"/>
  <c r="BX30" i="67"/>
  <c r="AZ30" i="67"/>
  <c r="BX27" i="67"/>
  <c r="AZ27" i="67"/>
  <c r="AZ28" i="67"/>
  <c r="AZ37" i="73"/>
  <c r="BX37" i="73"/>
  <c r="AZ8" i="67"/>
  <c r="AZ56" i="67"/>
  <c r="AZ20" i="67"/>
  <c r="AZ36" i="67"/>
  <c r="BX36" i="73"/>
  <c r="AZ36" i="73"/>
  <c r="AZ38" i="67"/>
  <c r="AM40" i="52"/>
  <c r="AY40" i="52" s="1"/>
  <c r="AM55" i="52"/>
  <c r="AY55" i="52" s="1"/>
  <c r="AZ12" i="67"/>
  <c r="BX55" i="73"/>
  <c r="AZ55" i="73"/>
  <c r="BX32" i="67"/>
  <c r="AZ32" i="67"/>
  <c r="AZ13" i="67"/>
  <c r="AZ13" i="73"/>
  <c r="BX13" i="73"/>
  <c r="AZ49" i="67"/>
  <c r="BX10" i="67"/>
  <c r="AZ10" i="67"/>
  <c r="AZ34" i="73"/>
  <c r="BX34" i="73"/>
  <c r="BX43" i="73"/>
  <c r="AZ43" i="73"/>
  <c r="BX29" i="67"/>
  <c r="AZ29" i="67"/>
  <c r="AZ29" i="73"/>
  <c r="BX29" i="73"/>
  <c r="AZ54" i="67"/>
  <c r="BX16" i="73"/>
  <c r="AZ16" i="73"/>
  <c r="AZ45" i="67"/>
  <c r="AZ26" i="73"/>
  <c r="BX26" i="73"/>
  <c r="AZ35" i="67"/>
  <c r="BX35" i="73"/>
  <c r="AZ35" i="73"/>
  <c r="BX47" i="73"/>
  <c r="AZ47" i="73"/>
  <c r="BX33" i="67"/>
  <c r="AZ33" i="67"/>
  <c r="AZ30" i="73"/>
  <c r="BX30" i="73"/>
  <c r="BX27" i="73"/>
  <c r="AZ27" i="73"/>
  <c r="AZ22" i="67"/>
  <c r="AZ24" i="67"/>
  <c r="AZ17" i="67"/>
  <c r="BX39" i="67"/>
  <c r="AZ39" i="67"/>
  <c r="BX39" i="73"/>
  <c r="AZ39" i="73"/>
  <c r="AZ21" i="67"/>
  <c r="BX44" i="73"/>
  <c r="AZ44" i="73"/>
  <c r="BX40" i="73"/>
  <c r="AZ40" i="73"/>
  <c r="BX12" i="73"/>
  <c r="AZ12" i="73"/>
  <c r="BX18" i="67"/>
  <c r="AZ18" i="67"/>
  <c r="AZ9" i="67"/>
  <c r="AZ9" i="73"/>
  <c r="BX9" i="73"/>
  <c r="BX42" i="67"/>
  <c r="AZ42" i="67"/>
  <c r="CD41" i="74"/>
  <c r="BD41" i="74"/>
  <c r="BD35" i="74"/>
  <c r="BD47" i="74"/>
  <c r="BD38" i="74"/>
  <c r="CD23" i="74"/>
  <c r="BD23" i="74"/>
  <c r="BD15" i="74"/>
  <c r="CD10" i="74"/>
  <c r="BD10" i="74"/>
  <c r="BD34" i="74"/>
  <c r="BD43" i="74"/>
  <c r="BD7" i="74"/>
  <c r="BD28" i="74"/>
  <c r="BD24" i="74"/>
  <c r="BD8" i="74"/>
  <c r="BD56" i="74"/>
  <c r="BD20" i="74"/>
  <c r="BD36" i="74"/>
  <c r="BD51" i="74"/>
  <c r="CD55" i="74"/>
  <c r="BD55" i="74"/>
  <c r="CD18" i="74"/>
  <c r="BD18" i="74"/>
  <c r="CD42" i="74"/>
  <c r="BD42" i="74"/>
  <c r="BD49" i="74"/>
  <c r="CD19" i="74"/>
  <c r="BD19" i="74"/>
  <c r="BD53" i="74"/>
  <c r="BD50" i="74"/>
  <c r="BD48" i="74"/>
  <c r="BD52" i="74"/>
  <c r="CD29" i="74"/>
  <c r="BD29" i="74"/>
  <c r="BD54" i="74"/>
  <c r="BD45" i="74"/>
  <c r="CD33" i="74"/>
  <c r="BD33" i="74"/>
  <c r="CD30" i="74"/>
  <c r="BD30" i="74"/>
  <c r="BD31" i="74"/>
  <c r="BD22" i="74"/>
  <c r="CD39" i="74"/>
  <c r="BD39" i="74"/>
  <c r="BD44" i="74"/>
  <c r="BD40" i="74"/>
  <c r="BD12" i="74"/>
  <c r="CD32" i="74"/>
  <c r="BD32" i="74"/>
  <c r="BD13" i="74"/>
  <c r="BD46" i="74"/>
  <c r="CD11" i="74"/>
  <c r="BD11" i="74"/>
  <c r="CD26" i="74"/>
  <c r="BD26" i="74"/>
  <c r="BD27" i="74"/>
  <c r="BD25" i="74"/>
  <c r="BD9" i="74"/>
  <c r="BD16" i="74"/>
  <c r="BD37" i="74"/>
  <c r="BD17" i="74"/>
  <c r="CD14" i="74"/>
  <c r="BD14" i="74"/>
  <c r="BD21" i="74"/>
  <c r="CJ57" i="67"/>
  <c r="DT57" i="67"/>
  <c r="J120" i="69"/>
  <c r="CQ57" i="74"/>
  <c r="ED57" i="74"/>
  <c r="FD57" i="74"/>
  <c r="V57" i="69"/>
  <c r="D13" i="67"/>
  <c r="P13" i="73"/>
  <c r="Q46" i="74"/>
  <c r="P41" i="73"/>
  <c r="DH57" i="73"/>
  <c r="P48" i="67"/>
  <c r="D48" i="73"/>
  <c r="D48" i="74"/>
  <c r="P23" i="67"/>
  <c r="P23" i="73"/>
  <c r="P46" i="67"/>
  <c r="AM48" i="52"/>
  <c r="AY48" i="52" s="1"/>
  <c r="D46" i="73"/>
  <c r="D41" i="67"/>
  <c r="D41" i="73"/>
  <c r="P10" i="73"/>
  <c r="D43" i="67"/>
  <c r="P7" i="73"/>
  <c r="D7" i="73"/>
  <c r="P52" i="67"/>
  <c r="D52" i="73"/>
  <c r="D52" i="74"/>
  <c r="AY8" i="52"/>
  <c r="D29" i="67"/>
  <c r="P29" i="73"/>
  <c r="D29" i="73"/>
  <c r="D54" i="67"/>
  <c r="AM56" i="52"/>
  <c r="AY56" i="52" s="1"/>
  <c r="P16" i="67"/>
  <c r="D16" i="73"/>
  <c r="D16" i="74"/>
  <c r="D45" i="67"/>
  <c r="P45" i="73"/>
  <c r="D26" i="73"/>
  <c r="D35" i="67"/>
  <c r="D35" i="73"/>
  <c r="P47" i="67"/>
  <c r="D47" i="73"/>
  <c r="D33" i="67"/>
  <c r="P33" i="73"/>
  <c r="D30" i="73"/>
  <c r="P27" i="67"/>
  <c r="D27" i="73"/>
  <c r="P19" i="67"/>
  <c r="EQ57" i="74"/>
  <c r="K69" i="69"/>
  <c r="CV57" i="67"/>
  <c r="P28" i="67"/>
  <c r="AM30" i="52"/>
  <c r="AY30" i="52" s="1"/>
  <c r="Q31" i="74"/>
  <c r="P37" i="67"/>
  <c r="P37" i="73"/>
  <c r="D37" i="74"/>
  <c r="Q37" i="74"/>
  <c r="D22" i="67"/>
  <c r="D24" i="67"/>
  <c r="AM26" i="52"/>
  <c r="AY26" i="52" s="1"/>
  <c r="P24" i="73"/>
  <c r="D17" i="67"/>
  <c r="D17" i="74"/>
  <c r="Q17" i="74"/>
  <c r="AM10" i="52"/>
  <c r="AY10" i="52" s="1"/>
  <c r="P8" i="73"/>
  <c r="AM58" i="52"/>
  <c r="AY58" i="52" s="1"/>
  <c r="P14" i="73"/>
  <c r="D14" i="74"/>
  <c r="D39" i="67"/>
  <c r="D39" i="73"/>
  <c r="Q39" i="74"/>
  <c r="P20" i="67"/>
  <c r="AM22" i="52"/>
  <c r="AY22" i="52" s="1"/>
  <c r="D21" i="67"/>
  <c r="D21" i="74"/>
  <c r="Q21" i="74"/>
  <c r="P36" i="67"/>
  <c r="AM38" i="52"/>
  <c r="AY38" i="52" s="1"/>
  <c r="P36" i="73"/>
  <c r="AM46" i="52"/>
  <c r="AY46" i="52" s="1"/>
  <c r="P44" i="73"/>
  <c r="P51" i="67"/>
  <c r="Q51" i="74"/>
  <c r="D38" i="73"/>
  <c r="D38" i="74"/>
  <c r="D53" i="67"/>
  <c r="D53" i="73"/>
  <c r="D53" i="74"/>
  <c r="Q53" i="74"/>
  <c r="P40" i="67"/>
  <c r="AM42" i="52"/>
  <c r="AY42" i="52" s="1"/>
  <c r="P40" i="73"/>
  <c r="AM14" i="52"/>
  <c r="AY14" i="52" s="1"/>
  <c r="Q55" i="74"/>
  <c r="AM27" i="52"/>
  <c r="AY27" i="52" s="1"/>
  <c r="D18" i="74"/>
  <c r="AM11" i="52"/>
  <c r="AY11" i="52" s="1"/>
  <c r="D42" i="74"/>
  <c r="P32" i="67"/>
  <c r="D32" i="73"/>
  <c r="P46" i="73"/>
  <c r="P49" i="73"/>
  <c r="P15" i="73"/>
  <c r="Q10" i="74"/>
  <c r="P34" i="67"/>
  <c r="D34" i="73"/>
  <c r="Q34" i="74"/>
  <c r="D43" i="73"/>
  <c r="Q52" i="74"/>
  <c r="DQ57" i="74"/>
  <c r="DT57" i="73"/>
  <c r="P29" i="67"/>
  <c r="P54" i="67"/>
  <c r="P54" i="73"/>
  <c r="Q54" i="74"/>
  <c r="Q16" i="74"/>
  <c r="P45" i="67"/>
  <c r="P26" i="67"/>
  <c r="Q26" i="74"/>
  <c r="P35" i="73"/>
  <c r="P47" i="73"/>
  <c r="P33" i="67"/>
  <c r="P30" i="67"/>
  <c r="Q30" i="74"/>
  <c r="P27" i="73"/>
  <c r="P19" i="73"/>
  <c r="EF57" i="73"/>
  <c r="P28" i="73"/>
  <c r="D28" i="73"/>
  <c r="D28" i="74"/>
  <c r="D31" i="67"/>
  <c r="D31" i="73"/>
  <c r="D22" i="73"/>
  <c r="P24" i="67"/>
  <c r="D24" i="73"/>
  <c r="D24" i="74"/>
  <c r="P8" i="67"/>
  <c r="D8" i="74"/>
  <c r="P56" i="67"/>
  <c r="D56" i="73"/>
  <c r="D56" i="74"/>
  <c r="D14" i="67"/>
  <c r="P39" i="67"/>
  <c r="P39" i="73"/>
  <c r="D20" i="73"/>
  <c r="D20" i="74"/>
  <c r="P21" i="67"/>
  <c r="D21" i="73"/>
  <c r="D36" i="74"/>
  <c r="P44" i="67"/>
  <c r="D44" i="74"/>
  <c r="D38" i="67"/>
  <c r="P38" i="73"/>
  <c r="D40" i="74"/>
  <c r="D12" i="67"/>
  <c r="D12" i="74"/>
  <c r="P55" i="67"/>
  <c r="D55" i="73"/>
  <c r="D25" i="67"/>
  <c r="D25" i="73"/>
  <c r="D25" i="74"/>
  <c r="Q25" i="74"/>
  <c r="P18" i="67"/>
  <c r="D18" i="73"/>
  <c r="P9" i="67"/>
  <c r="P9" i="73"/>
  <c r="D9" i="74"/>
  <c r="Q9" i="74"/>
  <c r="P42" i="67"/>
  <c r="D42" i="73"/>
  <c r="D50" i="67"/>
  <c r="D50" i="73"/>
  <c r="D50" i="74"/>
  <c r="D49" i="67"/>
  <c r="P41" i="67"/>
  <c r="EF57" i="67"/>
  <c r="AM15" i="52"/>
  <c r="AY15" i="52" s="1"/>
  <c r="D23" i="67"/>
  <c r="D23" i="74"/>
  <c r="AM51" i="52"/>
  <c r="AY51" i="52" s="1"/>
  <c r="D15" i="67"/>
  <c r="D15" i="74"/>
  <c r="D10" i="74"/>
  <c r="D34" i="74"/>
  <c r="P43" i="67"/>
  <c r="D43" i="74"/>
  <c r="D7" i="67"/>
  <c r="D7" i="74"/>
  <c r="D52" i="67"/>
  <c r="P52" i="73"/>
  <c r="DH57" i="67"/>
  <c r="D54" i="73"/>
  <c r="D16" i="67"/>
  <c r="P16" i="73"/>
  <c r="D11" i="67"/>
  <c r="P11" i="73"/>
  <c r="D11" i="74"/>
  <c r="D26" i="74"/>
  <c r="P35" i="67"/>
  <c r="D35" i="74"/>
  <c r="D47" i="67"/>
  <c r="D47" i="74"/>
  <c r="P30" i="73"/>
  <c r="D27" i="74"/>
  <c r="D19" i="67"/>
  <c r="D19" i="73"/>
  <c r="D19" i="74"/>
  <c r="CJ57" i="73"/>
  <c r="ER57" i="73"/>
  <c r="Q28" i="74"/>
  <c r="D37" i="67"/>
  <c r="P22" i="67"/>
  <c r="P22" i="73"/>
  <c r="Q22" i="74"/>
  <c r="Q24" i="74"/>
  <c r="P17" i="67"/>
  <c r="D17" i="73"/>
  <c r="P17" i="73"/>
  <c r="D8" i="73"/>
  <c r="Q8" i="74"/>
  <c r="P56" i="73"/>
  <c r="Q56" i="74"/>
  <c r="P14" i="67"/>
  <c r="D14" i="73"/>
  <c r="Q14" i="74"/>
  <c r="P20" i="73"/>
  <c r="Q20" i="74"/>
  <c r="P21" i="73"/>
  <c r="Q36" i="74"/>
  <c r="CV57" i="73"/>
  <c r="D44" i="73"/>
  <c r="Q44" i="74"/>
  <c r="P51" i="73"/>
  <c r="P38" i="67"/>
  <c r="Q38" i="74"/>
  <c r="P53" i="67"/>
  <c r="P53" i="73"/>
  <c r="D40" i="73"/>
  <c r="Q40" i="74"/>
  <c r="D12" i="73"/>
  <c r="P12" i="73"/>
  <c r="Q12" i="74"/>
  <c r="P55" i="73"/>
  <c r="P25" i="67"/>
  <c r="P18" i="73"/>
  <c r="P50" i="67"/>
  <c r="P50" i="73"/>
  <c r="D32" i="67"/>
  <c r="D32" i="74"/>
  <c r="Q48" i="74"/>
  <c r="D13" i="73"/>
  <c r="D10" i="67"/>
  <c r="D48" i="67"/>
  <c r="AM50" i="52"/>
  <c r="AY50" i="52" s="1"/>
  <c r="P48" i="73"/>
  <c r="P13" i="67"/>
  <c r="D13" i="74"/>
  <c r="Q13" i="74"/>
  <c r="D23" i="73"/>
  <c r="Q23" i="74"/>
  <c r="D46" i="67"/>
  <c r="D46" i="74"/>
  <c r="P49" i="67"/>
  <c r="D49" i="73"/>
  <c r="D49" i="74"/>
  <c r="Q49" i="74"/>
  <c r="D41" i="74"/>
  <c r="Q41" i="74"/>
  <c r="P15" i="67"/>
  <c r="D15" i="73"/>
  <c r="Q15" i="74"/>
  <c r="P10" i="67"/>
  <c r="D10" i="73"/>
  <c r="D34" i="67"/>
  <c r="P34" i="73"/>
  <c r="P43" i="73"/>
  <c r="Q43" i="74"/>
  <c r="P7" i="67"/>
  <c r="Q7" i="74"/>
  <c r="AM54" i="52"/>
  <c r="AY54" i="52" s="1"/>
  <c r="AA59" i="52"/>
  <c r="DD57" i="74"/>
  <c r="D29" i="74"/>
  <c r="Q29" i="74"/>
  <c r="D54" i="74"/>
  <c r="AM18" i="52"/>
  <c r="AY18" i="52" s="1"/>
  <c r="D45" i="73"/>
  <c r="D45" i="74"/>
  <c r="Q45" i="74"/>
  <c r="P11" i="67"/>
  <c r="D11" i="73"/>
  <c r="Q11" i="74"/>
  <c r="D26" i="67"/>
  <c r="P26" i="73"/>
  <c r="Q35" i="74"/>
  <c r="Q47" i="74"/>
  <c r="D33" i="73"/>
  <c r="D33" i="74"/>
  <c r="Q33" i="74"/>
  <c r="D30" i="67"/>
  <c r="D30" i="74"/>
  <c r="D27" i="67"/>
  <c r="Q27" i="74"/>
  <c r="Q19" i="74"/>
  <c r="ER57" i="67"/>
  <c r="D28" i="67"/>
  <c r="P31" i="67"/>
  <c r="P31" i="73"/>
  <c r="D31" i="74"/>
  <c r="AM39" i="52"/>
  <c r="AY39" i="52" s="1"/>
  <c r="D37" i="73"/>
  <c r="AM24" i="52"/>
  <c r="AY24" i="52" s="1"/>
  <c r="D22" i="74"/>
  <c r="D8" i="67"/>
  <c r="D56" i="67"/>
  <c r="D39" i="74"/>
  <c r="D20" i="67"/>
  <c r="AM23" i="52"/>
  <c r="AY23" i="52" s="1"/>
  <c r="D36" i="67"/>
  <c r="D36" i="73"/>
  <c r="D44" i="67"/>
  <c r="D51" i="67"/>
  <c r="D51" i="73"/>
  <c r="D51" i="74"/>
  <c r="D40" i="67"/>
  <c r="P12" i="67"/>
  <c r="D55" i="67"/>
  <c r="D55" i="74"/>
  <c r="P25" i="73"/>
  <c r="D18" i="67"/>
  <c r="Q18" i="74"/>
  <c r="D9" i="67"/>
  <c r="D9" i="73"/>
  <c r="D42" i="67"/>
  <c r="P42" i="73"/>
  <c r="Q42" i="74"/>
  <c r="Q50" i="74"/>
  <c r="P32" i="73"/>
  <c r="Q32" i="74"/>
  <c r="CD51" i="74" l="1"/>
  <c r="BQ51" i="74"/>
  <c r="BX35" i="67"/>
  <c r="AB35" i="67"/>
  <c r="BL26" i="67"/>
  <c r="AB26" i="67"/>
  <c r="BL32" i="67"/>
  <c r="AB32" i="67"/>
  <c r="BQ27" i="74"/>
  <c r="AD27" i="74"/>
  <c r="BQ34" i="74"/>
  <c r="AD34" i="74"/>
  <c r="BQ31" i="74"/>
  <c r="AD31" i="74"/>
  <c r="BQ14" i="74"/>
  <c r="AD14" i="74"/>
  <c r="BQ30" i="74"/>
  <c r="AD30" i="74"/>
  <c r="BL11" i="67"/>
  <c r="AB11" i="67"/>
  <c r="AB57" i="73"/>
  <c r="BL41" i="67"/>
  <c r="AB41" i="67"/>
  <c r="BL42" i="67"/>
  <c r="AB42" i="67"/>
  <c r="BL51" i="67"/>
  <c r="AB51" i="67"/>
  <c r="BQ33" i="74"/>
  <c r="AD33" i="74"/>
  <c r="BL10" i="67"/>
  <c r="AB10" i="67"/>
  <c r="BL57" i="73"/>
  <c r="BQ39" i="74"/>
  <c r="AD39" i="74"/>
  <c r="BQ47" i="74"/>
  <c r="AD47" i="74"/>
  <c r="BQ23" i="74"/>
  <c r="AD23" i="74"/>
  <c r="CD47" i="74"/>
  <c r="BL55" i="67"/>
  <c r="AB55" i="67"/>
  <c r="BQ18" i="74"/>
  <c r="AD18" i="74"/>
  <c r="BQ19" i="74"/>
  <c r="AD19" i="74"/>
  <c r="BQ35" i="74"/>
  <c r="AD35" i="74"/>
  <c r="BQ29" i="74"/>
  <c r="AD29" i="74"/>
  <c r="BX57" i="73"/>
  <c r="AZ57" i="73"/>
  <c r="AZ57" i="67"/>
  <c r="P6" i="69"/>
  <c r="W6" i="69" s="1"/>
  <c r="CK57" i="74"/>
  <c r="BK57" i="74"/>
  <c r="P37" i="69"/>
  <c r="W37" i="69" s="1"/>
  <c r="D57" i="73"/>
  <c r="P11" i="69"/>
  <c r="W11" i="69" s="1"/>
  <c r="P45" i="69"/>
  <c r="W45" i="69" s="1"/>
  <c r="P57" i="67"/>
  <c r="P44" i="69"/>
  <c r="W44" i="69" s="1"/>
  <c r="P32" i="69"/>
  <c r="W32" i="69" s="1"/>
  <c r="P42" i="69"/>
  <c r="W42" i="69" s="1"/>
  <c r="P36" i="69"/>
  <c r="W36" i="69" s="1"/>
  <c r="P14" i="69"/>
  <c r="W14" i="69" s="1"/>
  <c r="P22" i="69"/>
  <c r="W22" i="69" s="1"/>
  <c r="P16" i="69"/>
  <c r="W16" i="69" s="1"/>
  <c r="P53" i="69"/>
  <c r="W53" i="69" s="1"/>
  <c r="P39" i="69"/>
  <c r="W39" i="69" s="1"/>
  <c r="P47" i="69"/>
  <c r="W47" i="69" s="1"/>
  <c r="P48" i="69"/>
  <c r="W48" i="69" s="1"/>
  <c r="P51" i="69"/>
  <c r="W51" i="69" s="1"/>
  <c r="P33" i="69"/>
  <c r="W33" i="69" s="1"/>
  <c r="P10" i="69"/>
  <c r="W10" i="69" s="1"/>
  <c r="P40" i="69"/>
  <c r="W40" i="69" s="1"/>
  <c r="P17" i="69"/>
  <c r="W17" i="69" s="1"/>
  <c r="P54" i="69"/>
  <c r="W54" i="69" s="1"/>
  <c r="P25" i="69"/>
  <c r="W25" i="69" s="1"/>
  <c r="P55" i="69"/>
  <c r="W55" i="69" s="1"/>
  <c r="P56" i="69"/>
  <c r="W56" i="69" s="1"/>
  <c r="P24" i="69"/>
  <c r="W24" i="69" s="1"/>
  <c r="P31" i="69"/>
  <c r="W31" i="69" s="1"/>
  <c r="P20" i="69"/>
  <c r="W20" i="69" s="1"/>
  <c r="P35" i="69"/>
  <c r="W35" i="69" s="1"/>
  <c r="P29" i="69"/>
  <c r="W29" i="69" s="1"/>
  <c r="P52" i="69"/>
  <c r="W52" i="69" s="1"/>
  <c r="P34" i="69"/>
  <c r="W34" i="69" s="1"/>
  <c r="K104" i="69"/>
  <c r="P9" i="69"/>
  <c r="W9" i="69" s="1"/>
  <c r="P28" i="69"/>
  <c r="W28" i="69" s="1"/>
  <c r="P57" i="73"/>
  <c r="P15" i="69"/>
  <c r="W15" i="69" s="1"/>
  <c r="P23" i="69"/>
  <c r="W23" i="69" s="1"/>
  <c r="K75" i="69"/>
  <c r="P50" i="69"/>
  <c r="W50" i="69" s="1"/>
  <c r="P21" i="69"/>
  <c r="W21" i="69" s="1"/>
  <c r="P27" i="69"/>
  <c r="W27" i="69" s="1"/>
  <c r="P26" i="69"/>
  <c r="W26" i="69" s="1"/>
  <c r="AM59" i="52"/>
  <c r="P7" i="69"/>
  <c r="P49" i="69"/>
  <c r="W49" i="69" s="1"/>
  <c r="P13" i="69"/>
  <c r="W13" i="69" s="1"/>
  <c r="P8" i="69"/>
  <c r="W8" i="69" s="1"/>
  <c r="K82" i="69"/>
  <c r="D57" i="67"/>
  <c r="P43" i="69"/>
  <c r="W43" i="69" s="1"/>
  <c r="P18" i="69"/>
  <c r="W18" i="69" s="1"/>
  <c r="AY59" i="52"/>
  <c r="P46" i="69"/>
  <c r="W46" i="69" s="1"/>
  <c r="K115" i="69"/>
  <c r="K102" i="69"/>
  <c r="K114" i="69"/>
  <c r="P12" i="69"/>
  <c r="W12" i="69" s="1"/>
  <c r="K95" i="69"/>
  <c r="K105" i="69"/>
  <c r="K72" i="69"/>
  <c r="K111" i="69"/>
  <c r="K116" i="69"/>
  <c r="K110" i="69"/>
  <c r="K74" i="69"/>
  <c r="K103" i="69"/>
  <c r="K109" i="69"/>
  <c r="K96" i="69"/>
  <c r="P41" i="69"/>
  <c r="W41" i="69" s="1"/>
  <c r="K100" i="69"/>
  <c r="K97" i="69"/>
  <c r="K98" i="69"/>
  <c r="K94" i="69"/>
  <c r="K90" i="69"/>
  <c r="K73" i="69"/>
  <c r="K86" i="69"/>
  <c r="K92" i="69"/>
  <c r="K77" i="69"/>
  <c r="K80" i="69"/>
  <c r="K118" i="69"/>
  <c r="K106" i="69"/>
  <c r="K108" i="69"/>
  <c r="K83" i="69"/>
  <c r="K70" i="69"/>
  <c r="P38" i="69"/>
  <c r="W38" i="69" s="1"/>
  <c r="K101" i="69"/>
  <c r="K76" i="69"/>
  <c r="P30" i="69"/>
  <c r="W30" i="69" s="1"/>
  <c r="K93" i="69"/>
  <c r="K112" i="69"/>
  <c r="K119" i="69"/>
  <c r="K87" i="69"/>
  <c r="D120" i="69"/>
  <c r="K71" i="69"/>
  <c r="K113" i="69"/>
  <c r="K88" i="69"/>
  <c r="K99" i="69"/>
  <c r="K81" i="69"/>
  <c r="K91" i="69"/>
  <c r="K79" i="69"/>
  <c r="K78" i="69"/>
  <c r="K117" i="69"/>
  <c r="K85" i="69"/>
  <c r="K107" i="69"/>
  <c r="K84" i="69"/>
  <c r="BL15" i="67" l="1"/>
  <c r="AB15" i="67"/>
  <c r="BX15" i="67"/>
  <c r="BQ28" i="74"/>
  <c r="AD28" i="74"/>
  <c r="CD28" i="74"/>
  <c r="BQ20" i="74"/>
  <c r="AD20" i="74"/>
  <c r="CD20" i="74"/>
  <c r="BL43" i="67"/>
  <c r="AB43" i="67"/>
  <c r="BX43" i="67"/>
  <c r="BQ38" i="74"/>
  <c r="AD38" i="74"/>
  <c r="CD38" i="74"/>
  <c r="BL25" i="67"/>
  <c r="AB25" i="67"/>
  <c r="BX25" i="67"/>
  <c r="BL52" i="67"/>
  <c r="AB52" i="67"/>
  <c r="BX52" i="67"/>
  <c r="BL45" i="67"/>
  <c r="AB45" i="67"/>
  <c r="BX45" i="67"/>
  <c r="BL54" i="67"/>
  <c r="AB54" i="67"/>
  <c r="BX54" i="67"/>
  <c r="BQ44" i="74"/>
  <c r="AD44" i="74"/>
  <c r="CD44" i="74"/>
  <c r="BL13" i="67"/>
  <c r="AB13" i="67"/>
  <c r="BX13" i="67"/>
  <c r="BQ22" i="74"/>
  <c r="AD22" i="74"/>
  <c r="CD22" i="74"/>
  <c r="BL46" i="67"/>
  <c r="AB46" i="67"/>
  <c r="BX46" i="67"/>
  <c r="BQ56" i="74"/>
  <c r="AD56" i="74"/>
  <c r="CD56" i="74"/>
  <c r="BQ49" i="74"/>
  <c r="AD49" i="74"/>
  <c r="CD49" i="74"/>
  <c r="BQ37" i="74"/>
  <c r="AD37" i="74"/>
  <c r="CD37" i="74"/>
  <c r="BQ15" i="74"/>
  <c r="AD15" i="74"/>
  <c r="CD15" i="74"/>
  <c r="BL8" i="67"/>
  <c r="AB8" i="67"/>
  <c r="BX8" i="67"/>
  <c r="BL17" i="67"/>
  <c r="AB17" i="67"/>
  <c r="BX17" i="67"/>
  <c r="BL6" i="67"/>
  <c r="AB6" i="67"/>
  <c r="BX6" i="67"/>
  <c r="BL9" i="67"/>
  <c r="AB9" i="67"/>
  <c r="BX9" i="67"/>
  <c r="BQ45" i="74"/>
  <c r="AD45" i="74"/>
  <c r="CD45" i="74"/>
  <c r="BQ54" i="74"/>
  <c r="AD54" i="74"/>
  <c r="CD54" i="74"/>
  <c r="AB44" i="67"/>
  <c r="BL44" i="67"/>
  <c r="BX44" i="67"/>
  <c r="BQ13" i="74"/>
  <c r="AD13" i="74"/>
  <c r="CD13" i="74"/>
  <c r="BL22" i="67"/>
  <c r="AB22" i="67"/>
  <c r="BX22" i="67"/>
  <c r="BQ46" i="74"/>
  <c r="AD46" i="74"/>
  <c r="CD46" i="74"/>
  <c r="BL56" i="67"/>
  <c r="AB56" i="67"/>
  <c r="BX56" i="67"/>
  <c r="BL49" i="67"/>
  <c r="AB49" i="67"/>
  <c r="BX49" i="67"/>
  <c r="BL37" i="67"/>
  <c r="AB37" i="67"/>
  <c r="BX37" i="67"/>
  <c r="BQ8" i="74"/>
  <c r="AD8" i="74"/>
  <c r="CD8" i="74"/>
  <c r="BQ17" i="74"/>
  <c r="AD17" i="74"/>
  <c r="CD17" i="74"/>
  <c r="FQ57" i="74"/>
  <c r="BQ6" i="74"/>
  <c r="AD6" i="74"/>
  <c r="CD6" i="74"/>
  <c r="BQ9" i="74"/>
  <c r="AD9" i="74"/>
  <c r="CD9" i="74"/>
  <c r="BL7" i="67"/>
  <c r="AB7" i="67"/>
  <c r="BX7" i="67"/>
  <c r="BL53" i="67"/>
  <c r="AB53" i="67"/>
  <c r="BX53" i="67"/>
  <c r="AB36" i="67"/>
  <c r="BL36" i="67"/>
  <c r="BX36" i="67"/>
  <c r="BL12" i="67"/>
  <c r="AB12" i="67"/>
  <c r="BX12" i="67"/>
  <c r="BL48" i="67"/>
  <c r="AB48" i="67"/>
  <c r="BX48" i="67"/>
  <c r="BQ50" i="74"/>
  <c r="AD50" i="74"/>
  <c r="CD50" i="74"/>
  <c r="BL24" i="67"/>
  <c r="AB24" i="67"/>
  <c r="BX24" i="67"/>
  <c r="BQ40" i="74"/>
  <c r="AD40" i="74"/>
  <c r="CD40" i="74"/>
  <c r="AB16" i="67"/>
  <c r="BL16" i="67"/>
  <c r="BX16" i="67"/>
  <c r="BL21" i="67"/>
  <c r="AB21" i="67"/>
  <c r="BX21" i="67"/>
  <c r="AB28" i="67"/>
  <c r="BL28" i="67"/>
  <c r="BX28" i="67"/>
  <c r="BL20" i="67"/>
  <c r="AB20" i="67"/>
  <c r="BX20" i="67"/>
  <c r="BQ43" i="74"/>
  <c r="AD43" i="74"/>
  <c r="CD43" i="74"/>
  <c r="BL38" i="67"/>
  <c r="AB38" i="67"/>
  <c r="BX38" i="67"/>
  <c r="BQ25" i="74"/>
  <c r="AD25" i="74"/>
  <c r="CD25" i="74"/>
  <c r="BQ52" i="74"/>
  <c r="AD52" i="74"/>
  <c r="CD52" i="74"/>
  <c r="BQ7" i="74"/>
  <c r="AD7" i="74"/>
  <c r="CD7" i="74"/>
  <c r="BQ53" i="74"/>
  <c r="AD53" i="74"/>
  <c r="CD53" i="74"/>
  <c r="BQ36" i="74"/>
  <c r="AD36" i="74"/>
  <c r="CD36" i="74"/>
  <c r="BQ12" i="74"/>
  <c r="AD12" i="74"/>
  <c r="CD12" i="74"/>
  <c r="BQ48" i="74"/>
  <c r="AD48" i="74"/>
  <c r="CD48" i="74"/>
  <c r="BL50" i="67"/>
  <c r="AB50" i="67"/>
  <c r="BX50" i="67"/>
  <c r="BQ24" i="74"/>
  <c r="AD24" i="74"/>
  <c r="CD24" i="74"/>
  <c r="BL40" i="67"/>
  <c r="AB40" i="67"/>
  <c r="BX40" i="67"/>
  <c r="BQ16" i="74"/>
  <c r="AD16" i="74"/>
  <c r="CD16" i="74"/>
  <c r="BQ21" i="74"/>
  <c r="AD21" i="74"/>
  <c r="CD21" i="74"/>
  <c r="P19" i="69"/>
  <c r="W19" i="69" s="1"/>
  <c r="K89" i="69"/>
  <c r="K120" i="69" s="1"/>
  <c r="P57" i="69"/>
  <c r="W7" i="69"/>
  <c r="W57" i="69" s="1"/>
  <c r="C63" i="51"/>
  <c r="C65" i="51" s="1"/>
  <c r="C60" i="51"/>
  <c r="C62" i="51" s="1"/>
  <c r="C59" i="51"/>
  <c r="C56" i="51"/>
  <c r="C53" i="51"/>
  <c r="C48" i="51"/>
  <c r="C50" i="51" s="1"/>
  <c r="D48" i="51"/>
  <c r="D50" i="51" s="1"/>
  <c r="F48" i="51"/>
  <c r="F50" i="51" s="1"/>
  <c r="G48" i="51"/>
  <c r="G50" i="51" s="1"/>
  <c r="H48" i="51"/>
  <c r="H50" i="51" s="1"/>
  <c r="I48" i="51"/>
  <c r="I50" i="51" s="1"/>
  <c r="J48" i="51"/>
  <c r="J50" i="51" s="1"/>
  <c r="K48" i="51"/>
  <c r="K50" i="51" s="1"/>
  <c r="C47" i="51"/>
  <c r="C44" i="51"/>
  <c r="C41" i="51"/>
  <c r="D35" i="51"/>
  <c r="F35" i="51"/>
  <c r="G35" i="51"/>
  <c r="H35" i="51"/>
  <c r="I35" i="51"/>
  <c r="J35" i="51"/>
  <c r="K35" i="51"/>
  <c r="D31" i="51"/>
  <c r="F31" i="51"/>
  <c r="G31" i="51"/>
  <c r="H31" i="51"/>
  <c r="I31" i="51"/>
  <c r="J31" i="51"/>
  <c r="K31" i="51"/>
  <c r="D15" i="51"/>
  <c r="F15" i="51"/>
  <c r="G15" i="51"/>
  <c r="H15" i="51"/>
  <c r="I15" i="51"/>
  <c r="J15" i="51"/>
  <c r="K15" i="51"/>
  <c r="K53" i="51"/>
  <c r="J53" i="51"/>
  <c r="I53" i="51"/>
  <c r="H53" i="51"/>
  <c r="G53" i="51"/>
  <c r="F53" i="51"/>
  <c r="D53" i="51"/>
  <c r="K47" i="51"/>
  <c r="J47" i="51"/>
  <c r="I47" i="51"/>
  <c r="H47" i="51"/>
  <c r="G47" i="51"/>
  <c r="F47" i="51"/>
  <c r="D47" i="51"/>
  <c r="K44" i="51"/>
  <c r="J44" i="51"/>
  <c r="I44" i="51"/>
  <c r="H44" i="51"/>
  <c r="G44" i="51"/>
  <c r="F44" i="51"/>
  <c r="D44" i="51"/>
  <c r="K41" i="51"/>
  <c r="J41" i="51"/>
  <c r="I41" i="51"/>
  <c r="H41" i="51"/>
  <c r="G41" i="51"/>
  <c r="F41" i="51"/>
  <c r="D41" i="51"/>
  <c r="BX57" i="67" l="1"/>
  <c r="AB57" i="67"/>
  <c r="BL57" i="67"/>
  <c r="L47" i="51"/>
  <c r="L50" i="51"/>
  <c r="L44" i="51"/>
  <c r="L41" i="51"/>
  <c r="L53" i="51"/>
  <c r="D16" i="51" l="1"/>
  <c r="D18" i="51" s="1"/>
  <c r="F16" i="51"/>
  <c r="F18" i="51" s="1"/>
  <c r="G16" i="51"/>
  <c r="G18" i="51" s="1"/>
  <c r="H16" i="51"/>
  <c r="H18" i="51" s="1"/>
  <c r="I16" i="51"/>
  <c r="I18" i="51" s="1"/>
  <c r="J16" i="51"/>
  <c r="J18" i="51" s="1"/>
  <c r="K16" i="51"/>
  <c r="K18" i="51" s="1"/>
  <c r="K66" i="51"/>
  <c r="D63" i="51"/>
  <c r="D65" i="51" s="1"/>
  <c r="F63" i="51"/>
  <c r="F65" i="51" s="1"/>
  <c r="G63" i="51"/>
  <c r="G65" i="51" s="1"/>
  <c r="H63" i="51"/>
  <c r="H65" i="51" s="1"/>
  <c r="I63" i="51"/>
  <c r="I65" i="51" s="1"/>
  <c r="J63" i="51"/>
  <c r="J65" i="51" s="1"/>
  <c r="K63" i="51"/>
  <c r="K65" i="51" s="1"/>
  <c r="D66" i="51"/>
  <c r="D69" i="51" s="1"/>
  <c r="F66" i="51"/>
  <c r="F69" i="51" s="1"/>
  <c r="G66" i="51"/>
  <c r="G69" i="51" s="1"/>
  <c r="H66" i="51"/>
  <c r="I66" i="51"/>
  <c r="J66" i="51"/>
  <c r="D60" i="51"/>
  <c r="D62" i="51" s="1"/>
  <c r="F60" i="51"/>
  <c r="F62" i="51" s="1"/>
  <c r="G60" i="51"/>
  <c r="G62" i="51" s="1"/>
  <c r="H60" i="51"/>
  <c r="H62" i="51" s="1"/>
  <c r="I60" i="51"/>
  <c r="I62" i="51" s="1"/>
  <c r="J60" i="51"/>
  <c r="J62" i="51" s="1"/>
  <c r="K60" i="51"/>
  <c r="K62" i="51" s="1"/>
  <c r="L39" i="51"/>
  <c r="F38" i="51"/>
  <c r="G38" i="51"/>
  <c r="J38" i="51"/>
  <c r="K38" i="51"/>
  <c r="L18" i="51" l="1"/>
  <c r="L65" i="51"/>
  <c r="L62" i="51"/>
  <c r="J69" i="51"/>
  <c r="L48" i="51"/>
  <c r="L60" i="51"/>
  <c r="I69" i="51"/>
  <c r="D38" i="51"/>
  <c r="H38" i="51"/>
  <c r="H69" i="51"/>
  <c r="I38" i="51"/>
  <c r="L63" i="51"/>
  <c r="K69" i="51"/>
  <c r="L35" i="51"/>
  <c r="L66" i="51"/>
  <c r="L38" i="51" l="1"/>
  <c r="L32" i="51" l="1"/>
  <c r="Q43" i="51"/>
  <c r="Q45" i="51" s="1"/>
  <c r="R43" i="51"/>
  <c r="R45" i="51" s="1"/>
  <c r="S43" i="51"/>
  <c r="S45" i="51" s="1"/>
  <c r="T43" i="51"/>
  <c r="T45" i="51" s="1"/>
  <c r="U43" i="51"/>
  <c r="U45" i="51" s="1"/>
  <c r="V43" i="51"/>
  <c r="V45" i="51" s="1"/>
  <c r="W43" i="51"/>
  <c r="W45" i="51" s="1"/>
  <c r="W42" i="51"/>
  <c r="V42" i="51"/>
  <c r="U42" i="51"/>
  <c r="T42" i="51"/>
  <c r="S42" i="51"/>
  <c r="R42" i="51"/>
  <c r="Q42" i="51"/>
  <c r="P42" i="51"/>
  <c r="W39" i="51"/>
  <c r="V39" i="51"/>
  <c r="U39" i="51"/>
  <c r="T39" i="51"/>
  <c r="S39" i="51"/>
  <c r="R39" i="51"/>
  <c r="Q39" i="51"/>
  <c r="P39" i="51"/>
  <c r="W36" i="51"/>
  <c r="V36" i="51"/>
  <c r="U36" i="51"/>
  <c r="T36" i="51"/>
  <c r="S36" i="51"/>
  <c r="R36" i="51"/>
  <c r="Q36" i="51"/>
  <c r="P36" i="51"/>
  <c r="W33" i="51"/>
  <c r="V33" i="51"/>
  <c r="U33" i="51"/>
  <c r="T33" i="51"/>
  <c r="S33" i="51"/>
  <c r="R33" i="51"/>
  <c r="Q33" i="51"/>
  <c r="P33" i="51"/>
  <c r="W30" i="51"/>
  <c r="V30" i="51"/>
  <c r="U30" i="51"/>
  <c r="T30" i="51"/>
  <c r="S30" i="51"/>
  <c r="R30" i="51"/>
  <c r="Q30" i="51"/>
  <c r="P30" i="51"/>
  <c r="Q22" i="51"/>
  <c r="R22" i="51"/>
  <c r="S22" i="51"/>
  <c r="T22" i="51"/>
  <c r="U22" i="51"/>
  <c r="V22" i="51"/>
  <c r="V24" i="51" s="1"/>
  <c r="W22" i="51"/>
  <c r="W27" i="51"/>
  <c r="V27" i="51"/>
  <c r="U27" i="51"/>
  <c r="T27" i="51"/>
  <c r="S27" i="51"/>
  <c r="R27" i="51"/>
  <c r="Q27" i="51"/>
  <c r="P27" i="51"/>
  <c r="W21" i="51"/>
  <c r="V21" i="51"/>
  <c r="U21" i="51"/>
  <c r="T21" i="51"/>
  <c r="S21" i="51"/>
  <c r="R21" i="51"/>
  <c r="Q21" i="51"/>
  <c r="P21" i="51"/>
  <c r="W18" i="51"/>
  <c r="V18" i="51"/>
  <c r="U18" i="51"/>
  <c r="T18" i="51"/>
  <c r="S18" i="51"/>
  <c r="R18" i="51"/>
  <c r="Q18" i="51"/>
  <c r="P18" i="51"/>
  <c r="W15" i="51"/>
  <c r="V15" i="51"/>
  <c r="U15" i="51"/>
  <c r="T15" i="51"/>
  <c r="S15" i="51"/>
  <c r="R15" i="51"/>
  <c r="Q15" i="51"/>
  <c r="P15" i="51"/>
  <c r="W12" i="51"/>
  <c r="V12" i="51"/>
  <c r="U12" i="51"/>
  <c r="T12" i="51"/>
  <c r="S12" i="51"/>
  <c r="R12" i="51"/>
  <c r="Q12" i="51"/>
  <c r="P12" i="51"/>
  <c r="W9" i="51"/>
  <c r="V9" i="51"/>
  <c r="U9" i="51"/>
  <c r="T9" i="51"/>
  <c r="S9" i="51"/>
  <c r="R9" i="51"/>
  <c r="Q9" i="51"/>
  <c r="P9" i="51"/>
  <c r="R6" i="51"/>
  <c r="S6" i="51"/>
  <c r="T6" i="51"/>
  <c r="U6" i="51"/>
  <c r="V6" i="51"/>
  <c r="T5" i="63" l="1"/>
  <c r="R46" i="51"/>
  <c r="R48" i="51" s="1"/>
  <c r="W46" i="51"/>
  <c r="W48" i="51" s="1"/>
  <c r="N5" i="63" s="1"/>
  <c r="S46" i="51"/>
  <c r="S48" i="51" s="1"/>
  <c r="T46" i="51"/>
  <c r="T48" i="51" s="1"/>
  <c r="U46" i="51"/>
  <c r="U48" i="51" s="1"/>
  <c r="Q46" i="51"/>
  <c r="Q48" i="51" s="1"/>
  <c r="X30" i="51"/>
  <c r="X36" i="51"/>
  <c r="V46" i="51"/>
  <c r="V48" i="51" s="1"/>
  <c r="X42" i="51"/>
  <c r="X39" i="51"/>
  <c r="X33" i="51"/>
  <c r="X27" i="51"/>
  <c r="X21" i="51"/>
  <c r="X18" i="51"/>
  <c r="X15" i="51"/>
  <c r="X12" i="51"/>
  <c r="X9" i="51"/>
  <c r="L5" i="63" l="1"/>
  <c r="M5" i="63"/>
  <c r="K5" i="63"/>
  <c r="R5" i="63"/>
  <c r="S5" i="63"/>
  <c r="Q5" i="63"/>
  <c r="P43" i="51"/>
  <c r="P45" i="51" s="1"/>
  <c r="X45" i="51" s="1"/>
  <c r="X40" i="51"/>
  <c r="X37" i="51"/>
  <c r="X34" i="51"/>
  <c r="X31" i="51"/>
  <c r="X28" i="51"/>
  <c r="X25" i="51"/>
  <c r="W24" i="51"/>
  <c r="U24" i="51"/>
  <c r="T24" i="51"/>
  <c r="Q24" i="51"/>
  <c r="P22" i="51"/>
  <c r="P24" i="51" s="1"/>
  <c r="X19" i="51"/>
  <c r="X16" i="51"/>
  <c r="X13" i="51"/>
  <c r="X10" i="51"/>
  <c r="X7" i="51"/>
  <c r="W6" i="51"/>
  <c r="Q6" i="51"/>
  <c r="P6" i="51"/>
  <c r="X4" i="51"/>
  <c r="K59" i="51"/>
  <c r="J59" i="51"/>
  <c r="I59" i="51"/>
  <c r="H59" i="51"/>
  <c r="G59" i="51"/>
  <c r="F59" i="51"/>
  <c r="D59" i="51"/>
  <c r="K56" i="51"/>
  <c r="J56" i="51"/>
  <c r="I56" i="51"/>
  <c r="H56" i="51"/>
  <c r="G56" i="51"/>
  <c r="F56" i="51"/>
  <c r="D56" i="51"/>
  <c r="R19" i="63" l="1"/>
  <c r="R15" i="63"/>
  <c r="R10" i="63"/>
  <c r="R34" i="63"/>
  <c r="R18" i="63"/>
  <c r="R9" i="63"/>
  <c r="R24" i="63"/>
  <c r="R26" i="63"/>
  <c r="R52" i="63"/>
  <c r="R38" i="63"/>
  <c r="R27" i="63"/>
  <c r="R35" i="63"/>
  <c r="R43" i="63"/>
  <c r="R51" i="63"/>
  <c r="R8" i="63"/>
  <c r="R12" i="63"/>
  <c r="R17" i="63"/>
  <c r="R7" i="63"/>
  <c r="R11" i="63"/>
  <c r="R48" i="63"/>
  <c r="R44" i="63"/>
  <c r="R30" i="63"/>
  <c r="R29" i="63"/>
  <c r="R37" i="63"/>
  <c r="R45" i="63"/>
  <c r="R53" i="63"/>
  <c r="R23" i="63"/>
  <c r="R13" i="63"/>
  <c r="R14" i="63"/>
  <c r="R42" i="63"/>
  <c r="R50" i="63"/>
  <c r="R25" i="63"/>
  <c r="R32" i="63"/>
  <c r="R40" i="63"/>
  <c r="R36" i="63"/>
  <c r="R54" i="63"/>
  <c r="R31" i="63"/>
  <c r="R39" i="63"/>
  <c r="R47" i="63"/>
  <c r="R20" i="63"/>
  <c r="R21" i="63"/>
  <c r="R22" i="63"/>
  <c r="R16" i="63"/>
  <c r="R28" i="63"/>
  <c r="R46" i="63"/>
  <c r="R56" i="63"/>
  <c r="R33" i="63"/>
  <c r="R41" i="63"/>
  <c r="R49" i="63"/>
  <c r="R57" i="63"/>
  <c r="R55" i="63"/>
  <c r="K12" i="63"/>
  <c r="K23" i="63"/>
  <c r="K17" i="63"/>
  <c r="K24" i="63"/>
  <c r="K44" i="63"/>
  <c r="K7" i="63"/>
  <c r="K52" i="63"/>
  <c r="K30" i="63"/>
  <c r="K26" i="63"/>
  <c r="K48" i="63"/>
  <c r="K31" i="63"/>
  <c r="K39" i="63"/>
  <c r="K47" i="63"/>
  <c r="K55" i="63"/>
  <c r="K10" i="63"/>
  <c r="K20" i="63"/>
  <c r="K28" i="63"/>
  <c r="K36" i="63"/>
  <c r="K11" i="63"/>
  <c r="K18" i="63"/>
  <c r="K54" i="63"/>
  <c r="K40" i="63"/>
  <c r="K33" i="63"/>
  <c r="K41" i="63"/>
  <c r="K49" i="63"/>
  <c r="K57" i="63"/>
  <c r="K14" i="63"/>
  <c r="K8" i="63"/>
  <c r="K19" i="63"/>
  <c r="K13" i="63"/>
  <c r="K50" i="63"/>
  <c r="K46" i="63"/>
  <c r="K56" i="63"/>
  <c r="K32" i="63"/>
  <c r="K27" i="63"/>
  <c r="K35" i="63"/>
  <c r="K43" i="63"/>
  <c r="K51" i="63"/>
  <c r="K22" i="63"/>
  <c r="K15" i="63"/>
  <c r="K9" i="63"/>
  <c r="K16" i="63"/>
  <c r="K21" i="63"/>
  <c r="K34" i="63"/>
  <c r="K42" i="63"/>
  <c r="K38" i="63"/>
  <c r="K25" i="63"/>
  <c r="K29" i="63"/>
  <c r="K37" i="63"/>
  <c r="K45" i="63"/>
  <c r="K53" i="63"/>
  <c r="BA5" i="62"/>
  <c r="Q20" i="63"/>
  <c r="Q18" i="63"/>
  <c r="Q57" i="63"/>
  <c r="Q37" i="63"/>
  <c r="Q14" i="63"/>
  <c r="Q41" i="63"/>
  <c r="Q39" i="63"/>
  <c r="Q46" i="63"/>
  <c r="Q44" i="63"/>
  <c r="Q40" i="63"/>
  <c r="Q50" i="63"/>
  <c r="Q45" i="63"/>
  <c r="Q31" i="63"/>
  <c r="Q53" i="63"/>
  <c r="Q55" i="63"/>
  <c r="Q43" i="63"/>
  <c r="Q29" i="63"/>
  <c r="Q16" i="63"/>
  <c r="Q38" i="63"/>
  <c r="Q36" i="63"/>
  <c r="Q32" i="63"/>
  <c r="Q42" i="63"/>
  <c r="Q23" i="63"/>
  <c r="Q24" i="63"/>
  <c r="Q21" i="63"/>
  <c r="Q8" i="63"/>
  <c r="Q49" i="63"/>
  <c r="Q19" i="63"/>
  <c r="Q56" i="63"/>
  <c r="Q30" i="63"/>
  <c r="Q28" i="63"/>
  <c r="Q26" i="63"/>
  <c r="Q34" i="63"/>
  <c r="Q15" i="63"/>
  <c r="Q47" i="63"/>
  <c r="Q27" i="63"/>
  <c r="Q13" i="63"/>
  <c r="Q9" i="63"/>
  <c r="Q17" i="63"/>
  <c r="Q12" i="63"/>
  <c r="Q35" i="63"/>
  <c r="Q11" i="63"/>
  <c r="Q54" i="63"/>
  <c r="Q52" i="63"/>
  <c r="Q48" i="63"/>
  <c r="Q10" i="63"/>
  <c r="Q51" i="63"/>
  <c r="Q7" i="63"/>
  <c r="Q25" i="63"/>
  <c r="Q33" i="63"/>
  <c r="Q22" i="63"/>
  <c r="L44" i="63"/>
  <c r="L15" i="63"/>
  <c r="L17" i="63"/>
  <c r="L32" i="63"/>
  <c r="L46" i="63"/>
  <c r="L11" i="63"/>
  <c r="L35" i="63"/>
  <c r="L43" i="63"/>
  <c r="L12" i="63"/>
  <c r="L20" i="63"/>
  <c r="L39" i="63"/>
  <c r="L53" i="63"/>
  <c r="L34" i="63"/>
  <c r="L13" i="63"/>
  <c r="L29" i="63"/>
  <c r="L26" i="63"/>
  <c r="L38" i="63"/>
  <c r="L37" i="63"/>
  <c r="L52" i="63"/>
  <c r="L27" i="63"/>
  <c r="L14" i="63"/>
  <c r="L22" i="63"/>
  <c r="L31" i="63"/>
  <c r="L49" i="63"/>
  <c r="L23" i="63"/>
  <c r="L21" i="63"/>
  <c r="L28" i="63"/>
  <c r="L48" i="63"/>
  <c r="L56" i="63"/>
  <c r="L30" i="63"/>
  <c r="L8" i="63"/>
  <c r="L19" i="63"/>
  <c r="L16" i="63"/>
  <c r="L24" i="63"/>
  <c r="L41" i="63"/>
  <c r="L36" i="63"/>
  <c r="L10" i="63"/>
  <c r="L7" i="63"/>
  <c r="L45" i="63"/>
  <c r="L42" i="63"/>
  <c r="L40" i="63"/>
  <c r="L54" i="63"/>
  <c r="L9" i="63"/>
  <c r="L50" i="63"/>
  <c r="L25" i="63"/>
  <c r="L51" i="63"/>
  <c r="L18" i="63"/>
  <c r="L47" i="63"/>
  <c r="L33" i="63"/>
  <c r="L57" i="63"/>
  <c r="L55" i="63"/>
  <c r="L56" i="51"/>
  <c r="X6" i="51"/>
  <c r="X43" i="51"/>
  <c r="R24" i="51"/>
  <c r="S24" i="51"/>
  <c r="L59" i="51"/>
  <c r="X22" i="51"/>
  <c r="P46" i="51"/>
  <c r="P48" i="51" s="1"/>
  <c r="X48" i="51" s="1"/>
  <c r="AU5" i="62" s="1"/>
  <c r="Q58" i="63" l="1"/>
  <c r="AZ5" i="62"/>
  <c r="AX5" i="62"/>
  <c r="AY5" i="62"/>
  <c r="R58" i="63"/>
  <c r="AT5" i="62"/>
  <c r="AS5" i="62"/>
  <c r="AR5" i="62"/>
  <c r="L58" i="63"/>
  <c r="K58" i="63"/>
  <c r="X24" i="51"/>
  <c r="X46" i="51"/>
  <c r="L69" i="51"/>
  <c r="AZ23" i="62" l="1"/>
  <c r="AZ24" i="62"/>
  <c r="AZ37" i="62"/>
  <c r="AZ20" i="62"/>
  <c r="AZ35" i="62"/>
  <c r="AZ36" i="62"/>
  <c r="AZ30" i="62"/>
  <c r="AZ22" i="62"/>
  <c r="AZ10" i="62"/>
  <c r="AZ38" i="62"/>
  <c r="AZ42" i="62"/>
  <c r="AZ14" i="62"/>
  <c r="BA14" i="62" s="1"/>
  <c r="AZ19" i="62"/>
  <c r="AZ34" i="62"/>
  <c r="AZ39" i="62"/>
  <c r="BA39" i="62" s="1"/>
  <c r="AZ47" i="62"/>
  <c r="BA47" i="62" s="1"/>
  <c r="AZ28" i="62"/>
  <c r="AZ8" i="62"/>
  <c r="AZ11" i="62"/>
  <c r="AZ56" i="62"/>
  <c r="AZ32" i="62"/>
  <c r="AZ21" i="62"/>
  <c r="AZ49" i="62"/>
  <c r="AZ51" i="62"/>
  <c r="BA51" i="62" s="1"/>
  <c r="AZ55" i="62"/>
  <c r="AZ9" i="62"/>
  <c r="AZ53" i="62"/>
  <c r="AZ29" i="62"/>
  <c r="AZ40" i="62"/>
  <c r="AZ50" i="62"/>
  <c r="AZ44" i="62"/>
  <c r="BA44" i="62" s="1"/>
  <c r="AZ26" i="62"/>
  <c r="BA26" i="62" s="1"/>
  <c r="AZ48" i="62"/>
  <c r="AZ33" i="62"/>
  <c r="AZ46" i="62"/>
  <c r="AZ41" i="62"/>
  <c r="BA41" i="62" s="1"/>
  <c r="AZ16" i="62"/>
  <c r="AZ15" i="62"/>
  <c r="AZ43" i="62"/>
  <c r="AZ57" i="62"/>
  <c r="AZ27" i="62"/>
  <c r="AZ31" i="62"/>
  <c r="AZ17" i="62"/>
  <c r="BA17" i="62" s="1"/>
  <c r="AZ25" i="62"/>
  <c r="BA25" i="62" s="1"/>
  <c r="AZ12" i="62"/>
  <c r="AZ13" i="62"/>
  <c r="AZ18" i="62"/>
  <c r="AZ54" i="62"/>
  <c r="AZ45" i="62"/>
  <c r="AZ52" i="62"/>
  <c r="AZ7" i="62"/>
  <c r="AX7" i="62"/>
  <c r="AX47" i="62"/>
  <c r="AX18" i="62"/>
  <c r="AX22" i="62"/>
  <c r="AX40" i="62"/>
  <c r="AX12" i="62"/>
  <c r="AX20" i="62"/>
  <c r="AX13" i="62"/>
  <c r="AX57" i="62"/>
  <c r="AX26" i="62"/>
  <c r="AX8" i="62"/>
  <c r="AX28" i="62"/>
  <c r="AX56" i="62"/>
  <c r="AX25" i="62"/>
  <c r="AX33" i="62"/>
  <c r="AX41" i="62"/>
  <c r="AX45" i="62"/>
  <c r="AX36" i="62"/>
  <c r="AX38" i="62"/>
  <c r="AX24" i="62"/>
  <c r="AX54" i="62"/>
  <c r="AX31" i="62"/>
  <c r="AX10" i="62"/>
  <c r="AX48" i="62"/>
  <c r="AX37" i="62"/>
  <c r="BA37" i="62" s="1"/>
  <c r="AX17" i="62"/>
  <c r="AX42" i="62"/>
  <c r="AX19" i="62"/>
  <c r="AX34" i="62"/>
  <c r="AX32" i="62"/>
  <c r="AX44" i="62"/>
  <c r="AX52" i="62"/>
  <c r="AX30" i="62"/>
  <c r="AX39" i="62"/>
  <c r="AX29" i="62"/>
  <c r="AX11" i="62"/>
  <c r="AX49" i="62"/>
  <c r="AX14" i="62"/>
  <c r="AX46" i="62"/>
  <c r="AX15" i="62"/>
  <c r="AX23" i="62"/>
  <c r="AX16" i="62"/>
  <c r="AX51" i="62"/>
  <c r="AX35" i="62"/>
  <c r="AX50" i="62"/>
  <c r="AX21" i="62"/>
  <c r="AX9" i="62"/>
  <c r="AX55" i="62"/>
  <c r="AX43" i="62"/>
  <c r="AX53" i="62"/>
  <c r="AX27" i="62"/>
  <c r="AR43" i="62"/>
  <c r="AR38" i="62"/>
  <c r="AR26" i="62"/>
  <c r="AR33" i="62"/>
  <c r="AR19" i="62"/>
  <c r="AR17" i="62"/>
  <c r="AR49" i="62"/>
  <c r="AR25" i="62"/>
  <c r="AR13" i="62"/>
  <c r="AR18" i="62"/>
  <c r="AR48" i="62"/>
  <c r="AR54" i="62"/>
  <c r="AR57" i="62"/>
  <c r="AR41" i="62"/>
  <c r="AR23" i="62"/>
  <c r="AR22" i="62"/>
  <c r="AR44" i="62"/>
  <c r="AR47" i="62"/>
  <c r="AR12" i="62"/>
  <c r="AR20" i="62"/>
  <c r="AR36" i="62"/>
  <c r="AR56" i="62"/>
  <c r="AR8" i="62"/>
  <c r="AR31" i="62"/>
  <c r="AR51" i="62"/>
  <c r="AR50" i="62"/>
  <c r="AR32" i="62"/>
  <c r="AR45" i="62"/>
  <c r="AR11" i="62"/>
  <c r="AR39" i="62"/>
  <c r="AR42" i="62"/>
  <c r="AR30" i="62"/>
  <c r="AR53" i="62"/>
  <c r="AR10" i="62"/>
  <c r="AR28" i="62"/>
  <c r="AR14" i="62"/>
  <c r="AR37" i="62"/>
  <c r="AR52" i="62"/>
  <c r="AR16" i="62"/>
  <c r="AR46" i="62"/>
  <c r="AR55" i="62"/>
  <c r="AR15" i="62"/>
  <c r="AR7" i="62"/>
  <c r="AR21" i="62"/>
  <c r="AR29" i="62"/>
  <c r="AR35" i="62"/>
  <c r="AR24" i="62"/>
  <c r="AR27" i="62"/>
  <c r="AR34" i="62"/>
  <c r="AR9" i="62"/>
  <c r="AR40" i="62"/>
  <c r="AT20" i="62"/>
  <c r="AT37" i="62"/>
  <c r="AU37" i="62" s="1"/>
  <c r="AT24" i="62"/>
  <c r="AU24" i="62" s="1"/>
  <c r="AT23" i="62"/>
  <c r="AT35" i="62"/>
  <c r="AT33" i="62"/>
  <c r="AU33" i="62" s="1"/>
  <c r="AT46" i="62"/>
  <c r="AT41" i="62"/>
  <c r="AT16" i="62"/>
  <c r="AT15" i="62"/>
  <c r="AT43" i="62"/>
  <c r="AT57" i="62"/>
  <c r="AT27" i="62"/>
  <c r="AT31" i="62"/>
  <c r="AT17" i="62"/>
  <c r="AT25" i="62"/>
  <c r="AT12" i="62"/>
  <c r="AT13" i="62"/>
  <c r="AT55" i="62"/>
  <c r="AU55" i="62" s="1"/>
  <c r="AT29" i="62"/>
  <c r="AT47" i="62"/>
  <c r="AT54" i="62"/>
  <c r="AU54" i="62" s="1"/>
  <c r="AT11" i="62"/>
  <c r="AU11" i="62" s="1"/>
  <c r="AT26" i="62"/>
  <c r="AT48" i="62"/>
  <c r="AT45" i="62"/>
  <c r="AU45" i="62" s="1"/>
  <c r="AT39" i="62"/>
  <c r="AU39" i="62" s="1"/>
  <c r="AT28" i="62"/>
  <c r="AT44" i="62"/>
  <c r="AT32" i="62"/>
  <c r="AT21" i="62"/>
  <c r="AT49" i="62"/>
  <c r="AT51" i="62"/>
  <c r="AT53" i="62"/>
  <c r="AT50" i="62"/>
  <c r="AU50" i="62" s="1"/>
  <c r="AT36" i="62"/>
  <c r="AT30" i="62"/>
  <c r="AT22" i="62"/>
  <c r="AU22" i="62" s="1"/>
  <c r="AT10" i="62"/>
  <c r="AU10" i="62" s="1"/>
  <c r="AT38" i="62"/>
  <c r="AT42" i="62"/>
  <c r="AU42" i="62" s="1"/>
  <c r="AT14" i="62"/>
  <c r="AU14" i="62" s="1"/>
  <c r="AT19" i="62"/>
  <c r="AU19" i="62" s="1"/>
  <c r="AT34" i="62"/>
  <c r="AT56" i="62"/>
  <c r="AT52" i="62"/>
  <c r="AT9" i="62"/>
  <c r="AT40" i="62"/>
  <c r="AT18" i="62"/>
  <c r="AT8" i="62"/>
  <c r="AU8" i="62" s="1"/>
  <c r="AT7" i="62"/>
  <c r="AT58" i="62" s="1"/>
  <c r="AS22" i="62"/>
  <c r="AS44" i="62"/>
  <c r="AS38" i="62"/>
  <c r="AS34" i="62"/>
  <c r="AS39" i="62"/>
  <c r="AS55" i="62"/>
  <c r="AS30" i="62"/>
  <c r="AS7" i="62"/>
  <c r="AS45" i="62"/>
  <c r="AS25" i="62"/>
  <c r="AS13" i="62"/>
  <c r="AS23" i="62"/>
  <c r="AS8" i="62"/>
  <c r="AS20" i="62"/>
  <c r="AS19" i="62"/>
  <c r="AS9" i="62"/>
  <c r="AS51" i="62"/>
  <c r="AS11" i="62"/>
  <c r="AS18" i="62"/>
  <c r="AS53" i="62"/>
  <c r="AS47" i="62"/>
  <c r="AS35" i="62"/>
  <c r="AS28" i="62"/>
  <c r="AS17" i="62"/>
  <c r="AS52" i="62"/>
  <c r="AS33" i="62"/>
  <c r="AS10" i="62"/>
  <c r="AS31" i="62"/>
  <c r="AS42" i="62"/>
  <c r="AS36" i="62"/>
  <c r="AS27" i="62"/>
  <c r="AS21" i="62"/>
  <c r="AS15" i="62"/>
  <c r="AS50" i="62"/>
  <c r="AS48" i="62"/>
  <c r="AS43" i="62"/>
  <c r="AS24" i="62"/>
  <c r="AS29" i="62"/>
  <c r="AS41" i="62"/>
  <c r="AS46" i="62"/>
  <c r="AS49" i="62"/>
  <c r="AS40" i="62"/>
  <c r="AS32" i="62"/>
  <c r="AS16" i="62"/>
  <c r="AS56" i="62"/>
  <c r="AS37" i="62"/>
  <c r="AS26" i="62"/>
  <c r="AS12" i="62"/>
  <c r="AS14" i="62"/>
  <c r="AS54" i="62"/>
  <c r="AS57" i="62"/>
  <c r="AY9" i="62"/>
  <c r="AY25" i="62"/>
  <c r="AY35" i="62"/>
  <c r="AY49" i="62"/>
  <c r="AY24" i="62"/>
  <c r="AY19" i="62"/>
  <c r="AY48" i="62"/>
  <c r="AY11" i="62"/>
  <c r="AY8" i="62"/>
  <c r="AY51" i="62"/>
  <c r="AY47" i="62"/>
  <c r="AY37" i="62"/>
  <c r="AY15" i="62"/>
  <c r="AY14" i="62"/>
  <c r="AY13" i="62"/>
  <c r="AY42" i="62"/>
  <c r="AY22" i="62"/>
  <c r="AY43" i="62"/>
  <c r="AY32" i="62"/>
  <c r="AY34" i="62"/>
  <c r="AY40" i="62"/>
  <c r="AY28" i="62"/>
  <c r="AY21" i="62"/>
  <c r="AY50" i="62"/>
  <c r="AY20" i="62"/>
  <c r="AY12" i="62"/>
  <c r="AY44" i="62"/>
  <c r="AY38" i="62"/>
  <c r="AY57" i="62"/>
  <c r="AY36" i="62"/>
  <c r="AY27" i="62"/>
  <c r="AY55" i="62"/>
  <c r="AY33" i="62"/>
  <c r="AY23" i="62"/>
  <c r="AY10" i="62"/>
  <c r="AY41" i="62"/>
  <c r="AY46" i="62"/>
  <c r="AY17" i="62"/>
  <c r="AY16" i="62"/>
  <c r="AY18" i="62"/>
  <c r="AY54" i="62"/>
  <c r="AY56" i="62"/>
  <c r="AY39" i="62"/>
  <c r="AY53" i="62"/>
  <c r="AY29" i="62"/>
  <c r="AY26" i="62"/>
  <c r="AY52" i="62"/>
  <c r="AY31" i="62"/>
  <c r="AY30" i="62"/>
  <c r="AY7" i="62"/>
  <c r="AY45" i="62"/>
  <c r="L36" i="51"/>
  <c r="D10" i="66" l="1"/>
  <c r="AU21" i="62"/>
  <c r="D11" i="66"/>
  <c r="AU43" i="62"/>
  <c r="D24" i="66"/>
  <c r="AX58" i="62"/>
  <c r="BA7" i="62"/>
  <c r="S25" i="66"/>
  <c r="S26" i="66"/>
  <c r="S51" i="66"/>
  <c r="BA20" i="62"/>
  <c r="D8" i="66"/>
  <c r="D22" i="66"/>
  <c r="AU32" i="62"/>
  <c r="D45" i="66"/>
  <c r="AU13" i="62"/>
  <c r="AU15" i="62"/>
  <c r="D37" i="66"/>
  <c r="S17" i="66"/>
  <c r="BA46" i="62"/>
  <c r="BA53" i="62"/>
  <c r="BA49" i="62"/>
  <c r="BA11" i="62"/>
  <c r="S39" i="66"/>
  <c r="BA42" i="62"/>
  <c r="BA30" i="62"/>
  <c r="AU18" i="62"/>
  <c r="AU56" i="62"/>
  <c r="D42" i="66"/>
  <c r="AU30" i="62"/>
  <c r="AU51" i="62"/>
  <c r="AU44" i="62"/>
  <c r="AU48" i="62"/>
  <c r="AU47" i="62"/>
  <c r="AU12" i="62"/>
  <c r="AU27" i="62"/>
  <c r="AU16" i="62"/>
  <c r="AU35" i="62"/>
  <c r="AU20" i="62"/>
  <c r="BA52" i="62"/>
  <c r="BA13" i="62"/>
  <c r="BA31" i="62"/>
  <c r="BA15" i="62"/>
  <c r="BA33" i="62"/>
  <c r="BA50" i="62"/>
  <c r="BA9" i="62"/>
  <c r="BA21" i="62"/>
  <c r="BA8" i="62"/>
  <c r="BA34" i="62"/>
  <c r="BA38" i="62"/>
  <c r="BA36" i="62"/>
  <c r="BA24" i="62"/>
  <c r="AS58" i="62"/>
  <c r="AU9" i="62"/>
  <c r="D19" i="66"/>
  <c r="D50" i="66"/>
  <c r="D39" i="66"/>
  <c r="D55" i="66"/>
  <c r="AU17" i="62"/>
  <c r="AU46" i="62"/>
  <c r="S37" i="66"/>
  <c r="BA54" i="62"/>
  <c r="BA57" i="62"/>
  <c r="S41" i="66"/>
  <c r="BA29" i="62"/>
  <c r="BA56" i="62"/>
  <c r="S47" i="66"/>
  <c r="S14" i="66"/>
  <c r="BA22" i="62"/>
  <c r="AU52" i="62"/>
  <c r="D14" i="66"/>
  <c r="AU53" i="62"/>
  <c r="D54" i="66"/>
  <c r="AU31" i="62"/>
  <c r="D33" i="66"/>
  <c r="AZ58" i="62"/>
  <c r="BA18" i="62"/>
  <c r="BA43" i="62"/>
  <c r="S44" i="66"/>
  <c r="AY58" i="62"/>
  <c r="AU40" i="62"/>
  <c r="AU34" i="62"/>
  <c r="AU38" i="62"/>
  <c r="AU36" i="62"/>
  <c r="AU49" i="62"/>
  <c r="AU28" i="62"/>
  <c r="AU26" i="62"/>
  <c r="AU29" i="62"/>
  <c r="AU25" i="62"/>
  <c r="AU57" i="62"/>
  <c r="AU41" i="62"/>
  <c r="AU23" i="62"/>
  <c r="AR58" i="62"/>
  <c r="AU7" i="62"/>
  <c r="BA45" i="62"/>
  <c r="BA12" i="62"/>
  <c r="BA27" i="62"/>
  <c r="BA16" i="62"/>
  <c r="BA48" i="62"/>
  <c r="BA40" i="62"/>
  <c r="BA55" i="62"/>
  <c r="BA32" i="62"/>
  <c r="BA28" i="62"/>
  <c r="BA19" i="62"/>
  <c r="BA10" i="62"/>
  <c r="BA35" i="62"/>
  <c r="BA23" i="62"/>
  <c r="L15" i="51"/>
  <c r="E19" i="66" l="1"/>
  <c r="I19" i="66"/>
  <c r="J19" i="66" s="1"/>
  <c r="F19" i="66"/>
  <c r="G19" i="66" s="1"/>
  <c r="H19" i="66" s="1"/>
  <c r="L19" i="66" s="1"/>
  <c r="E11" i="66"/>
  <c r="F11" i="66"/>
  <c r="G11" i="66" s="1"/>
  <c r="H11" i="66" s="1"/>
  <c r="L11" i="66" s="1"/>
  <c r="I11" i="66"/>
  <c r="J11" i="66" s="1"/>
  <c r="D53" i="66"/>
  <c r="T37" i="66"/>
  <c r="U37" i="66"/>
  <c r="V37" i="66" s="1"/>
  <c r="W37" i="66" s="1"/>
  <c r="AA37" i="66" s="1"/>
  <c r="X37" i="66"/>
  <c r="Y37" i="66" s="1"/>
  <c r="S34" i="66"/>
  <c r="S50" i="66"/>
  <c r="BB50" i="62"/>
  <c r="I50" i="63" s="1"/>
  <c r="S50" i="63" s="1"/>
  <c r="T50" i="63" s="1"/>
  <c r="S13" i="66"/>
  <c r="D16" i="66"/>
  <c r="AV16" i="62"/>
  <c r="H16" i="63" s="1"/>
  <c r="M16" i="63" s="1"/>
  <c r="N16" i="63" s="1"/>
  <c r="D48" i="66"/>
  <c r="S30" i="66"/>
  <c r="BB30" i="62"/>
  <c r="I30" i="63" s="1"/>
  <c r="S30" i="63" s="1"/>
  <c r="T30" i="63" s="1"/>
  <c r="S11" i="66"/>
  <c r="D15" i="66"/>
  <c r="AV15" i="62"/>
  <c r="H15" i="63" s="1"/>
  <c r="M15" i="63" s="1"/>
  <c r="N15" i="63" s="1"/>
  <c r="D32" i="66"/>
  <c r="E8" i="66"/>
  <c r="I8" i="66"/>
  <c r="J8" i="66" s="1"/>
  <c r="F8" i="66"/>
  <c r="G8" i="66" s="1"/>
  <c r="H8" i="66" s="1"/>
  <c r="L8" i="66" s="1"/>
  <c r="S7" i="66"/>
  <c r="BA58" i="62"/>
  <c r="BB28" i="62" s="1"/>
  <c r="I28" i="63" s="1"/>
  <c r="S28" i="63" s="1"/>
  <c r="T28" i="63" s="1"/>
  <c r="D43" i="66"/>
  <c r="S23" i="66"/>
  <c r="BB23" i="62"/>
  <c r="I23" i="63" s="1"/>
  <c r="S23" i="63" s="1"/>
  <c r="T23" i="63" s="1"/>
  <c r="S28" i="66"/>
  <c r="S48" i="66"/>
  <c r="BB48" i="62"/>
  <c r="I48" i="63" s="1"/>
  <c r="S48" i="63" s="1"/>
  <c r="T48" i="63" s="1"/>
  <c r="S45" i="66"/>
  <c r="D41" i="66"/>
  <c r="D26" i="66"/>
  <c r="D38" i="66"/>
  <c r="I14" i="66"/>
  <c r="J14" i="66" s="1"/>
  <c r="F14" i="66"/>
  <c r="G14" i="66" s="1"/>
  <c r="H14" i="66" s="1"/>
  <c r="L14" i="66" s="1"/>
  <c r="E14" i="66"/>
  <c r="X14" i="66"/>
  <c r="Y14" i="66" s="1"/>
  <c r="T14" i="66"/>
  <c r="U14" i="66"/>
  <c r="V14" i="66" s="1"/>
  <c r="W14" i="66" s="1"/>
  <c r="AA14" i="66" s="1"/>
  <c r="S29" i="66"/>
  <c r="BB29" i="62"/>
  <c r="I29" i="63" s="1"/>
  <c r="S29" i="63" s="1"/>
  <c r="T29" i="63" s="1"/>
  <c r="S54" i="66"/>
  <c r="D17" i="66"/>
  <c r="AV17" i="62"/>
  <c r="H17" i="63" s="1"/>
  <c r="M17" i="63" s="1"/>
  <c r="N17" i="63" s="1"/>
  <c r="E39" i="66"/>
  <c r="I39" i="66"/>
  <c r="J39" i="66" s="1"/>
  <c r="F39" i="66"/>
  <c r="G39" i="66" s="1"/>
  <c r="H39" i="66" s="1"/>
  <c r="L39" i="66" s="1"/>
  <c r="S36" i="66"/>
  <c r="BB36" i="62"/>
  <c r="I36" i="63" s="1"/>
  <c r="S36" i="63" s="1"/>
  <c r="T36" i="63" s="1"/>
  <c r="S21" i="66"/>
  <c r="S15" i="66"/>
  <c r="BB15" i="62"/>
  <c r="I15" i="63" s="1"/>
  <c r="S15" i="63" s="1"/>
  <c r="T15" i="63" s="1"/>
  <c r="D20" i="66"/>
  <c r="D12" i="66"/>
  <c r="AV12" i="62"/>
  <c r="H12" i="63" s="1"/>
  <c r="M12" i="63" s="1"/>
  <c r="N12" i="63" s="1"/>
  <c r="D51" i="66"/>
  <c r="D56" i="66"/>
  <c r="AV56" i="62"/>
  <c r="H56" i="63" s="1"/>
  <c r="M56" i="63" s="1"/>
  <c r="N56" i="63" s="1"/>
  <c r="S53" i="66"/>
  <c r="F22" i="66"/>
  <c r="G22" i="66" s="1"/>
  <c r="H22" i="66" s="1"/>
  <c r="L22" i="66" s="1"/>
  <c r="I22" i="66"/>
  <c r="J22" i="66" s="1"/>
  <c r="E22" i="66"/>
  <c r="S35" i="66"/>
  <c r="BB35" i="62"/>
  <c r="I35" i="63" s="1"/>
  <c r="S35" i="63" s="1"/>
  <c r="T35" i="63" s="1"/>
  <c r="S32" i="66"/>
  <c r="BB32" i="62"/>
  <c r="I32" i="63" s="1"/>
  <c r="S32" i="63" s="1"/>
  <c r="T32" i="63" s="1"/>
  <c r="S16" i="66"/>
  <c r="BB16" i="62"/>
  <c r="I16" i="63" s="1"/>
  <c r="S16" i="63" s="1"/>
  <c r="T16" i="63" s="1"/>
  <c r="D7" i="66"/>
  <c r="AU58" i="62"/>
  <c r="D57" i="66"/>
  <c r="AV57" i="62"/>
  <c r="H57" i="63" s="1"/>
  <c r="M57" i="63" s="1"/>
  <c r="N57" i="63" s="1"/>
  <c r="D28" i="66"/>
  <c r="AV28" i="62"/>
  <c r="H28" i="63" s="1"/>
  <c r="M28" i="63" s="1"/>
  <c r="N28" i="63" s="1"/>
  <c r="D34" i="66"/>
  <c r="AV34" i="62"/>
  <c r="H34" i="63" s="1"/>
  <c r="M34" i="63" s="1"/>
  <c r="N34" i="63" s="1"/>
  <c r="U44" i="66"/>
  <c r="V44" i="66" s="1"/>
  <c r="W44" i="66" s="1"/>
  <c r="AA44" i="66" s="1"/>
  <c r="T44" i="66"/>
  <c r="X44" i="66"/>
  <c r="Y44" i="66" s="1"/>
  <c r="E54" i="66"/>
  <c r="F54" i="66"/>
  <c r="G54" i="66" s="1"/>
  <c r="H54" i="66" s="1"/>
  <c r="L54" i="66" s="1"/>
  <c r="I54" i="66"/>
  <c r="J54" i="66" s="1"/>
  <c r="D52" i="66"/>
  <c r="AV52" i="62"/>
  <c r="H52" i="63" s="1"/>
  <c r="M52" i="63" s="1"/>
  <c r="N52" i="63" s="1"/>
  <c r="D9" i="66"/>
  <c r="AV9" i="62"/>
  <c r="H9" i="63" s="1"/>
  <c r="M9" i="63" s="1"/>
  <c r="N9" i="63" s="1"/>
  <c r="S38" i="66"/>
  <c r="BB38" i="62"/>
  <c r="I38" i="63" s="1"/>
  <c r="S38" i="63" s="1"/>
  <c r="T38" i="63" s="1"/>
  <c r="S9" i="66"/>
  <c r="BB9" i="62"/>
  <c r="I9" i="63" s="1"/>
  <c r="S9" i="63" s="1"/>
  <c r="T9" i="63" s="1"/>
  <c r="S31" i="66"/>
  <c r="BB31" i="62"/>
  <c r="I31" i="63" s="1"/>
  <c r="S31" i="63" s="1"/>
  <c r="T31" i="63" s="1"/>
  <c r="D35" i="66"/>
  <c r="AV35" i="62"/>
  <c r="H35" i="63" s="1"/>
  <c r="M35" i="63" s="1"/>
  <c r="N35" i="63" s="1"/>
  <c r="D47" i="66"/>
  <c r="AV47" i="62"/>
  <c r="H47" i="63" s="1"/>
  <c r="M47" i="63" s="1"/>
  <c r="N47" i="63" s="1"/>
  <c r="D30" i="66"/>
  <c r="AV30" i="62"/>
  <c r="H30" i="63" s="1"/>
  <c r="M30" i="63" s="1"/>
  <c r="N30" i="63" s="1"/>
  <c r="D18" i="66"/>
  <c r="AV18" i="62"/>
  <c r="H18" i="63" s="1"/>
  <c r="M18" i="63" s="1"/>
  <c r="N18" i="63" s="1"/>
  <c r="X39" i="66"/>
  <c r="Y39" i="66" s="1"/>
  <c r="T39" i="66"/>
  <c r="U39" i="66"/>
  <c r="V39" i="66" s="1"/>
  <c r="W39" i="66" s="1"/>
  <c r="AA39" i="66" s="1"/>
  <c r="S46" i="66"/>
  <c r="BB46" i="62"/>
  <c r="I46" i="63" s="1"/>
  <c r="S46" i="63" s="1"/>
  <c r="T46" i="63" s="1"/>
  <c r="I37" i="66"/>
  <c r="J37" i="66" s="1"/>
  <c r="E37" i="66"/>
  <c r="F37" i="66"/>
  <c r="G37" i="66" s="1"/>
  <c r="H37" i="66" s="1"/>
  <c r="L37" i="66" s="1"/>
  <c r="I45" i="66"/>
  <c r="J45" i="66" s="1"/>
  <c r="E45" i="66"/>
  <c r="F45" i="66"/>
  <c r="X51" i="66"/>
  <c r="Y51" i="66" s="1"/>
  <c r="U51" i="66"/>
  <c r="V51" i="66" s="1"/>
  <c r="W51" i="66" s="1"/>
  <c r="T51" i="66"/>
  <c r="X25" i="66"/>
  <c r="Y25" i="66" s="1"/>
  <c r="T25" i="66"/>
  <c r="U25" i="66"/>
  <c r="V25" i="66" s="1"/>
  <c r="W25" i="66" s="1"/>
  <c r="AA25" i="66" s="1"/>
  <c r="E24" i="66"/>
  <c r="I24" i="66"/>
  <c r="J24" i="66" s="1"/>
  <c r="F24" i="66"/>
  <c r="D21" i="66"/>
  <c r="AV21" i="62"/>
  <c r="H21" i="63" s="1"/>
  <c r="M21" i="63" s="1"/>
  <c r="N21" i="63" s="1"/>
  <c r="S10" i="66"/>
  <c r="BB10" i="62"/>
  <c r="I10" i="63" s="1"/>
  <c r="S10" i="63" s="1"/>
  <c r="T10" i="63" s="1"/>
  <c r="S55" i="66"/>
  <c r="BB55" i="62"/>
  <c r="I55" i="63" s="1"/>
  <c r="S55" i="63" s="1"/>
  <c r="T55" i="63" s="1"/>
  <c r="S27" i="66"/>
  <c r="BB27" i="62"/>
  <c r="I27" i="63" s="1"/>
  <c r="S27" i="63" s="1"/>
  <c r="T27" i="63" s="1"/>
  <c r="D25" i="66"/>
  <c r="AV25" i="62"/>
  <c r="H25" i="63" s="1"/>
  <c r="M25" i="63" s="1"/>
  <c r="N25" i="63" s="1"/>
  <c r="D49" i="66"/>
  <c r="AV49" i="62"/>
  <c r="H49" i="63" s="1"/>
  <c r="M49" i="63" s="1"/>
  <c r="N49" i="63" s="1"/>
  <c r="D40" i="66"/>
  <c r="AV40" i="62"/>
  <c r="H40" i="63" s="1"/>
  <c r="M40" i="63" s="1"/>
  <c r="N40" i="63" s="1"/>
  <c r="S43" i="66"/>
  <c r="BB43" i="62"/>
  <c r="I43" i="63" s="1"/>
  <c r="S43" i="63" s="1"/>
  <c r="T43" i="63" s="1"/>
  <c r="F33" i="66"/>
  <c r="G33" i="66" s="1"/>
  <c r="H33" i="66" s="1"/>
  <c r="L33" i="66" s="1"/>
  <c r="E33" i="66"/>
  <c r="I33" i="66"/>
  <c r="J33" i="66" s="1"/>
  <c r="S22" i="66"/>
  <c r="BB22" i="62"/>
  <c r="I22" i="63" s="1"/>
  <c r="S22" i="63" s="1"/>
  <c r="T22" i="63" s="1"/>
  <c r="X47" i="66"/>
  <c r="Y47" i="66" s="1"/>
  <c r="U47" i="66"/>
  <c r="T47" i="66"/>
  <c r="X41" i="66"/>
  <c r="Y41" i="66" s="1"/>
  <c r="T41" i="66"/>
  <c r="U41" i="66"/>
  <c r="F55" i="66"/>
  <c r="E55" i="66"/>
  <c r="I55" i="66"/>
  <c r="J55" i="66" s="1"/>
  <c r="I50" i="66"/>
  <c r="J50" i="66" s="1"/>
  <c r="E50" i="66"/>
  <c r="F50" i="66"/>
  <c r="G50" i="66" s="1"/>
  <c r="H50" i="66" s="1"/>
  <c r="L50" i="66" s="1"/>
  <c r="S19" i="66"/>
  <c r="BB19" i="62"/>
  <c r="I19" i="63" s="1"/>
  <c r="S19" i="63" s="1"/>
  <c r="T19" i="63" s="1"/>
  <c r="S40" i="66"/>
  <c r="BB40" i="62"/>
  <c r="I40" i="63" s="1"/>
  <c r="S40" i="63" s="1"/>
  <c r="T40" i="63" s="1"/>
  <c r="S12" i="66"/>
  <c r="BB12" i="62"/>
  <c r="I12" i="63" s="1"/>
  <c r="S12" i="63" s="1"/>
  <c r="T12" i="63" s="1"/>
  <c r="D23" i="66"/>
  <c r="AV23" i="62"/>
  <c r="H23" i="63" s="1"/>
  <c r="M23" i="63" s="1"/>
  <c r="N23" i="63" s="1"/>
  <c r="D29" i="66"/>
  <c r="AV29" i="62"/>
  <c r="H29" i="63" s="1"/>
  <c r="M29" i="63" s="1"/>
  <c r="N29" i="63" s="1"/>
  <c r="D36" i="66"/>
  <c r="AV36" i="62"/>
  <c r="H36" i="63" s="1"/>
  <c r="M36" i="63" s="1"/>
  <c r="N36" i="63" s="1"/>
  <c r="S18" i="66"/>
  <c r="BB18" i="62"/>
  <c r="I18" i="63" s="1"/>
  <c r="S18" i="63" s="1"/>
  <c r="T18" i="63" s="1"/>
  <c r="D31" i="66"/>
  <c r="AV31" i="62"/>
  <c r="H31" i="63" s="1"/>
  <c r="M31" i="63" s="1"/>
  <c r="N31" i="63" s="1"/>
  <c r="S56" i="66"/>
  <c r="BB56" i="62"/>
  <c r="I56" i="63" s="1"/>
  <c r="S56" i="63" s="1"/>
  <c r="T56" i="63" s="1"/>
  <c r="S57" i="66"/>
  <c r="BB57" i="62"/>
  <c r="I57" i="63" s="1"/>
  <c r="S57" i="63" s="1"/>
  <c r="T57" i="63" s="1"/>
  <c r="D46" i="66"/>
  <c r="AV46" i="62"/>
  <c r="H46" i="63" s="1"/>
  <c r="M46" i="63" s="1"/>
  <c r="N46" i="63" s="1"/>
  <c r="S24" i="66"/>
  <c r="BB24" i="62"/>
  <c r="I24" i="63" s="1"/>
  <c r="S24" i="63" s="1"/>
  <c r="T24" i="63" s="1"/>
  <c r="S8" i="66"/>
  <c r="BB8" i="62"/>
  <c r="I8" i="63" s="1"/>
  <c r="S8" i="63" s="1"/>
  <c r="T8" i="63" s="1"/>
  <c r="S33" i="66"/>
  <c r="BB33" i="62"/>
  <c r="I33" i="63" s="1"/>
  <c r="S33" i="63" s="1"/>
  <c r="T33" i="63" s="1"/>
  <c r="S52" i="66"/>
  <c r="BB52" i="62"/>
  <c r="I52" i="63" s="1"/>
  <c r="S52" i="63" s="1"/>
  <c r="T52" i="63" s="1"/>
  <c r="D27" i="66"/>
  <c r="AV27" i="62"/>
  <c r="H27" i="63" s="1"/>
  <c r="M27" i="63" s="1"/>
  <c r="N27" i="63" s="1"/>
  <c r="D44" i="66"/>
  <c r="AV44" i="62"/>
  <c r="H44" i="63" s="1"/>
  <c r="M44" i="63" s="1"/>
  <c r="N44" i="63" s="1"/>
  <c r="F42" i="66"/>
  <c r="G42" i="66" s="1"/>
  <c r="H42" i="66" s="1"/>
  <c r="L42" i="66" s="1"/>
  <c r="E42" i="66"/>
  <c r="I42" i="66"/>
  <c r="J42" i="66" s="1"/>
  <c r="S42" i="66"/>
  <c r="BB42" i="62"/>
  <c r="I42" i="63" s="1"/>
  <c r="S42" i="63" s="1"/>
  <c r="T42" i="63" s="1"/>
  <c r="S49" i="66"/>
  <c r="BB49" i="62"/>
  <c r="I49" i="63" s="1"/>
  <c r="S49" i="63" s="1"/>
  <c r="T49" i="63" s="1"/>
  <c r="X17" i="66"/>
  <c r="Y17" i="66" s="1"/>
  <c r="U17" i="66"/>
  <c r="V17" i="66" s="1"/>
  <c r="W17" i="66" s="1"/>
  <c r="T17" i="66"/>
  <c r="D13" i="66"/>
  <c r="AV13" i="62"/>
  <c r="H13" i="63" s="1"/>
  <c r="M13" i="63" s="1"/>
  <c r="N13" i="63" s="1"/>
  <c r="S20" i="66"/>
  <c r="BB20" i="62"/>
  <c r="I20" i="63" s="1"/>
  <c r="S20" i="63" s="1"/>
  <c r="T20" i="63" s="1"/>
  <c r="T26" i="66"/>
  <c r="U26" i="66"/>
  <c r="V26" i="66" s="1"/>
  <c r="W26" i="66" s="1"/>
  <c r="AA26" i="66" s="1"/>
  <c r="X26" i="66"/>
  <c r="Y26" i="66" s="1"/>
  <c r="I10" i="66"/>
  <c r="J10" i="66" s="1"/>
  <c r="F10" i="66"/>
  <c r="E10" i="66"/>
  <c r="I59" i="52"/>
  <c r="M50" i="66" l="1"/>
  <c r="I25" i="66"/>
  <c r="J25" i="66" s="1"/>
  <c r="F25" i="66"/>
  <c r="G25" i="66" s="1"/>
  <c r="H25" i="66" s="1"/>
  <c r="L25" i="66" s="1"/>
  <c r="E25" i="66"/>
  <c r="F21" i="66"/>
  <c r="I21" i="66"/>
  <c r="J21" i="66" s="1"/>
  <c r="E21" i="66"/>
  <c r="E35" i="66"/>
  <c r="I35" i="66"/>
  <c r="J35" i="66" s="1"/>
  <c r="F35" i="66"/>
  <c r="G35" i="66" s="1"/>
  <c r="H35" i="66" s="1"/>
  <c r="L35" i="66" s="1"/>
  <c r="AB44" i="66"/>
  <c r="E28" i="66"/>
  <c r="I28" i="66"/>
  <c r="J28" i="66" s="1"/>
  <c r="F28" i="66"/>
  <c r="G28" i="66" s="1"/>
  <c r="H28" i="66" s="1"/>
  <c r="L28" i="66" s="1"/>
  <c r="T32" i="66"/>
  <c r="U32" i="66"/>
  <c r="V32" i="66" s="1"/>
  <c r="W32" i="66" s="1"/>
  <c r="AA32" i="66" s="1"/>
  <c r="X32" i="66"/>
  <c r="Y32" i="66" s="1"/>
  <c r="M19" i="66"/>
  <c r="U20" i="66"/>
  <c r="X20" i="66"/>
  <c r="Y20" i="66" s="1"/>
  <c r="T20" i="66"/>
  <c r="M42" i="66"/>
  <c r="U33" i="66"/>
  <c r="V33" i="66" s="1"/>
  <c r="W33" i="66" s="1"/>
  <c r="AA33" i="66" s="1"/>
  <c r="X33" i="66"/>
  <c r="Y33" i="66" s="1"/>
  <c r="T33" i="66"/>
  <c r="T57" i="66"/>
  <c r="U57" i="66"/>
  <c r="V57" i="66" s="1"/>
  <c r="W57" i="66" s="1"/>
  <c r="AA57" i="66" s="1"/>
  <c r="X57" i="66"/>
  <c r="Y57" i="66" s="1"/>
  <c r="F36" i="66"/>
  <c r="I36" i="66"/>
  <c r="J36" i="66" s="1"/>
  <c r="E36" i="66"/>
  <c r="F23" i="66"/>
  <c r="G23" i="66" s="1"/>
  <c r="H23" i="66" s="1"/>
  <c r="L23" i="66" s="1"/>
  <c r="E23" i="66"/>
  <c r="I23" i="66"/>
  <c r="J23" i="66" s="1"/>
  <c r="T22" i="66"/>
  <c r="U22" i="66"/>
  <c r="V22" i="66" s="1"/>
  <c r="W22" i="66" s="1"/>
  <c r="AA22" i="66" s="1"/>
  <c r="X22" i="66"/>
  <c r="Y22" i="66" s="1"/>
  <c r="G10" i="66"/>
  <c r="H10" i="66"/>
  <c r="F13" i="66"/>
  <c r="I13" i="66"/>
  <c r="J13" i="66" s="1"/>
  <c r="E13" i="66"/>
  <c r="F44" i="66"/>
  <c r="G44" i="66" s="1"/>
  <c r="H44" i="66" s="1"/>
  <c r="L44" i="66" s="1"/>
  <c r="E44" i="66"/>
  <c r="I44" i="66"/>
  <c r="J44" i="66" s="1"/>
  <c r="T52" i="66"/>
  <c r="U52" i="66"/>
  <c r="V52" i="66" s="1"/>
  <c r="W52" i="66" s="1"/>
  <c r="AA52" i="66" s="1"/>
  <c r="X52" i="66"/>
  <c r="Y52" i="66" s="1"/>
  <c r="U8" i="66"/>
  <c r="V8" i="66" s="1"/>
  <c r="W8" i="66" s="1"/>
  <c r="AA8" i="66" s="1"/>
  <c r="X8" i="66"/>
  <c r="Y8" i="66" s="1"/>
  <c r="T8" i="66"/>
  <c r="F46" i="66"/>
  <c r="G46" i="66" s="1"/>
  <c r="H46" i="66" s="1"/>
  <c r="L46" i="66" s="1"/>
  <c r="I46" i="66"/>
  <c r="J46" i="66" s="1"/>
  <c r="E46" i="66"/>
  <c r="U56" i="66"/>
  <c r="V56" i="66" s="1"/>
  <c r="W56" i="66" s="1"/>
  <c r="AA56" i="66" s="1"/>
  <c r="X56" i="66"/>
  <c r="Y56" i="66" s="1"/>
  <c r="T56" i="66"/>
  <c r="T18" i="66"/>
  <c r="X18" i="66"/>
  <c r="Y18" i="66" s="1"/>
  <c r="U18" i="66"/>
  <c r="V18" i="66" s="1"/>
  <c r="W18" i="66" s="1"/>
  <c r="AA18" i="66" s="1"/>
  <c r="I29" i="66"/>
  <c r="J29" i="66" s="1"/>
  <c r="E29" i="66"/>
  <c r="F29" i="66"/>
  <c r="T12" i="66"/>
  <c r="U12" i="66"/>
  <c r="V12" i="66" s="1"/>
  <c r="W12" i="66" s="1"/>
  <c r="X12" i="66"/>
  <c r="Y12" i="66" s="1"/>
  <c r="X19" i="66"/>
  <c r="Y19" i="66" s="1"/>
  <c r="U19" i="66"/>
  <c r="V19" i="66" s="1"/>
  <c r="W19" i="66" s="1"/>
  <c r="AA19" i="66" s="1"/>
  <c r="T19" i="66"/>
  <c r="AV7" i="62"/>
  <c r="AV11" i="62"/>
  <c r="H11" i="63" s="1"/>
  <c r="M11" i="63" s="1"/>
  <c r="N11" i="63" s="1"/>
  <c r="AV22" i="62"/>
  <c r="H22" i="63" s="1"/>
  <c r="M22" i="63" s="1"/>
  <c r="N22" i="63" s="1"/>
  <c r="AV19" i="62"/>
  <c r="H19" i="63" s="1"/>
  <c r="M19" i="63" s="1"/>
  <c r="N19" i="63" s="1"/>
  <c r="AV39" i="62"/>
  <c r="H39" i="63" s="1"/>
  <c r="M39" i="63" s="1"/>
  <c r="N39" i="63" s="1"/>
  <c r="AV14" i="62"/>
  <c r="H14" i="63" s="1"/>
  <c r="M14" i="63" s="1"/>
  <c r="N14" i="63" s="1"/>
  <c r="AV8" i="62"/>
  <c r="H8" i="63" s="1"/>
  <c r="M8" i="63" s="1"/>
  <c r="N8" i="63" s="1"/>
  <c r="AV50" i="62"/>
  <c r="H50" i="63" s="1"/>
  <c r="M50" i="63" s="1"/>
  <c r="N50" i="63" s="1"/>
  <c r="AV55" i="62"/>
  <c r="H55" i="63" s="1"/>
  <c r="M55" i="63" s="1"/>
  <c r="N55" i="63" s="1"/>
  <c r="AV33" i="62"/>
  <c r="H33" i="63" s="1"/>
  <c r="M33" i="63" s="1"/>
  <c r="N33" i="63" s="1"/>
  <c r="AV24" i="62"/>
  <c r="H24" i="63" s="1"/>
  <c r="M24" i="63" s="1"/>
  <c r="N24" i="63" s="1"/>
  <c r="AV45" i="62"/>
  <c r="H45" i="63" s="1"/>
  <c r="M45" i="63" s="1"/>
  <c r="N45" i="63" s="1"/>
  <c r="AV37" i="62"/>
  <c r="H37" i="63" s="1"/>
  <c r="M37" i="63" s="1"/>
  <c r="N37" i="63" s="1"/>
  <c r="AV54" i="62"/>
  <c r="H54" i="63" s="1"/>
  <c r="M54" i="63" s="1"/>
  <c r="N54" i="63" s="1"/>
  <c r="AV10" i="62"/>
  <c r="H10" i="63" s="1"/>
  <c r="M10" i="63" s="1"/>
  <c r="N10" i="63" s="1"/>
  <c r="AV42" i="62"/>
  <c r="H42" i="63" s="1"/>
  <c r="M42" i="63" s="1"/>
  <c r="N42" i="63" s="1"/>
  <c r="T53" i="66"/>
  <c r="U53" i="66"/>
  <c r="V53" i="66" s="1"/>
  <c r="W53" i="66" s="1"/>
  <c r="X53" i="66"/>
  <c r="Y53" i="66" s="1"/>
  <c r="F51" i="66"/>
  <c r="I51" i="66"/>
  <c r="J51" i="66" s="1"/>
  <c r="E51" i="66"/>
  <c r="F20" i="66"/>
  <c r="I20" i="66"/>
  <c r="J20" i="66" s="1"/>
  <c r="E20" i="66"/>
  <c r="U21" i="66"/>
  <c r="V21" i="66" s="1"/>
  <c r="W21" i="66" s="1"/>
  <c r="X21" i="66"/>
  <c r="Y21" i="66" s="1"/>
  <c r="T21" i="66"/>
  <c r="BB54" i="62"/>
  <c r="I54" i="63" s="1"/>
  <c r="S54" i="63" s="1"/>
  <c r="T54" i="63" s="1"/>
  <c r="AB14" i="66"/>
  <c r="M14" i="66"/>
  <c r="AV26" i="62"/>
  <c r="H26" i="63" s="1"/>
  <c r="M26" i="63" s="1"/>
  <c r="N26" i="63" s="1"/>
  <c r="BB45" i="62"/>
  <c r="I45" i="63" s="1"/>
  <c r="S45" i="63" s="1"/>
  <c r="T45" i="63" s="1"/>
  <c r="AV43" i="62"/>
  <c r="H43" i="63" s="1"/>
  <c r="M43" i="63" s="1"/>
  <c r="N43" i="63" s="1"/>
  <c r="M8" i="66"/>
  <c r="I32" i="66"/>
  <c r="J32" i="66" s="1"/>
  <c r="E32" i="66"/>
  <c r="F32" i="66"/>
  <c r="G32" i="66" s="1"/>
  <c r="H32" i="66" s="1"/>
  <c r="L32" i="66" s="1"/>
  <c r="T11" i="66"/>
  <c r="U11" i="66"/>
  <c r="V11" i="66" s="1"/>
  <c r="W11" i="66" s="1"/>
  <c r="AA11" i="66" s="1"/>
  <c r="X11" i="66"/>
  <c r="Y11" i="66" s="1"/>
  <c r="I48" i="66"/>
  <c r="J48" i="66" s="1"/>
  <c r="E48" i="66"/>
  <c r="F48" i="66"/>
  <c r="G48" i="66" s="1"/>
  <c r="H48" i="66" s="1"/>
  <c r="L48" i="66" s="1"/>
  <c r="U13" i="66"/>
  <c r="X13" i="66"/>
  <c r="Y13" i="66" s="1"/>
  <c r="T13" i="66"/>
  <c r="U34" i="66"/>
  <c r="V34" i="66" s="1"/>
  <c r="W34" i="66" s="1"/>
  <c r="X34" i="66"/>
  <c r="Y34" i="66" s="1"/>
  <c r="T34" i="66"/>
  <c r="AV53" i="62"/>
  <c r="H53" i="63" s="1"/>
  <c r="M53" i="63" s="1"/>
  <c r="N53" i="63" s="1"/>
  <c r="AB25" i="66"/>
  <c r="I30" i="66"/>
  <c r="J30" i="66" s="1"/>
  <c r="F30" i="66"/>
  <c r="G30" i="66" s="1"/>
  <c r="H30" i="66" s="1"/>
  <c r="L30" i="66" s="1"/>
  <c r="E30" i="66"/>
  <c r="U54" i="66"/>
  <c r="V54" i="66" s="1"/>
  <c r="W54" i="66" s="1"/>
  <c r="AA54" i="66" s="1"/>
  <c r="T54" i="66"/>
  <c r="X54" i="66"/>
  <c r="Y54" i="66" s="1"/>
  <c r="T49" i="66"/>
  <c r="U49" i="66"/>
  <c r="V49" i="66" s="1"/>
  <c r="W49" i="66" s="1"/>
  <c r="X49" i="66"/>
  <c r="Y49" i="66" s="1"/>
  <c r="I40" i="66"/>
  <c r="J40" i="66" s="1"/>
  <c r="E40" i="66"/>
  <c r="F40" i="66"/>
  <c r="M54" i="66"/>
  <c r="D58" i="66"/>
  <c r="I7" i="66"/>
  <c r="E7" i="66"/>
  <c r="F7" i="66"/>
  <c r="T45" i="66"/>
  <c r="U45" i="66"/>
  <c r="V45" i="66" s="1"/>
  <c r="W45" i="66" s="1"/>
  <c r="X45" i="66"/>
  <c r="Y45" i="66" s="1"/>
  <c r="X28" i="66"/>
  <c r="Y28" i="66" s="1"/>
  <c r="T28" i="66"/>
  <c r="U28" i="66"/>
  <c r="V28" i="66" s="1"/>
  <c r="W28" i="66" s="1"/>
  <c r="AA28" i="66" s="1"/>
  <c r="E43" i="66"/>
  <c r="I43" i="66"/>
  <c r="J43" i="66" s="1"/>
  <c r="F43" i="66"/>
  <c r="G43" i="66" s="1"/>
  <c r="H43" i="66" s="1"/>
  <c r="L43" i="66" s="1"/>
  <c r="F53" i="66"/>
  <c r="I53" i="66"/>
  <c r="J53" i="66" s="1"/>
  <c r="E53" i="66"/>
  <c r="I27" i="66"/>
  <c r="J27" i="66" s="1"/>
  <c r="E27" i="66"/>
  <c r="F27" i="66"/>
  <c r="G27" i="66" s="1"/>
  <c r="H27" i="66" s="1"/>
  <c r="L27" i="66" s="1"/>
  <c r="I31" i="66"/>
  <c r="J31" i="66" s="1"/>
  <c r="F31" i="66"/>
  <c r="G31" i="66" s="1"/>
  <c r="H31" i="66" s="1"/>
  <c r="L31" i="66" s="1"/>
  <c r="E31" i="66"/>
  <c r="T40" i="66"/>
  <c r="U40" i="66"/>
  <c r="V40" i="66" s="1"/>
  <c r="W40" i="66" s="1"/>
  <c r="X40" i="66"/>
  <c r="Y40" i="66" s="1"/>
  <c r="G24" i="66"/>
  <c r="H24" i="66"/>
  <c r="M37" i="66"/>
  <c r="U46" i="66"/>
  <c r="V46" i="66" s="1"/>
  <c r="W46" i="66" s="1"/>
  <c r="AA46" i="66" s="1"/>
  <c r="T46" i="66"/>
  <c r="X46" i="66"/>
  <c r="Y46" i="66" s="1"/>
  <c r="M22" i="66"/>
  <c r="F56" i="66"/>
  <c r="G56" i="66" s="1"/>
  <c r="H56" i="66" s="1"/>
  <c r="L56" i="66" s="1"/>
  <c r="I56" i="66"/>
  <c r="J56" i="66" s="1"/>
  <c r="E56" i="66"/>
  <c r="F12" i="66"/>
  <c r="E12" i="66"/>
  <c r="I12" i="66"/>
  <c r="J12" i="66" s="1"/>
  <c r="X15" i="66"/>
  <c r="Y15" i="66" s="1"/>
  <c r="T15" i="66"/>
  <c r="U15" i="66"/>
  <c r="V15" i="66" s="1"/>
  <c r="W15" i="66" s="1"/>
  <c r="AA15" i="66" s="1"/>
  <c r="X36" i="66"/>
  <c r="Y36" i="66" s="1"/>
  <c r="U36" i="66"/>
  <c r="V36" i="66" s="1"/>
  <c r="W36" i="66" s="1"/>
  <c r="T36" i="66"/>
  <c r="AV38" i="62"/>
  <c r="H38" i="63" s="1"/>
  <c r="M38" i="63" s="1"/>
  <c r="N38" i="63" s="1"/>
  <c r="AV41" i="62"/>
  <c r="H41" i="63" s="1"/>
  <c r="M41" i="63" s="1"/>
  <c r="N41" i="63" s="1"/>
  <c r="BB7" i="62"/>
  <c r="BB14" i="62"/>
  <c r="I14" i="63" s="1"/>
  <c r="S14" i="63" s="1"/>
  <c r="T14" i="63" s="1"/>
  <c r="BB37" i="62"/>
  <c r="I37" i="63" s="1"/>
  <c r="S37" i="63" s="1"/>
  <c r="T37" i="63" s="1"/>
  <c r="BB41" i="62"/>
  <c r="I41" i="63" s="1"/>
  <c r="S41" i="63" s="1"/>
  <c r="T41" i="63" s="1"/>
  <c r="BB47" i="62"/>
  <c r="I47" i="63" s="1"/>
  <c r="S47" i="63" s="1"/>
  <c r="T47" i="63" s="1"/>
  <c r="BB25" i="62"/>
  <c r="I25" i="63" s="1"/>
  <c r="S25" i="63" s="1"/>
  <c r="T25" i="63" s="1"/>
  <c r="BB51" i="62"/>
  <c r="I51" i="63" s="1"/>
  <c r="S51" i="63" s="1"/>
  <c r="T51" i="63" s="1"/>
  <c r="BB39" i="62"/>
  <c r="I39" i="63" s="1"/>
  <c r="S39" i="63" s="1"/>
  <c r="T39" i="63" s="1"/>
  <c r="BB44" i="62"/>
  <c r="I44" i="63" s="1"/>
  <c r="S44" i="63" s="1"/>
  <c r="T44" i="63" s="1"/>
  <c r="BB26" i="62"/>
  <c r="I26" i="63" s="1"/>
  <c r="S26" i="63" s="1"/>
  <c r="T26" i="63" s="1"/>
  <c r="BB17" i="62"/>
  <c r="I17" i="63" s="1"/>
  <c r="S17" i="63" s="1"/>
  <c r="T17" i="63" s="1"/>
  <c r="E15" i="66"/>
  <c r="F15" i="66"/>
  <c r="G15" i="66" s="1"/>
  <c r="H15" i="66" s="1"/>
  <c r="L15" i="66" s="1"/>
  <c r="I15" i="66"/>
  <c r="J15" i="66" s="1"/>
  <c r="T30" i="66"/>
  <c r="U30" i="66"/>
  <c r="X30" i="66"/>
  <c r="Y30" i="66" s="1"/>
  <c r="E16" i="66"/>
  <c r="F16" i="66"/>
  <c r="I16" i="66"/>
  <c r="J16" i="66" s="1"/>
  <c r="U50" i="66"/>
  <c r="V50" i="66" s="1"/>
  <c r="W50" i="66" s="1"/>
  <c r="AA50" i="66" s="1"/>
  <c r="T50" i="66"/>
  <c r="X50" i="66"/>
  <c r="Y50" i="66" s="1"/>
  <c r="AB37" i="66"/>
  <c r="M33" i="66"/>
  <c r="T55" i="66"/>
  <c r="X55" i="66"/>
  <c r="Y55" i="66" s="1"/>
  <c r="U55" i="66"/>
  <c r="T9" i="66"/>
  <c r="U9" i="66"/>
  <c r="V9" i="66" s="1"/>
  <c r="W9" i="66" s="1"/>
  <c r="X9" i="66"/>
  <c r="Y9" i="66" s="1"/>
  <c r="I9" i="66"/>
  <c r="J9" i="66" s="1"/>
  <c r="E9" i="66"/>
  <c r="F9" i="66"/>
  <c r="E26" i="66"/>
  <c r="F26" i="66"/>
  <c r="G26" i="66" s="1"/>
  <c r="H26" i="66" s="1"/>
  <c r="L26" i="66" s="1"/>
  <c r="I26" i="66"/>
  <c r="J26" i="66" s="1"/>
  <c r="X24" i="66"/>
  <c r="Y24" i="66" s="1"/>
  <c r="T24" i="66"/>
  <c r="U24" i="66"/>
  <c r="V24" i="66" s="1"/>
  <c r="W24" i="66" s="1"/>
  <c r="H55" i="66"/>
  <c r="G55" i="66"/>
  <c r="AB26" i="66"/>
  <c r="U42" i="66"/>
  <c r="V42" i="66" s="1"/>
  <c r="W42" i="66" s="1"/>
  <c r="T42" i="66"/>
  <c r="X42" i="66"/>
  <c r="Y42" i="66" s="1"/>
  <c r="V41" i="66"/>
  <c r="W41" i="66"/>
  <c r="W47" i="66"/>
  <c r="V47" i="66"/>
  <c r="X43" i="66"/>
  <c r="Y43" i="66" s="1"/>
  <c r="U43" i="66"/>
  <c r="V43" i="66" s="1"/>
  <c r="W43" i="66" s="1"/>
  <c r="AA43" i="66" s="1"/>
  <c r="AB43" i="66" s="1"/>
  <c r="T43" i="66"/>
  <c r="F49" i="66"/>
  <c r="I49" i="66"/>
  <c r="J49" i="66" s="1"/>
  <c r="E49" i="66"/>
  <c r="U27" i="66"/>
  <c r="V27" i="66" s="1"/>
  <c r="W27" i="66" s="1"/>
  <c r="AA27" i="66" s="1"/>
  <c r="T27" i="66"/>
  <c r="X27" i="66"/>
  <c r="Y27" i="66" s="1"/>
  <c r="X10" i="66"/>
  <c r="Y10" i="66" s="1"/>
  <c r="U10" i="66"/>
  <c r="V10" i="66" s="1"/>
  <c r="W10" i="66" s="1"/>
  <c r="T10" i="66"/>
  <c r="G45" i="66"/>
  <c r="H45" i="66"/>
  <c r="AB39" i="66"/>
  <c r="I18" i="66"/>
  <c r="J18" i="66" s="1"/>
  <c r="F18" i="66"/>
  <c r="G18" i="66" s="1"/>
  <c r="H18" i="66" s="1"/>
  <c r="L18" i="66" s="1"/>
  <c r="E18" i="66"/>
  <c r="F47" i="66"/>
  <c r="I47" i="66"/>
  <c r="J47" i="66" s="1"/>
  <c r="E47" i="66"/>
  <c r="X31" i="66"/>
  <c r="Y31" i="66" s="1"/>
  <c r="U31" i="66"/>
  <c r="T31" i="66"/>
  <c r="T38" i="66"/>
  <c r="X38" i="66"/>
  <c r="Y38" i="66" s="1"/>
  <c r="U38" i="66"/>
  <c r="V38" i="66" s="1"/>
  <c r="W38" i="66" s="1"/>
  <c r="AA38" i="66" s="1"/>
  <c r="I52" i="66"/>
  <c r="J52" i="66" s="1"/>
  <c r="E52" i="66"/>
  <c r="F52" i="66"/>
  <c r="G52" i="66" s="1"/>
  <c r="H52" i="66" s="1"/>
  <c r="L52" i="66" s="1"/>
  <c r="I34" i="66"/>
  <c r="J34" i="66" s="1"/>
  <c r="E34" i="66"/>
  <c r="F34" i="66"/>
  <c r="I57" i="66"/>
  <c r="J57" i="66" s="1"/>
  <c r="F57" i="66"/>
  <c r="G57" i="66" s="1"/>
  <c r="H57" i="66" s="1"/>
  <c r="L57" i="66" s="1"/>
  <c r="E57" i="66"/>
  <c r="X16" i="66"/>
  <c r="Y16" i="66" s="1"/>
  <c r="U16" i="66"/>
  <c r="T16" i="66"/>
  <c r="X35" i="66"/>
  <c r="Y35" i="66" s="1"/>
  <c r="T35" i="66"/>
  <c r="U35" i="66"/>
  <c r="V35" i="66" s="1"/>
  <c r="W35" i="66" s="1"/>
  <c r="AA35" i="66" s="1"/>
  <c r="BB53" i="62"/>
  <c r="I53" i="63" s="1"/>
  <c r="S53" i="63" s="1"/>
  <c r="T53" i="63" s="1"/>
  <c r="AV51" i="62"/>
  <c r="H51" i="63" s="1"/>
  <c r="M51" i="63" s="1"/>
  <c r="N51" i="63" s="1"/>
  <c r="AV20" i="62"/>
  <c r="H20" i="63" s="1"/>
  <c r="M20" i="63" s="1"/>
  <c r="N20" i="63" s="1"/>
  <c r="BB21" i="62"/>
  <c r="I21" i="63" s="1"/>
  <c r="S21" i="63" s="1"/>
  <c r="T21" i="63" s="1"/>
  <c r="M39" i="66"/>
  <c r="E17" i="66"/>
  <c r="F17" i="66"/>
  <c r="I17" i="66"/>
  <c r="J17" i="66" s="1"/>
  <c r="U29" i="66"/>
  <c r="X29" i="66"/>
  <c r="Y29" i="66" s="1"/>
  <c r="T29" i="66"/>
  <c r="F38" i="66"/>
  <c r="G38" i="66" s="1"/>
  <c r="H38" i="66" s="1"/>
  <c r="L38" i="66" s="1"/>
  <c r="I38" i="66"/>
  <c r="J38" i="66" s="1"/>
  <c r="E38" i="66"/>
  <c r="E41" i="66"/>
  <c r="F41" i="66"/>
  <c r="I41" i="66"/>
  <c r="J41" i="66" s="1"/>
  <c r="X48" i="66"/>
  <c r="Y48" i="66" s="1"/>
  <c r="T48" i="66"/>
  <c r="U48" i="66"/>
  <c r="V48" i="66" s="1"/>
  <c r="W48" i="66" s="1"/>
  <c r="AA48" i="66" s="1"/>
  <c r="U23" i="66"/>
  <c r="V23" i="66" s="1"/>
  <c r="W23" i="66" s="1"/>
  <c r="AA23" i="66" s="1"/>
  <c r="X23" i="66"/>
  <c r="Y23" i="66" s="1"/>
  <c r="T23" i="66"/>
  <c r="S58" i="66"/>
  <c r="X7" i="66"/>
  <c r="U7" i="66"/>
  <c r="T7" i="66"/>
  <c r="AV32" i="62"/>
  <c r="H32" i="63" s="1"/>
  <c r="M32" i="63" s="1"/>
  <c r="N32" i="63" s="1"/>
  <c r="BB11" i="62"/>
  <c r="I11" i="63" s="1"/>
  <c r="S11" i="63" s="1"/>
  <c r="T11" i="63" s="1"/>
  <c r="AV48" i="62"/>
  <c r="H48" i="63" s="1"/>
  <c r="M48" i="63" s="1"/>
  <c r="N48" i="63" s="1"/>
  <c r="BB13" i="62"/>
  <c r="I13" i="63" s="1"/>
  <c r="S13" i="63" s="1"/>
  <c r="T13" i="63" s="1"/>
  <c r="BB34" i="62"/>
  <c r="I34" i="63" s="1"/>
  <c r="S34" i="63" s="1"/>
  <c r="T34" i="63" s="1"/>
  <c r="M11" i="66"/>
  <c r="G59" i="52"/>
  <c r="H58" i="52"/>
  <c r="F58" i="52"/>
  <c r="E58" i="52"/>
  <c r="D58" i="52"/>
  <c r="C58" i="52"/>
  <c r="B58" i="52"/>
  <c r="H57" i="52"/>
  <c r="F57" i="52"/>
  <c r="E57" i="52"/>
  <c r="D57" i="52"/>
  <c r="C57" i="52"/>
  <c r="B57" i="52"/>
  <c r="H56" i="52"/>
  <c r="F56" i="52"/>
  <c r="E56" i="52"/>
  <c r="D56" i="52"/>
  <c r="C56" i="52"/>
  <c r="B56" i="52"/>
  <c r="H55" i="52"/>
  <c r="F55" i="52"/>
  <c r="E55" i="52"/>
  <c r="D55" i="52"/>
  <c r="C55" i="52"/>
  <c r="B55" i="52"/>
  <c r="H54" i="52"/>
  <c r="F54" i="52"/>
  <c r="E54" i="52"/>
  <c r="D54" i="52"/>
  <c r="C54" i="52"/>
  <c r="B54" i="52"/>
  <c r="H53" i="52"/>
  <c r="F53" i="52"/>
  <c r="E53" i="52"/>
  <c r="D53" i="52"/>
  <c r="C53" i="52"/>
  <c r="B53" i="52"/>
  <c r="H52" i="52"/>
  <c r="F52" i="52"/>
  <c r="E52" i="52"/>
  <c r="D52" i="52"/>
  <c r="C52" i="52"/>
  <c r="B52" i="52"/>
  <c r="H51" i="52"/>
  <c r="F51" i="52"/>
  <c r="E51" i="52"/>
  <c r="D51" i="52"/>
  <c r="C51" i="52"/>
  <c r="B51" i="52"/>
  <c r="H50" i="52"/>
  <c r="F50" i="52"/>
  <c r="E50" i="52"/>
  <c r="D50" i="52"/>
  <c r="C50" i="52"/>
  <c r="B50" i="52"/>
  <c r="H49" i="52"/>
  <c r="F49" i="52"/>
  <c r="E49" i="52"/>
  <c r="D49" i="52"/>
  <c r="C49" i="52"/>
  <c r="B49" i="52"/>
  <c r="H48" i="52"/>
  <c r="F48" i="52"/>
  <c r="E48" i="52"/>
  <c r="D48" i="52"/>
  <c r="C48" i="52"/>
  <c r="B48" i="52"/>
  <c r="H47" i="52"/>
  <c r="F47" i="52"/>
  <c r="E47" i="52"/>
  <c r="D47" i="52"/>
  <c r="C47" i="52"/>
  <c r="B47" i="52"/>
  <c r="H46" i="52"/>
  <c r="F46" i="52"/>
  <c r="E46" i="52"/>
  <c r="D46" i="52"/>
  <c r="C46" i="52"/>
  <c r="B46" i="52"/>
  <c r="H45" i="52"/>
  <c r="F45" i="52"/>
  <c r="E45" i="52"/>
  <c r="D45" i="52"/>
  <c r="C45" i="52"/>
  <c r="B45" i="52"/>
  <c r="H44" i="52"/>
  <c r="F44" i="52"/>
  <c r="E44" i="52"/>
  <c r="D44" i="52"/>
  <c r="C44" i="52"/>
  <c r="B44" i="52"/>
  <c r="H43" i="52"/>
  <c r="F43" i="52"/>
  <c r="E43" i="52"/>
  <c r="D43" i="52"/>
  <c r="C43" i="52"/>
  <c r="B43" i="52"/>
  <c r="H42" i="52"/>
  <c r="F42" i="52"/>
  <c r="E42" i="52"/>
  <c r="D42" i="52"/>
  <c r="C42" i="52"/>
  <c r="B42" i="52"/>
  <c r="H41" i="52"/>
  <c r="F41" i="52"/>
  <c r="E41" i="52"/>
  <c r="D41" i="52"/>
  <c r="C41" i="52"/>
  <c r="B41" i="52"/>
  <c r="H40" i="52"/>
  <c r="F40" i="52"/>
  <c r="E40" i="52"/>
  <c r="D40" i="52"/>
  <c r="C40" i="52"/>
  <c r="B40" i="52"/>
  <c r="H39" i="52"/>
  <c r="F39" i="52"/>
  <c r="E39" i="52"/>
  <c r="D39" i="52"/>
  <c r="C39" i="52"/>
  <c r="B39" i="52"/>
  <c r="H38" i="52"/>
  <c r="F38" i="52"/>
  <c r="E38" i="52"/>
  <c r="D38" i="52"/>
  <c r="C38" i="52"/>
  <c r="B38" i="52"/>
  <c r="H37" i="52"/>
  <c r="F37" i="52"/>
  <c r="E37" i="52"/>
  <c r="D37" i="52"/>
  <c r="C37" i="52"/>
  <c r="B37" i="52"/>
  <c r="H36" i="52"/>
  <c r="F36" i="52"/>
  <c r="E36" i="52"/>
  <c r="D36" i="52"/>
  <c r="C36" i="52"/>
  <c r="B36" i="52"/>
  <c r="H35" i="52"/>
  <c r="F35" i="52"/>
  <c r="E35" i="52"/>
  <c r="D35" i="52"/>
  <c r="C35" i="52"/>
  <c r="B35" i="52"/>
  <c r="H34" i="52"/>
  <c r="F34" i="52"/>
  <c r="E34" i="52"/>
  <c r="D34" i="52"/>
  <c r="C34" i="52"/>
  <c r="B34" i="52"/>
  <c r="H33" i="52"/>
  <c r="F33" i="52"/>
  <c r="E33" i="52"/>
  <c r="D33" i="52"/>
  <c r="C33" i="52"/>
  <c r="B33" i="52"/>
  <c r="H32" i="52"/>
  <c r="F32" i="52"/>
  <c r="E32" i="52"/>
  <c r="D32" i="52"/>
  <c r="C32" i="52"/>
  <c r="B32" i="52"/>
  <c r="H31" i="52"/>
  <c r="F31" i="52"/>
  <c r="E31" i="52"/>
  <c r="D31" i="52"/>
  <c r="C31" i="52"/>
  <c r="B31" i="52"/>
  <c r="H30" i="52"/>
  <c r="F30" i="52"/>
  <c r="E30" i="52"/>
  <c r="D30" i="52"/>
  <c r="C30" i="52"/>
  <c r="B30" i="52"/>
  <c r="H29" i="52"/>
  <c r="F29" i="52"/>
  <c r="E29" i="52"/>
  <c r="D29" i="52"/>
  <c r="C29" i="52"/>
  <c r="B29" i="52"/>
  <c r="H28" i="52"/>
  <c r="F28" i="52"/>
  <c r="E28" i="52"/>
  <c r="D28" i="52"/>
  <c r="C28" i="52"/>
  <c r="B28" i="52"/>
  <c r="H27" i="52"/>
  <c r="F27" i="52"/>
  <c r="E27" i="52"/>
  <c r="D27" i="52"/>
  <c r="C27" i="52"/>
  <c r="B27" i="52"/>
  <c r="H26" i="52"/>
  <c r="F26" i="52"/>
  <c r="E26" i="52"/>
  <c r="D26" i="52"/>
  <c r="C26" i="52"/>
  <c r="B26" i="52"/>
  <c r="H25" i="52"/>
  <c r="F25" i="52"/>
  <c r="E25" i="52"/>
  <c r="D25" i="52"/>
  <c r="C25" i="52"/>
  <c r="B25" i="52"/>
  <c r="H24" i="52"/>
  <c r="F24" i="52"/>
  <c r="E24" i="52"/>
  <c r="D24" i="52"/>
  <c r="C24" i="52"/>
  <c r="B24" i="52"/>
  <c r="H23" i="52"/>
  <c r="F23" i="52"/>
  <c r="E23" i="52"/>
  <c r="D23" i="52"/>
  <c r="C23" i="52"/>
  <c r="B23" i="52"/>
  <c r="H22" i="52"/>
  <c r="F22" i="52"/>
  <c r="E22" i="52"/>
  <c r="D22" i="52"/>
  <c r="C22" i="52"/>
  <c r="B22" i="52"/>
  <c r="H21" i="52"/>
  <c r="F21" i="52"/>
  <c r="E21" i="52"/>
  <c r="D21" i="52"/>
  <c r="C21" i="52"/>
  <c r="B21" i="52"/>
  <c r="H20" i="52"/>
  <c r="F20" i="52"/>
  <c r="E20" i="52"/>
  <c r="D20" i="52"/>
  <c r="C20" i="52"/>
  <c r="B20" i="52"/>
  <c r="H19" i="52"/>
  <c r="F19" i="52"/>
  <c r="E19" i="52"/>
  <c r="D19" i="52"/>
  <c r="C19" i="52"/>
  <c r="B19" i="52"/>
  <c r="H18" i="52"/>
  <c r="F18" i="52"/>
  <c r="E18" i="52"/>
  <c r="D18" i="52"/>
  <c r="C18" i="52"/>
  <c r="B18" i="52"/>
  <c r="H17" i="52"/>
  <c r="F17" i="52"/>
  <c r="E17" i="52"/>
  <c r="D17" i="52"/>
  <c r="C17" i="52"/>
  <c r="B17" i="52"/>
  <c r="H16" i="52"/>
  <c r="F16" i="52"/>
  <c r="E16" i="52"/>
  <c r="D16" i="52"/>
  <c r="C16" i="52"/>
  <c r="B16" i="52"/>
  <c r="H15" i="52"/>
  <c r="F15" i="52"/>
  <c r="E15" i="52"/>
  <c r="D15" i="52"/>
  <c r="C15" i="52"/>
  <c r="B15" i="52"/>
  <c r="H14" i="52"/>
  <c r="F14" i="52"/>
  <c r="E14" i="52"/>
  <c r="D14" i="52"/>
  <c r="C14" i="52"/>
  <c r="B14" i="52"/>
  <c r="H13" i="52"/>
  <c r="F13" i="52"/>
  <c r="E13" i="52"/>
  <c r="D13" i="52"/>
  <c r="C13" i="52"/>
  <c r="B13" i="52"/>
  <c r="H12" i="52"/>
  <c r="F12" i="52"/>
  <c r="E12" i="52"/>
  <c r="D12" i="52"/>
  <c r="C12" i="52"/>
  <c r="B12" i="52"/>
  <c r="H11" i="52"/>
  <c r="F11" i="52"/>
  <c r="E11" i="52"/>
  <c r="D11" i="52"/>
  <c r="C11" i="52"/>
  <c r="B11" i="52"/>
  <c r="H10" i="52"/>
  <c r="F10" i="52"/>
  <c r="E10" i="52"/>
  <c r="D10" i="52"/>
  <c r="C10" i="52"/>
  <c r="B10" i="52"/>
  <c r="H9" i="52"/>
  <c r="F9" i="52"/>
  <c r="E9" i="52"/>
  <c r="D9" i="52"/>
  <c r="C9" i="52"/>
  <c r="B9" i="52"/>
  <c r="H8" i="52"/>
  <c r="F8" i="52"/>
  <c r="E8" i="52"/>
  <c r="D8" i="52"/>
  <c r="C8" i="52"/>
  <c r="B8" i="52"/>
  <c r="J22" i="51"/>
  <c r="I22" i="51"/>
  <c r="H22" i="51"/>
  <c r="G22" i="51"/>
  <c r="F22" i="51"/>
  <c r="D22" i="51"/>
  <c r="M43" i="66" l="1"/>
  <c r="E58" i="66"/>
  <c r="M32" i="66"/>
  <c r="AB8" i="66"/>
  <c r="AB22" i="66"/>
  <c r="M23" i="66"/>
  <c r="AB32" i="66"/>
  <c r="AB48" i="66"/>
  <c r="M57" i="66"/>
  <c r="T58" i="66"/>
  <c r="G17" i="66"/>
  <c r="H17" i="66"/>
  <c r="AB35" i="66"/>
  <c r="W16" i="66"/>
  <c r="V16" i="66"/>
  <c r="AB38" i="66"/>
  <c r="V31" i="66"/>
  <c r="W31" i="66"/>
  <c r="H47" i="66"/>
  <c r="G47" i="66"/>
  <c r="M26" i="66"/>
  <c r="H9" i="66"/>
  <c r="G9" i="66"/>
  <c r="AB15" i="66"/>
  <c r="M56" i="66"/>
  <c r="M31" i="66"/>
  <c r="H53" i="66"/>
  <c r="G53" i="66"/>
  <c r="J7" i="66"/>
  <c r="I58" i="66"/>
  <c r="M30" i="66"/>
  <c r="V13" i="66"/>
  <c r="W13" i="66"/>
  <c r="AB19" i="66"/>
  <c r="AB18" i="66"/>
  <c r="M46" i="66"/>
  <c r="AB57" i="66"/>
  <c r="AB33" i="66"/>
  <c r="H21" i="66"/>
  <c r="G21" i="66"/>
  <c r="H41" i="66"/>
  <c r="G41" i="66"/>
  <c r="AB27" i="66"/>
  <c r="V7" i="66"/>
  <c r="W7" i="66" s="1"/>
  <c r="H34" i="66"/>
  <c r="G34" i="66"/>
  <c r="M52" i="66"/>
  <c r="AB50" i="66"/>
  <c r="M15" i="66"/>
  <c r="I7" i="63"/>
  <c r="BB58" i="62"/>
  <c r="H12" i="66"/>
  <c r="G12" i="66"/>
  <c r="D59" i="66"/>
  <c r="F58" i="66"/>
  <c r="G40" i="66"/>
  <c r="H40" i="66"/>
  <c r="AB54" i="66"/>
  <c r="M48" i="66"/>
  <c r="AB11" i="66"/>
  <c r="H51" i="66"/>
  <c r="G51" i="66"/>
  <c r="H7" i="63"/>
  <c r="AV58" i="62"/>
  <c r="H29" i="66"/>
  <c r="G29" i="66"/>
  <c r="AB56" i="66"/>
  <c r="AB52" i="66"/>
  <c r="M44" i="66"/>
  <c r="V20" i="66"/>
  <c r="W20" i="66"/>
  <c r="M28" i="66"/>
  <c r="S59" i="66"/>
  <c r="U58" i="66"/>
  <c r="M38" i="66"/>
  <c r="V55" i="66"/>
  <c r="W55" i="66"/>
  <c r="H16" i="66"/>
  <c r="G16" i="66"/>
  <c r="X58" i="66"/>
  <c r="Y7" i="66"/>
  <c r="AB23" i="66"/>
  <c r="V29" i="66"/>
  <c r="W29" i="66"/>
  <c r="M18" i="66"/>
  <c r="G49" i="66"/>
  <c r="H49" i="66"/>
  <c r="V30" i="66"/>
  <c r="W30" i="66"/>
  <c r="AB46" i="66"/>
  <c r="M27" i="66"/>
  <c r="AB28" i="66"/>
  <c r="G7" i="66"/>
  <c r="G58" i="66" s="1"/>
  <c r="G20" i="66"/>
  <c r="H20" i="66"/>
  <c r="H13" i="66"/>
  <c r="G13" i="66"/>
  <c r="G36" i="66"/>
  <c r="H36" i="66"/>
  <c r="M35" i="66"/>
  <c r="M25" i="66"/>
  <c r="L22" i="51"/>
  <c r="L31" i="51"/>
  <c r="H34" i="51"/>
  <c r="D34" i="51"/>
  <c r="I34" i="51"/>
  <c r="F34" i="51"/>
  <c r="J34" i="51"/>
  <c r="G34" i="51"/>
  <c r="K34" i="51"/>
  <c r="C59" i="52"/>
  <c r="J9" i="52"/>
  <c r="J11" i="52"/>
  <c r="J13" i="52"/>
  <c r="J15" i="52"/>
  <c r="J17" i="52"/>
  <c r="H59" i="52"/>
  <c r="J19" i="52"/>
  <c r="J21" i="52"/>
  <c r="J23" i="52"/>
  <c r="E59" i="52"/>
  <c r="J8" i="52"/>
  <c r="J10" i="52"/>
  <c r="J12" i="52"/>
  <c r="J14" i="52"/>
  <c r="J16" i="52"/>
  <c r="J18" i="52"/>
  <c r="J20" i="52"/>
  <c r="J22" i="52"/>
  <c r="J24" i="52"/>
  <c r="J26" i="52"/>
  <c r="J28" i="52"/>
  <c r="J30" i="52"/>
  <c r="J32" i="52"/>
  <c r="J34" i="52"/>
  <c r="J36" i="52"/>
  <c r="J38" i="52"/>
  <c r="J40" i="52"/>
  <c r="J42" i="52"/>
  <c r="J44" i="52"/>
  <c r="J46" i="52"/>
  <c r="J48" i="52"/>
  <c r="J50" i="52"/>
  <c r="J52" i="52"/>
  <c r="J54" i="52"/>
  <c r="J56" i="52"/>
  <c r="J58" i="52"/>
  <c r="J25" i="52"/>
  <c r="J27" i="52"/>
  <c r="J29" i="52"/>
  <c r="J31" i="52"/>
  <c r="J33" i="52"/>
  <c r="J35" i="52"/>
  <c r="J37" i="52"/>
  <c r="J39" i="52"/>
  <c r="J41" i="52"/>
  <c r="J43" i="52"/>
  <c r="J45" i="52"/>
  <c r="J47" i="52"/>
  <c r="J49" i="52"/>
  <c r="J51" i="52"/>
  <c r="J53" i="52"/>
  <c r="J55" i="52"/>
  <c r="J57" i="52"/>
  <c r="D59" i="52"/>
  <c r="F59" i="52"/>
  <c r="B59" i="52"/>
  <c r="W58" i="66" l="1"/>
  <c r="AA7" i="66"/>
  <c r="Y58" i="66"/>
  <c r="H7" i="66"/>
  <c r="M7" i="63"/>
  <c r="H58" i="63"/>
  <c r="V58" i="66"/>
  <c r="J58" i="66"/>
  <c r="S7" i="63"/>
  <c r="I58" i="63"/>
  <c r="L34" i="51"/>
  <c r="J59" i="52"/>
  <c r="S58" i="63" l="1"/>
  <c r="T7" i="63"/>
  <c r="T58" i="63" s="1"/>
  <c r="M58" i="63"/>
  <c r="N7" i="63"/>
  <c r="AB7" i="66"/>
  <c r="H58" i="66"/>
  <c r="K4" i="66" s="1"/>
  <c r="L7" i="66"/>
  <c r="Z4" i="66"/>
  <c r="D14" i="51"/>
  <c r="F14" i="51"/>
  <c r="G14" i="51"/>
  <c r="H14" i="51"/>
  <c r="I14" i="51"/>
  <c r="J14" i="51"/>
  <c r="K14" i="51"/>
  <c r="K42" i="66" l="1"/>
  <c r="K55" i="66"/>
  <c r="L55" i="66" s="1"/>
  <c r="K33" i="66"/>
  <c r="K50" i="66"/>
  <c r="K10" i="66"/>
  <c r="L10" i="66" s="1"/>
  <c r="K24" i="66"/>
  <c r="L24" i="66" s="1"/>
  <c r="K22" i="66"/>
  <c r="K8" i="66"/>
  <c r="K37" i="66"/>
  <c r="K39" i="66"/>
  <c r="K45" i="66"/>
  <c r="L45" i="66" s="1"/>
  <c r="K14" i="66"/>
  <c r="K11" i="66"/>
  <c r="K19" i="66"/>
  <c r="K54" i="66"/>
  <c r="K12" i="66"/>
  <c r="L12" i="66" s="1"/>
  <c r="M12" i="66" s="1"/>
  <c r="K21" i="66"/>
  <c r="L21" i="66" s="1"/>
  <c r="K15" i="66"/>
  <c r="K43" i="66"/>
  <c r="K34" i="66"/>
  <c r="L34" i="66" s="1"/>
  <c r="K23" i="66"/>
  <c r="K26" i="66"/>
  <c r="K38" i="66"/>
  <c r="K28" i="66"/>
  <c r="K56" i="66"/>
  <c r="K25" i="66"/>
  <c r="K47" i="66"/>
  <c r="L47" i="66" s="1"/>
  <c r="K27" i="66"/>
  <c r="K20" i="66"/>
  <c r="L20" i="66" s="1"/>
  <c r="K36" i="66"/>
  <c r="L36" i="66" s="1"/>
  <c r="K9" i="66"/>
  <c r="L9" i="66" s="1"/>
  <c r="K53" i="66"/>
  <c r="L53" i="66" s="1"/>
  <c r="K40" i="66"/>
  <c r="L40" i="66" s="1"/>
  <c r="K48" i="66"/>
  <c r="K29" i="66"/>
  <c r="L29" i="66" s="1"/>
  <c r="K44" i="66"/>
  <c r="K17" i="66"/>
  <c r="L17" i="66" s="1"/>
  <c r="K31" i="66"/>
  <c r="K30" i="66"/>
  <c r="K52" i="66"/>
  <c r="K16" i="66"/>
  <c r="L16" i="66" s="1"/>
  <c r="K46" i="66"/>
  <c r="K35" i="66"/>
  <c r="K57" i="66"/>
  <c r="K51" i="66"/>
  <c r="L51" i="66" s="1"/>
  <c r="K49" i="66"/>
  <c r="L49" i="66" s="1"/>
  <c r="K32" i="66"/>
  <c r="K13" i="66"/>
  <c r="L13" i="66" s="1"/>
  <c r="K18" i="66"/>
  <c r="K41" i="66"/>
  <c r="L41" i="66" s="1"/>
  <c r="K7" i="66"/>
  <c r="K58" i="66" s="1"/>
  <c r="U7" i="63"/>
  <c r="U28" i="63"/>
  <c r="U55" i="63"/>
  <c r="U50" i="63"/>
  <c r="U24" i="63"/>
  <c r="U30" i="63"/>
  <c r="U23" i="63"/>
  <c r="U15" i="63"/>
  <c r="U8" i="63"/>
  <c r="U52" i="63"/>
  <c r="U20" i="63"/>
  <c r="U46" i="63"/>
  <c r="U36" i="63"/>
  <c r="U9" i="63"/>
  <c r="U32" i="63"/>
  <c r="U42" i="63"/>
  <c r="U27" i="63"/>
  <c r="U31" i="63"/>
  <c r="U57" i="63"/>
  <c r="U12" i="63"/>
  <c r="U18" i="63"/>
  <c r="U33" i="63"/>
  <c r="U22" i="63"/>
  <c r="U10" i="63"/>
  <c r="U38" i="63"/>
  <c r="U16" i="63"/>
  <c r="U40" i="63"/>
  <c r="U56" i="63"/>
  <c r="U19" i="63"/>
  <c r="U49" i="63"/>
  <c r="U43" i="63"/>
  <c r="U35" i="63"/>
  <c r="U29" i="63"/>
  <c r="U48" i="63"/>
  <c r="U17" i="63"/>
  <c r="U47" i="63"/>
  <c r="U45" i="63"/>
  <c r="U51" i="63"/>
  <c r="U54" i="63"/>
  <c r="U26" i="63"/>
  <c r="U39" i="63"/>
  <c r="U37" i="63"/>
  <c r="U13" i="63"/>
  <c r="U21" i="63"/>
  <c r="U25" i="63"/>
  <c r="U11" i="63"/>
  <c r="U41" i="63"/>
  <c r="U34" i="63"/>
  <c r="U14" i="63"/>
  <c r="U53" i="63"/>
  <c r="U44" i="63"/>
  <c r="N58" i="63"/>
  <c r="O7" i="63" s="1"/>
  <c r="Z23" i="66"/>
  <c r="Z14" i="66"/>
  <c r="Z39" i="66"/>
  <c r="Z47" i="66"/>
  <c r="AA47" i="66" s="1"/>
  <c r="Z51" i="66"/>
  <c r="AA51" i="66" s="1"/>
  <c r="Z37" i="66"/>
  <c r="Z41" i="66"/>
  <c r="AA41" i="66" s="1"/>
  <c r="Z26" i="66"/>
  <c r="Z17" i="66"/>
  <c r="AA17" i="66" s="1"/>
  <c r="Z25" i="66"/>
  <c r="Z44" i="66"/>
  <c r="Z54" i="66"/>
  <c r="Z33" i="66"/>
  <c r="Z56" i="66"/>
  <c r="Z20" i="66"/>
  <c r="AA20" i="66" s="1"/>
  <c r="Z48" i="66"/>
  <c r="Z38" i="66"/>
  <c r="Z43" i="66"/>
  <c r="Z30" i="66"/>
  <c r="AA30" i="66" s="1"/>
  <c r="Z18" i="66"/>
  <c r="Z35" i="66"/>
  <c r="Z13" i="66"/>
  <c r="AA13" i="66" s="1"/>
  <c r="Z46" i="66"/>
  <c r="Z28" i="66"/>
  <c r="Z11" i="66"/>
  <c r="Z29" i="66"/>
  <c r="AA29" i="66" s="1"/>
  <c r="Z31" i="66"/>
  <c r="AA31" i="66" s="1"/>
  <c r="Z42" i="66"/>
  <c r="AA42" i="66" s="1"/>
  <c r="Z19" i="66"/>
  <c r="Z53" i="66"/>
  <c r="AA53" i="66" s="1"/>
  <c r="Z32" i="66"/>
  <c r="Z9" i="66"/>
  <c r="AA9" i="66" s="1"/>
  <c r="Z10" i="66"/>
  <c r="AA10" i="66" s="1"/>
  <c r="Z40" i="66"/>
  <c r="AA40" i="66" s="1"/>
  <c r="Z34" i="66"/>
  <c r="AA34" i="66" s="1"/>
  <c r="Z27" i="66"/>
  <c r="Z21" i="66"/>
  <c r="AA21" i="66" s="1"/>
  <c r="Z12" i="66"/>
  <c r="AA12" i="66" s="1"/>
  <c r="Z36" i="66"/>
  <c r="AA36" i="66" s="1"/>
  <c r="Z49" i="66"/>
  <c r="AA49" i="66" s="1"/>
  <c r="Z57" i="66"/>
  <c r="Z50" i="66"/>
  <c r="Z55" i="66"/>
  <c r="AA55" i="66" s="1"/>
  <c r="Z52" i="66"/>
  <c r="Z24" i="66"/>
  <c r="AA24" i="66" s="1"/>
  <c r="Z16" i="66"/>
  <c r="AA16" i="66" s="1"/>
  <c r="Z45" i="66"/>
  <c r="AA45" i="66" s="1"/>
  <c r="Z15" i="66"/>
  <c r="Z8" i="66"/>
  <c r="Z22" i="66"/>
  <c r="Z7" i="66"/>
  <c r="M7" i="66"/>
  <c r="L58" i="66"/>
  <c r="N7" i="66"/>
  <c r="K11" i="51"/>
  <c r="J11" i="51"/>
  <c r="I11" i="51"/>
  <c r="H11" i="51"/>
  <c r="G11" i="51"/>
  <c r="F11" i="51"/>
  <c r="D11" i="51"/>
  <c r="CP6" i="73" l="1"/>
  <c r="CP6" i="67"/>
  <c r="DZ6" i="73"/>
  <c r="EW6" i="74"/>
  <c r="DZ6" i="67"/>
  <c r="EL6" i="73"/>
  <c r="FJ6" i="74"/>
  <c r="EJ6" i="74"/>
  <c r="U8" i="52"/>
  <c r="CW6" i="74"/>
  <c r="EX6" i="73"/>
  <c r="EL6" i="67"/>
  <c r="EX6" i="67"/>
  <c r="DN6" i="73"/>
  <c r="DW6" i="74"/>
  <c r="DN6" i="67"/>
  <c r="DI6" i="74"/>
  <c r="DA6" i="73"/>
  <c r="DA6" i="67"/>
  <c r="DB6" i="67"/>
  <c r="DB6" i="73"/>
  <c r="DJ6" i="74"/>
  <c r="DG6" i="74"/>
  <c r="CY6" i="73"/>
  <c r="CY6" i="67"/>
  <c r="ET6" i="74"/>
  <c r="CO6" i="74"/>
  <c r="CR6" i="74"/>
  <c r="EU6" i="74"/>
  <c r="CP6" i="74"/>
  <c r="ET6" i="73"/>
  <c r="CO6" i="73"/>
  <c r="EJ6" i="73"/>
  <c r="CI6" i="73"/>
  <c r="ED6" i="73"/>
  <c r="CT6" i="73"/>
  <c r="N8" i="52"/>
  <c r="EK6" i="67"/>
  <c r="EO6" i="74"/>
  <c r="FF6" i="74"/>
  <c r="FG6" i="74"/>
  <c r="DB6" i="74"/>
  <c r="EP6" i="74"/>
  <c r="ER6" i="74"/>
  <c r="EK6" i="73"/>
  <c r="CK6" i="73"/>
  <c r="EE6" i="73"/>
  <c r="EV6" i="73"/>
  <c r="EP6" i="73"/>
  <c r="P8" i="52"/>
  <c r="EG6" i="67"/>
  <c r="FH6" i="74"/>
  <c r="FB6" i="74"/>
  <c r="CS6" i="74"/>
  <c r="FI6" i="74"/>
  <c r="EG6" i="73"/>
  <c r="DF6" i="73"/>
  <c r="EW6" i="73"/>
  <c r="EQ6" i="73"/>
  <c r="CM6" i="73"/>
  <c r="CL6" i="73"/>
  <c r="S8" i="52"/>
  <c r="R8" i="52"/>
  <c r="CN6" i="67"/>
  <c r="FC6" i="74"/>
  <c r="CT6" i="74"/>
  <c r="DO6" i="74"/>
  <c r="ES6" i="74"/>
  <c r="EV6" i="74"/>
  <c r="FE6" i="74"/>
  <c r="EB6" i="74"/>
  <c r="CU6" i="74"/>
  <c r="CV6" i="74"/>
  <c r="ES6" i="73"/>
  <c r="DR6" i="73"/>
  <c r="CN6" i="73"/>
  <c r="EI6" i="73"/>
  <c r="CH6" i="73"/>
  <c r="EH6" i="73"/>
  <c r="EU6" i="73"/>
  <c r="T8" i="52"/>
  <c r="M8" i="52"/>
  <c r="ET6" i="67"/>
  <c r="EE6" i="67"/>
  <c r="EU6" i="67"/>
  <c r="CM6" i="67"/>
  <c r="CO6" i="67"/>
  <c r="CL6" i="67"/>
  <c r="EW6" i="67"/>
  <c r="CT6" i="67"/>
  <c r="EP6" i="67"/>
  <c r="CH6" i="67"/>
  <c r="BQ6" i="66"/>
  <c r="EV6" i="67"/>
  <c r="ES6" i="67"/>
  <c r="DR6" i="67"/>
  <c r="CK6" i="67"/>
  <c r="CI6" i="67"/>
  <c r="EH6" i="67"/>
  <c r="DF6" i="67"/>
  <c r="EI6" i="67"/>
  <c r="ED6" i="67"/>
  <c r="EJ6" i="67"/>
  <c r="EQ6" i="67"/>
  <c r="Q8" i="52"/>
  <c r="DS6" i="73"/>
  <c r="DY6" i="67"/>
  <c r="DW6" i="67"/>
  <c r="EH6" i="74"/>
  <c r="EF6" i="74"/>
  <c r="EG6" i="74"/>
  <c r="DS6" i="67"/>
  <c r="DU6" i="73"/>
  <c r="DX6" i="67"/>
  <c r="DX6" i="73"/>
  <c r="DV6" i="73"/>
  <c r="DW6" i="73"/>
  <c r="EC6" i="74"/>
  <c r="EE6" i="74"/>
  <c r="DU6" i="67"/>
  <c r="EI6" i="74"/>
  <c r="DY6" i="73"/>
  <c r="DV6" i="67"/>
  <c r="CU6" i="73"/>
  <c r="DC6" i="74"/>
  <c r="CU6" i="67"/>
  <c r="CZ6" i="73"/>
  <c r="DH6" i="74"/>
  <c r="CZ6" i="67"/>
  <c r="DH43" i="74"/>
  <c r="CZ43" i="73"/>
  <c r="DH18" i="74"/>
  <c r="CZ18" i="73"/>
  <c r="CZ43" i="67"/>
  <c r="DH31" i="74"/>
  <c r="CZ31" i="67"/>
  <c r="CZ18" i="67"/>
  <c r="N12" i="66"/>
  <c r="DA11" i="73" s="1"/>
  <c r="M58" i="66"/>
  <c r="N19" i="66"/>
  <c r="N8" i="66"/>
  <c r="DA7" i="73" s="1"/>
  <c r="N54" i="66"/>
  <c r="DA53" i="67" s="1"/>
  <c r="N33" i="66"/>
  <c r="CY32" i="73" s="1"/>
  <c r="N39" i="66"/>
  <c r="N50" i="66"/>
  <c r="CY49" i="67" s="1"/>
  <c r="N42" i="66"/>
  <c r="CU41" i="73" s="1"/>
  <c r="N22" i="66"/>
  <c r="DG21" i="74" s="1"/>
  <c r="N11" i="66"/>
  <c r="N14" i="66"/>
  <c r="CU13" i="73" s="1"/>
  <c r="N37" i="66"/>
  <c r="DI36" i="74" s="1"/>
  <c r="N43" i="66"/>
  <c r="DA42" i="67" s="1"/>
  <c r="N32" i="66"/>
  <c r="N57" i="66"/>
  <c r="DI56" i="74" s="1"/>
  <c r="N26" i="66"/>
  <c r="DA25" i="73" s="1"/>
  <c r="N56" i="66"/>
  <c r="DI55" i="74" s="1"/>
  <c r="N31" i="66"/>
  <c r="N48" i="66"/>
  <c r="DA47" i="67" s="1"/>
  <c r="N30" i="66"/>
  <c r="DA29" i="73" s="1"/>
  <c r="N28" i="66"/>
  <c r="CU27" i="67" s="1"/>
  <c r="N38" i="66"/>
  <c r="N23" i="66"/>
  <c r="DG22" i="74" s="1"/>
  <c r="N46" i="66"/>
  <c r="DI45" i="74" s="1"/>
  <c r="N15" i="66"/>
  <c r="DI14" i="74" s="1"/>
  <c r="N44" i="66"/>
  <c r="N18" i="66"/>
  <c r="DA17" i="67" s="1"/>
  <c r="N25" i="66"/>
  <c r="DA24" i="73" s="1"/>
  <c r="N52" i="66"/>
  <c r="DA51" i="73" s="1"/>
  <c r="N27" i="66"/>
  <c r="N35" i="66"/>
  <c r="DC34" i="74" s="1"/>
  <c r="DP6" i="74"/>
  <c r="Z58" i="66"/>
  <c r="AB45" i="66"/>
  <c r="AB55" i="66"/>
  <c r="AB36" i="66"/>
  <c r="AB34" i="66"/>
  <c r="AB31" i="66"/>
  <c r="AB30" i="66"/>
  <c r="AB20" i="66"/>
  <c r="AB41" i="66"/>
  <c r="DI6" i="67"/>
  <c r="DR6" i="74"/>
  <c r="DT6" i="74"/>
  <c r="DK6" i="73"/>
  <c r="AG45" i="52"/>
  <c r="FJ43" i="73"/>
  <c r="AG42" i="52"/>
  <c r="FJ40" i="73"/>
  <c r="AG14" i="52"/>
  <c r="FJ12" i="73"/>
  <c r="AG55" i="52"/>
  <c r="FJ53" i="73"/>
  <c r="AG18" i="52"/>
  <c r="FJ16" i="73"/>
  <c r="AG44" i="52"/>
  <c r="FJ42" i="73"/>
  <c r="AG41" i="52"/>
  <c r="FJ39" i="73"/>
  <c r="AG23" i="52"/>
  <c r="FJ21" i="73"/>
  <c r="AG58" i="52"/>
  <c r="FJ56" i="73"/>
  <c r="AG33" i="52"/>
  <c r="FJ31" i="73"/>
  <c r="AG21" i="52"/>
  <c r="FJ19" i="73"/>
  <c r="AG24" i="52"/>
  <c r="FJ22" i="73"/>
  <c r="AG56" i="52"/>
  <c r="FJ54" i="73"/>
  <c r="M13" i="66"/>
  <c r="N13" i="66"/>
  <c r="DA12" i="73" s="1"/>
  <c r="M53" i="66"/>
  <c r="N53" i="66"/>
  <c r="DI52" i="74" s="1"/>
  <c r="M34" i="66"/>
  <c r="N34" i="66"/>
  <c r="DI33" i="74" s="1"/>
  <c r="DL6" i="67"/>
  <c r="AB16" i="66"/>
  <c r="AB12" i="66"/>
  <c r="AB40" i="66"/>
  <c r="AB53" i="66"/>
  <c r="AB29" i="66"/>
  <c r="AB13" i="66"/>
  <c r="DI6" i="73"/>
  <c r="DJ6" i="67"/>
  <c r="DJ6" i="73"/>
  <c r="AG54" i="52"/>
  <c r="FJ52" i="73"/>
  <c r="AG12" i="52"/>
  <c r="FJ10" i="73"/>
  <c r="AG38" i="52"/>
  <c r="FJ36" i="73"/>
  <c r="AG52" i="52"/>
  <c r="FJ50" i="73"/>
  <c r="AG49" i="52"/>
  <c r="FJ47" i="73"/>
  <c r="AG50" i="52"/>
  <c r="FJ48" i="73"/>
  <c r="AG17" i="52"/>
  <c r="FJ15" i="73"/>
  <c r="AG34" i="52"/>
  <c r="FJ32" i="73"/>
  <c r="AG32" i="52"/>
  <c r="FJ30" i="73"/>
  <c r="AG10" i="52"/>
  <c r="FJ8" i="73"/>
  <c r="AG53" i="52"/>
  <c r="FJ51" i="73"/>
  <c r="AG31" i="52"/>
  <c r="FJ29" i="73"/>
  <c r="AG29" i="52"/>
  <c r="FJ27" i="73"/>
  <c r="DM6" i="67"/>
  <c r="DV6" i="74"/>
  <c r="M29" i="66"/>
  <c r="N29" i="66"/>
  <c r="DA28" i="67" s="1"/>
  <c r="M9" i="66"/>
  <c r="N9" i="66"/>
  <c r="CY8" i="67" s="1"/>
  <c r="M47" i="66"/>
  <c r="N47" i="66"/>
  <c r="DA46" i="67" s="1"/>
  <c r="M45" i="66"/>
  <c r="N45" i="66"/>
  <c r="DA44" i="67" s="1"/>
  <c r="DG6" i="67"/>
  <c r="DG6" i="73"/>
  <c r="DL6" i="73"/>
  <c r="AB24" i="66"/>
  <c r="AB21" i="66"/>
  <c r="AB10" i="66"/>
  <c r="AB17" i="66"/>
  <c r="AB51" i="66"/>
  <c r="DS6" i="74"/>
  <c r="O35" i="63"/>
  <c r="O28" i="63"/>
  <c r="DB27" i="73" s="1"/>
  <c r="O56" i="63"/>
  <c r="O49" i="63"/>
  <c r="DB48" i="67" s="1"/>
  <c r="O47" i="63"/>
  <c r="DJ46" i="74" s="1"/>
  <c r="O34" i="63"/>
  <c r="DJ33" i="74" s="1"/>
  <c r="O27" i="63"/>
  <c r="O15" i="63"/>
  <c r="DB14" i="73" s="1"/>
  <c r="O29" i="63"/>
  <c r="O13" i="63"/>
  <c r="O21" i="63"/>
  <c r="O23" i="63"/>
  <c r="DJ22" i="74" s="1"/>
  <c r="O12" i="63"/>
  <c r="DJ11" i="74" s="1"/>
  <c r="O16" i="63"/>
  <c r="DB15" i="73" s="1"/>
  <c r="O57" i="63"/>
  <c r="O46" i="63"/>
  <c r="DJ45" i="74" s="1"/>
  <c r="O40" i="63"/>
  <c r="O9" i="63"/>
  <c r="DB8" i="73" s="1"/>
  <c r="O31" i="63"/>
  <c r="O17" i="63"/>
  <c r="DB16" i="67" s="1"/>
  <c r="O44" i="63"/>
  <c r="DB43" i="73" s="1"/>
  <c r="O36" i="63"/>
  <c r="DB35" i="73" s="1"/>
  <c r="O25" i="63"/>
  <c r="O30" i="63"/>
  <c r="DJ29" i="74" s="1"/>
  <c r="O18" i="63"/>
  <c r="DB17" i="73" s="1"/>
  <c r="O52" i="63"/>
  <c r="DB51" i="73" s="1"/>
  <c r="O8" i="63"/>
  <c r="O41" i="63"/>
  <c r="DB40" i="73" s="1"/>
  <c r="O54" i="63"/>
  <c r="DB53" i="73" s="1"/>
  <c r="O32" i="63"/>
  <c r="DJ31" i="74" s="1"/>
  <c r="O37" i="63"/>
  <c r="O53" i="63"/>
  <c r="DB52" i="67" s="1"/>
  <c r="O22" i="63"/>
  <c r="DB21" i="67" s="1"/>
  <c r="O33" i="63"/>
  <c r="O48" i="63"/>
  <c r="O55" i="63"/>
  <c r="DB54" i="73" s="1"/>
  <c r="O26" i="63"/>
  <c r="DB25" i="67" s="1"/>
  <c r="O19" i="63"/>
  <c r="O10" i="63"/>
  <c r="O43" i="63"/>
  <c r="DB42" i="73" s="1"/>
  <c r="O14" i="63"/>
  <c r="DB13" i="67" s="1"/>
  <c r="O20" i="63"/>
  <c r="DJ19" i="74" s="1"/>
  <c r="O39" i="63"/>
  <c r="O42" i="63"/>
  <c r="DB41" i="67" s="1"/>
  <c r="O24" i="63"/>
  <c r="DJ23" i="74" s="1"/>
  <c r="O11" i="63"/>
  <c r="DB10" i="67" s="1"/>
  <c r="O38" i="63"/>
  <c r="O51" i="63"/>
  <c r="DB50" i="67" s="1"/>
  <c r="O45" i="63"/>
  <c r="DJ44" i="74" s="1"/>
  <c r="O50" i="63"/>
  <c r="DB49" i="67" s="1"/>
  <c r="DK6" i="67"/>
  <c r="AG15" i="52"/>
  <c r="FJ13" i="73"/>
  <c r="AG26" i="52"/>
  <c r="FJ24" i="73"/>
  <c r="AG40" i="52"/>
  <c r="FJ38" i="73"/>
  <c r="AG46" i="52"/>
  <c r="FJ44" i="73"/>
  <c r="AG30" i="52"/>
  <c r="FJ28" i="73"/>
  <c r="AG20" i="52"/>
  <c r="FJ18" i="73"/>
  <c r="AG39" i="52"/>
  <c r="FJ37" i="73"/>
  <c r="AG19" i="52"/>
  <c r="FJ17" i="73"/>
  <c r="AG28" i="52"/>
  <c r="FJ26" i="73"/>
  <c r="AG37" i="52"/>
  <c r="FJ35" i="73"/>
  <c r="AG9" i="52"/>
  <c r="FJ7" i="73"/>
  <c r="AG25" i="52"/>
  <c r="FJ23" i="73"/>
  <c r="FJ6" i="73"/>
  <c r="AG8" i="52"/>
  <c r="U58" i="63"/>
  <c r="M41" i="66"/>
  <c r="N41" i="66"/>
  <c r="DI40" i="74" s="1"/>
  <c r="M49" i="66"/>
  <c r="N49" i="66"/>
  <c r="DA48" i="67" s="1"/>
  <c r="M36" i="66"/>
  <c r="N36" i="66"/>
  <c r="CU35" i="67" s="1"/>
  <c r="M24" i="66"/>
  <c r="N24" i="66"/>
  <c r="DA23" i="67" s="1"/>
  <c r="M55" i="66"/>
  <c r="N55" i="66"/>
  <c r="DI54" i="74" s="1"/>
  <c r="DE11" i="74"/>
  <c r="CW11" i="73"/>
  <c r="CW11" i="67"/>
  <c r="DE35" i="74"/>
  <c r="CW17" i="67"/>
  <c r="DE17" i="74"/>
  <c r="CW35" i="67"/>
  <c r="CW17" i="73"/>
  <c r="CW30" i="67"/>
  <c r="DE53" i="74"/>
  <c r="DE30" i="74"/>
  <c r="CW30" i="73"/>
  <c r="CW53" i="67"/>
  <c r="CW32" i="67"/>
  <c r="CW27" i="67"/>
  <c r="CW14" i="73"/>
  <c r="CW53" i="73"/>
  <c r="CW55" i="67"/>
  <c r="CW32" i="73"/>
  <c r="DE27" i="74"/>
  <c r="CW27" i="73"/>
  <c r="CW55" i="73"/>
  <c r="DE26" i="74"/>
  <c r="DE55" i="74"/>
  <c r="CW26" i="73"/>
  <c r="CW26" i="67"/>
  <c r="DE34" i="74"/>
  <c r="CW34" i="73"/>
  <c r="DE32" i="74"/>
  <c r="DE14" i="74"/>
  <c r="CW14" i="67"/>
  <c r="CW34" i="67"/>
  <c r="CW48" i="73"/>
  <c r="DE23" i="74"/>
  <c r="CW23" i="67"/>
  <c r="CW42" i="67"/>
  <c r="DE47" i="74"/>
  <c r="CW47" i="73"/>
  <c r="DE8" i="74"/>
  <c r="CW28" i="73"/>
  <c r="CW28" i="67"/>
  <c r="CW8" i="73"/>
  <c r="CW8" i="67"/>
  <c r="CW45" i="73"/>
  <c r="CW45" i="67"/>
  <c r="CW42" i="73"/>
  <c r="CW47" i="67"/>
  <c r="DE28" i="74"/>
  <c r="DE45" i="74"/>
  <c r="CW12" i="73"/>
  <c r="CW12" i="67"/>
  <c r="DE42" i="74"/>
  <c r="DE44" i="74"/>
  <c r="CW44" i="73"/>
  <c r="DE12" i="74"/>
  <c r="DE6" i="74"/>
  <c r="CW6" i="73"/>
  <c r="CW44" i="67"/>
  <c r="DE37" i="74"/>
  <c r="CW37" i="73"/>
  <c r="DE10" i="74"/>
  <c r="CW10" i="67"/>
  <c r="CW38" i="67"/>
  <c r="CW49" i="73"/>
  <c r="CW46" i="67"/>
  <c r="CW10" i="73"/>
  <c r="CW21" i="67"/>
  <c r="DE38" i="74"/>
  <c r="CW38" i="73"/>
  <c r="DE49" i="74"/>
  <c r="CW46" i="73"/>
  <c r="CW6" i="67"/>
  <c r="DE29" i="74"/>
  <c r="CW29" i="73"/>
  <c r="CW29" i="67"/>
  <c r="CW37" i="67"/>
  <c r="CW21" i="73"/>
  <c r="CW49" i="67"/>
  <c r="CW22" i="73"/>
  <c r="CW22" i="67"/>
  <c r="DE33" i="74"/>
  <c r="DE46" i="74"/>
  <c r="DE13" i="74"/>
  <c r="CW13" i="73"/>
  <c r="CW13" i="67"/>
  <c r="DE41" i="74"/>
  <c r="CW33" i="73"/>
  <c r="CW41" i="73"/>
  <c r="CW56" i="73"/>
  <c r="DE52" i="74"/>
  <c r="CW52" i="73"/>
  <c r="DE56" i="74"/>
  <c r="CW56" i="67"/>
  <c r="DE21" i="74"/>
  <c r="DE22" i="74"/>
  <c r="CW33" i="67"/>
  <c r="CW41" i="67"/>
  <c r="CW54" i="67"/>
  <c r="DE18" i="74"/>
  <c r="DE25" i="74"/>
  <c r="CW25" i="73"/>
  <c r="CW25" i="67"/>
  <c r="CW51" i="67"/>
  <c r="DE24" i="74"/>
  <c r="CW31" i="73"/>
  <c r="CW31" i="67"/>
  <c r="CW52" i="67"/>
  <c r="CW54" i="73"/>
  <c r="CW7" i="73"/>
  <c r="CW18" i="73"/>
  <c r="CW18" i="67"/>
  <c r="CW51" i="73"/>
  <c r="DE43" i="74"/>
  <c r="CW43" i="67"/>
  <c r="CW36" i="73"/>
  <c r="DE54" i="74"/>
  <c r="CW7" i="67"/>
  <c r="DE51" i="74"/>
  <c r="CW24" i="67"/>
  <c r="DE31" i="74"/>
  <c r="CW36" i="67"/>
  <c r="DE7" i="74"/>
  <c r="CW24" i="73"/>
  <c r="CW40" i="67"/>
  <c r="DE40" i="74"/>
  <c r="CW40" i="73"/>
  <c r="CW43" i="73"/>
  <c r="DE36" i="74"/>
  <c r="DF11" i="74"/>
  <c r="CX11" i="73"/>
  <c r="CX11" i="67"/>
  <c r="CX17" i="73"/>
  <c r="CX35" i="73"/>
  <c r="CX35" i="67"/>
  <c r="DF17" i="74"/>
  <c r="DF35" i="74"/>
  <c r="CX17" i="67"/>
  <c r="DF30" i="74"/>
  <c r="CX30" i="67"/>
  <c r="CX30" i="73"/>
  <c r="DF53" i="74"/>
  <c r="CX53" i="67"/>
  <c r="DF26" i="74"/>
  <c r="CX26" i="67"/>
  <c r="DF27" i="74"/>
  <c r="CX55" i="67"/>
  <c r="CX32" i="73"/>
  <c r="CX53" i="73"/>
  <c r="DF55" i="74"/>
  <c r="CX32" i="67"/>
  <c r="CX26" i="73"/>
  <c r="CX27" i="73"/>
  <c r="CX27" i="67"/>
  <c r="DF32" i="74"/>
  <c r="DF14" i="74"/>
  <c r="DF34" i="74"/>
  <c r="CX34" i="73"/>
  <c r="CX14" i="67"/>
  <c r="CX55" i="73"/>
  <c r="CX14" i="73"/>
  <c r="CX23" i="67"/>
  <c r="DF48" i="74"/>
  <c r="CX48" i="67"/>
  <c r="DF23" i="74"/>
  <c r="CX23" i="73"/>
  <c r="CX34" i="67"/>
  <c r="CX48" i="73"/>
  <c r="CX28" i="67"/>
  <c r="DF42" i="74"/>
  <c r="DF47" i="74"/>
  <c r="CX42" i="73"/>
  <c r="CX47" i="73"/>
  <c r="DF28" i="74"/>
  <c r="DF45" i="74"/>
  <c r="CX45" i="67"/>
  <c r="CX47" i="67"/>
  <c r="CX8" i="73"/>
  <c r="CX28" i="73"/>
  <c r="CX45" i="73"/>
  <c r="CX44" i="73"/>
  <c r="CX44" i="67"/>
  <c r="CX12" i="67"/>
  <c r="CX42" i="67"/>
  <c r="DF8" i="74"/>
  <c r="DF44" i="74"/>
  <c r="DF6" i="74"/>
  <c r="DF12" i="74"/>
  <c r="CX12" i="73"/>
  <c r="CX8" i="67"/>
  <c r="CX6" i="73"/>
  <c r="CX6" i="67"/>
  <c r="CX29" i="73"/>
  <c r="CX37" i="67"/>
  <c r="CX10" i="67"/>
  <c r="CX21" i="73"/>
  <c r="CX21" i="67"/>
  <c r="DF46" i="74"/>
  <c r="CX46" i="67"/>
  <c r="CX29" i="67"/>
  <c r="DF37" i="74"/>
  <c r="CX37" i="73"/>
  <c r="CX38" i="73"/>
  <c r="DF49" i="74"/>
  <c r="CX49" i="73"/>
  <c r="CX22" i="67"/>
  <c r="DF33" i="74"/>
  <c r="CX33" i="67"/>
  <c r="CX46" i="73"/>
  <c r="DF10" i="74"/>
  <c r="CX10" i="73"/>
  <c r="DF29" i="74"/>
  <c r="DF21" i="74"/>
  <c r="DF38" i="74"/>
  <c r="CX38" i="67"/>
  <c r="CX49" i="67"/>
  <c r="DF22" i="74"/>
  <c r="CX22" i="73"/>
  <c r="CX33" i="73"/>
  <c r="DF56" i="74"/>
  <c r="CX56" i="73"/>
  <c r="DF13" i="74"/>
  <c r="DF41" i="74"/>
  <c r="CX41" i="67"/>
  <c r="CX13" i="73"/>
  <c r="CX41" i="73"/>
  <c r="CX13" i="67"/>
  <c r="CX56" i="67"/>
  <c r="DF52" i="74"/>
  <c r="CX52" i="73"/>
  <c r="DF54" i="74"/>
  <c r="CX54" i="73"/>
  <c r="CX54" i="67"/>
  <c r="CX7" i="73"/>
  <c r="CX7" i="67"/>
  <c r="DF18" i="74"/>
  <c r="CX51" i="67"/>
  <c r="CX24" i="73"/>
  <c r="CX24" i="67"/>
  <c r="CX43" i="73"/>
  <c r="DF7" i="74"/>
  <c r="DF25" i="74"/>
  <c r="CX25" i="73"/>
  <c r="CX25" i="67"/>
  <c r="DF51" i="74"/>
  <c r="DF24" i="74"/>
  <c r="DF43" i="74"/>
  <c r="CX43" i="67"/>
  <c r="CX31" i="73"/>
  <c r="CX52" i="67"/>
  <c r="CX18" i="73"/>
  <c r="CX18" i="67"/>
  <c r="CX51" i="73"/>
  <c r="DF31" i="74"/>
  <c r="CX31" i="67"/>
  <c r="DF36" i="74"/>
  <c r="CX36" i="73"/>
  <c r="DF40" i="74"/>
  <c r="CX36" i="67"/>
  <c r="CX40" i="73"/>
  <c r="CX40" i="67"/>
  <c r="DU6" i="74"/>
  <c r="AB49" i="66"/>
  <c r="AB9" i="66"/>
  <c r="AA58" i="66"/>
  <c r="AC16" i="66" s="1"/>
  <c r="AB42" i="66"/>
  <c r="AB47" i="66"/>
  <c r="AC47" i="66"/>
  <c r="AG35" i="52"/>
  <c r="FJ33" i="73"/>
  <c r="AG22" i="52"/>
  <c r="FJ20" i="73"/>
  <c r="AG27" i="52"/>
  <c r="FJ25" i="73"/>
  <c r="AG48" i="52"/>
  <c r="FJ46" i="73"/>
  <c r="AG36" i="52"/>
  <c r="FJ34" i="73"/>
  <c r="AG57" i="52"/>
  <c r="FJ55" i="73"/>
  <c r="AG11" i="52"/>
  <c r="FJ9" i="73"/>
  <c r="AG13" i="52"/>
  <c r="FJ11" i="73"/>
  <c r="AG43" i="52"/>
  <c r="FJ41" i="73"/>
  <c r="AG47" i="52"/>
  <c r="FJ45" i="73"/>
  <c r="AG16" i="52"/>
  <c r="FJ14" i="73"/>
  <c r="AG51" i="52"/>
  <c r="FJ49" i="73"/>
  <c r="DM6" i="73"/>
  <c r="M51" i="66"/>
  <c r="N51" i="66"/>
  <c r="DI50" i="74" s="1"/>
  <c r="M16" i="66"/>
  <c r="N16" i="66"/>
  <c r="M17" i="66"/>
  <c r="N17" i="66"/>
  <c r="DI16" i="74" s="1"/>
  <c r="M40" i="66"/>
  <c r="N40" i="66"/>
  <c r="M20" i="66"/>
  <c r="N20" i="66"/>
  <c r="CY19" i="73" s="1"/>
  <c r="M21" i="66"/>
  <c r="N21" i="66"/>
  <c r="M10" i="66"/>
  <c r="N10" i="66"/>
  <c r="L11" i="51"/>
  <c r="FC15" i="73" l="1"/>
  <c r="FG15" i="73"/>
  <c r="AB17" i="52"/>
  <c r="AE17" i="52"/>
  <c r="FH15" i="73"/>
  <c r="Z17" i="52"/>
  <c r="FI15" i="73"/>
  <c r="FE15" i="73"/>
  <c r="FF15" i="73"/>
  <c r="FB15" i="73"/>
  <c r="AC17" i="52"/>
  <c r="Y17" i="52"/>
  <c r="AF17" i="52"/>
  <c r="AD17" i="52"/>
  <c r="FF9" i="74"/>
  <c r="CV9" i="74"/>
  <c r="EU9" i="74"/>
  <c r="CP9" i="74"/>
  <c r="CO9" i="74"/>
  <c r="EI9" i="73"/>
  <c r="CH9" i="73"/>
  <c r="EK9" i="73"/>
  <c r="CK9" i="73"/>
  <c r="EJ9" i="73"/>
  <c r="S11" i="52"/>
  <c r="N11" i="52"/>
  <c r="CN9" i="67"/>
  <c r="EE9" i="67"/>
  <c r="EQ9" i="67"/>
  <c r="CI9" i="67"/>
  <c r="P11" i="52"/>
  <c r="CM9" i="67"/>
  <c r="EV9" i="74"/>
  <c r="CR9" i="74"/>
  <c r="EP9" i="74"/>
  <c r="FC9" i="74"/>
  <c r="FG9" i="74"/>
  <c r="DB9" i="74"/>
  <c r="CT9" i="74"/>
  <c r="ED9" i="73"/>
  <c r="EU9" i="73"/>
  <c r="CT9" i="73"/>
  <c r="EG9" i="73"/>
  <c r="DF9" i="73"/>
  <c r="EW9" i="73"/>
  <c r="M11" i="52"/>
  <c r="T11" i="52"/>
  <c r="EW9" i="67"/>
  <c r="CT9" i="67"/>
  <c r="DF9" i="67"/>
  <c r="EI9" i="67"/>
  <c r="EP9" i="67"/>
  <c r="ET9" i="67"/>
  <c r="CL9" i="67"/>
  <c r="ER9" i="74"/>
  <c r="DO9" i="74"/>
  <c r="FH9" i="74"/>
  <c r="FI9" i="74"/>
  <c r="FB9" i="74"/>
  <c r="CS9" i="74"/>
  <c r="EV9" i="73"/>
  <c r="EP9" i="73"/>
  <c r="CL9" i="73"/>
  <c r="ES9" i="73"/>
  <c r="CI9" i="73"/>
  <c r="R11" i="52"/>
  <c r="ES9" i="67"/>
  <c r="DR9" i="67"/>
  <c r="CK9" i="67"/>
  <c r="CH9" i="67"/>
  <c r="ED9" i="67"/>
  <c r="EM9" i="67" s="1"/>
  <c r="EK9" i="67"/>
  <c r="EH9" i="67"/>
  <c r="EO9" i="74"/>
  <c r="FE9" i="74"/>
  <c r="EB9" i="74"/>
  <c r="CU9" i="74"/>
  <c r="ES9" i="74"/>
  <c r="ET9" i="74"/>
  <c r="EQ9" i="73"/>
  <c r="CM9" i="73"/>
  <c r="EH9" i="73"/>
  <c r="ET9" i="73"/>
  <c r="CO9" i="73"/>
  <c r="CN9" i="73"/>
  <c r="EE9" i="73"/>
  <c r="DR9" i="73"/>
  <c r="Q11" i="52"/>
  <c r="EJ9" i="67"/>
  <c r="EU9" i="67"/>
  <c r="EV9" i="67"/>
  <c r="CO9" i="67"/>
  <c r="EG9" i="67"/>
  <c r="DU9" i="67"/>
  <c r="DY9" i="67"/>
  <c r="U9" i="67" s="1"/>
  <c r="DX9" i="67"/>
  <c r="DV9" i="73"/>
  <c r="EG9" i="74"/>
  <c r="EE9" i="74"/>
  <c r="R9" i="74" s="1"/>
  <c r="DW9" i="73"/>
  <c r="S9" i="73" s="1"/>
  <c r="DS9" i="73"/>
  <c r="DU9" i="73"/>
  <c r="EI9" i="74"/>
  <c r="V9" i="74" s="1"/>
  <c r="DX9" i="73"/>
  <c r="T9" i="73" s="1"/>
  <c r="DV9" i="67"/>
  <c r="R9" i="67" s="1"/>
  <c r="DW9" i="67"/>
  <c r="EC9" i="74"/>
  <c r="P9" i="74" s="1"/>
  <c r="DS9" i="67"/>
  <c r="O9" i="67" s="1"/>
  <c r="DY9" i="73"/>
  <c r="U9" i="73" s="1"/>
  <c r="EH9" i="74"/>
  <c r="U9" i="74" s="1"/>
  <c r="EF9" i="74"/>
  <c r="S9" i="74" s="1"/>
  <c r="DK9" i="67"/>
  <c r="DS9" i="74"/>
  <c r="DV9" i="74"/>
  <c r="DM9" i="73"/>
  <c r="DK9" i="73"/>
  <c r="DJ9" i="67"/>
  <c r="DR9" i="74"/>
  <c r="DU9" i="74"/>
  <c r="DG9" i="67"/>
  <c r="DM9" i="67"/>
  <c r="DJ9" i="73"/>
  <c r="DI9" i="73"/>
  <c r="DI9" i="67"/>
  <c r="DL9" i="73"/>
  <c r="DP9" i="74"/>
  <c r="DT9" i="74"/>
  <c r="DL9" i="67"/>
  <c r="DG9" i="73"/>
  <c r="AH49" i="73"/>
  <c r="BR49" i="73"/>
  <c r="BR14" i="73"/>
  <c r="AH14" i="73"/>
  <c r="AH41" i="73"/>
  <c r="BR41" i="73"/>
  <c r="BR11" i="73"/>
  <c r="AH11" i="73"/>
  <c r="AH9" i="73"/>
  <c r="BR9" i="73"/>
  <c r="BR55" i="73"/>
  <c r="AH55" i="73"/>
  <c r="BR46" i="73"/>
  <c r="AH46" i="73"/>
  <c r="AH25" i="73"/>
  <c r="BR25" i="73"/>
  <c r="AH33" i="73"/>
  <c r="BR33" i="73"/>
  <c r="CX16" i="73"/>
  <c r="FG20" i="74"/>
  <c r="DB20" i="74"/>
  <c r="ER20" i="74"/>
  <c r="DO20" i="74"/>
  <c r="FH20" i="74"/>
  <c r="EB20" i="74"/>
  <c r="EJ20" i="73"/>
  <c r="CI20" i="73"/>
  <c r="EV20" i="73"/>
  <c r="EP20" i="73"/>
  <c r="CL20" i="73"/>
  <c r="S22" i="52"/>
  <c r="N22" i="52"/>
  <c r="EV20" i="67"/>
  <c r="CO20" i="67"/>
  <c r="EH20" i="67"/>
  <c r="DF20" i="67"/>
  <c r="ET20" i="67"/>
  <c r="M22" i="52"/>
  <c r="EE20" i="67"/>
  <c r="FB20" i="74"/>
  <c r="CS20" i="74"/>
  <c r="FC20" i="74"/>
  <c r="CT20" i="74"/>
  <c r="CU20" i="74"/>
  <c r="CP20" i="74"/>
  <c r="EE20" i="73"/>
  <c r="EK20" i="73"/>
  <c r="EQ20" i="73"/>
  <c r="CM20" i="73"/>
  <c r="DF20" i="73"/>
  <c r="EH20" i="73"/>
  <c r="EG20" i="73"/>
  <c r="P22" i="52"/>
  <c r="T22" i="52"/>
  <c r="EQ20" i="67"/>
  <c r="CI20" i="67"/>
  <c r="CN20" i="67"/>
  <c r="EW20" i="67"/>
  <c r="CT20" i="67"/>
  <c r="ES20" i="74"/>
  <c r="FF20" i="74"/>
  <c r="CV20" i="74"/>
  <c r="ET20" i="74"/>
  <c r="CO20" i="74"/>
  <c r="EP20" i="74"/>
  <c r="EW20" i="73"/>
  <c r="EI20" i="73"/>
  <c r="CH20" i="73"/>
  <c r="CK20" i="73"/>
  <c r="EI20" i="67"/>
  <c r="EK20" i="67"/>
  <c r="EU20" i="67"/>
  <c r="CM20" i="67"/>
  <c r="ES20" i="67"/>
  <c r="DR20" i="67"/>
  <c r="CK20" i="67"/>
  <c r="EV20" i="74"/>
  <c r="CR20" i="74"/>
  <c r="EO20" i="74"/>
  <c r="FE20" i="74"/>
  <c r="EU20" i="74"/>
  <c r="FI20" i="74"/>
  <c r="ES20" i="73"/>
  <c r="DR20" i="73"/>
  <c r="CN20" i="73"/>
  <c r="ED20" i="73"/>
  <c r="EM20" i="73" s="1"/>
  <c r="ET20" i="73"/>
  <c r="EU20" i="73"/>
  <c r="CT20" i="73"/>
  <c r="CO20" i="73"/>
  <c r="Q22" i="52"/>
  <c r="R22" i="52"/>
  <c r="ED20" i="67"/>
  <c r="EP20" i="67"/>
  <c r="CH20" i="67"/>
  <c r="CL20" i="67"/>
  <c r="EJ20" i="67"/>
  <c r="EG20" i="67"/>
  <c r="DY20" i="67"/>
  <c r="DX20" i="73"/>
  <c r="EH20" i="74"/>
  <c r="U20" i="74" s="1"/>
  <c r="EF20" i="74"/>
  <c r="S20" i="74" s="1"/>
  <c r="EG20" i="74"/>
  <c r="T20" i="74" s="1"/>
  <c r="DS20" i="67"/>
  <c r="O20" i="67" s="1"/>
  <c r="EI20" i="74"/>
  <c r="DX20" i="67"/>
  <c r="T20" i="67" s="1"/>
  <c r="DV20" i="73"/>
  <c r="R20" i="73" s="1"/>
  <c r="EC20" i="74"/>
  <c r="DV20" i="67"/>
  <c r="R20" i="67" s="1"/>
  <c r="DW20" i="67"/>
  <c r="S20" i="67" s="1"/>
  <c r="DS20" i="73"/>
  <c r="EE20" i="74"/>
  <c r="DU20" i="67"/>
  <c r="DU20" i="73"/>
  <c r="Q20" i="73" s="1"/>
  <c r="DY20" i="73"/>
  <c r="DW20" i="73"/>
  <c r="S20" i="73" s="1"/>
  <c r="DK20" i="73"/>
  <c r="DK20" i="67"/>
  <c r="DI20" i="73"/>
  <c r="DG20" i="73"/>
  <c r="DV20" i="74"/>
  <c r="DL20" i="73"/>
  <c r="DM20" i="73"/>
  <c r="DS20" i="74"/>
  <c r="DU20" i="74"/>
  <c r="DP20" i="74"/>
  <c r="DM20" i="67"/>
  <c r="DT20" i="74"/>
  <c r="DJ20" i="73"/>
  <c r="DJ20" i="67"/>
  <c r="DR20" i="74"/>
  <c r="DI20" i="67"/>
  <c r="DL20" i="67"/>
  <c r="DG20" i="67"/>
  <c r="FI39" i="74"/>
  <c r="FB39" i="74"/>
  <c r="CS39" i="74"/>
  <c r="EO39" i="74"/>
  <c r="EV39" i="74"/>
  <c r="CR39" i="74"/>
  <c r="CV39" i="74"/>
  <c r="EG39" i="73"/>
  <c r="DF39" i="73"/>
  <c r="EW39" i="73"/>
  <c r="EQ39" i="73"/>
  <c r="CM39" i="73"/>
  <c r="CT39" i="73"/>
  <c r="CL39" i="73"/>
  <c r="S41" i="52"/>
  <c r="EP39" i="67"/>
  <c r="CH39" i="67"/>
  <c r="ET39" i="67"/>
  <c r="CL39" i="67"/>
  <c r="EQ39" i="67"/>
  <c r="CI39" i="67"/>
  <c r="ES39" i="67"/>
  <c r="CT39" i="67"/>
  <c r="DR39" i="67"/>
  <c r="FE39" i="74"/>
  <c r="EB39" i="74"/>
  <c r="CU39" i="74"/>
  <c r="ES39" i="74"/>
  <c r="FH39" i="74"/>
  <c r="FF39" i="74"/>
  <c r="ES39" i="73"/>
  <c r="DR39" i="73"/>
  <c r="CN39" i="73"/>
  <c r="EI39" i="73"/>
  <c r="CH39" i="73"/>
  <c r="M41" i="52"/>
  <c r="EH39" i="67"/>
  <c r="DF39" i="67"/>
  <c r="N41" i="52"/>
  <c r="EK39" i="67"/>
  <c r="Q41" i="52"/>
  <c r="EI39" i="67"/>
  <c r="P41" i="52"/>
  <c r="CK39" i="67"/>
  <c r="EU39" i="74"/>
  <c r="CP39" i="74"/>
  <c r="ET39" i="74"/>
  <c r="CO39" i="74"/>
  <c r="DO39" i="74"/>
  <c r="ET39" i="73"/>
  <c r="CO39" i="73"/>
  <c r="EJ39" i="73"/>
  <c r="CI39" i="73"/>
  <c r="ED39" i="73"/>
  <c r="EU39" i="73"/>
  <c r="EP39" i="73"/>
  <c r="EH39" i="73"/>
  <c r="R41" i="52"/>
  <c r="T41" i="52"/>
  <c r="EG39" i="67"/>
  <c r="ED39" i="67"/>
  <c r="EE39" i="67"/>
  <c r="EW39" i="67"/>
  <c r="EJ39" i="67"/>
  <c r="EP39" i="74"/>
  <c r="FG39" i="74"/>
  <c r="DB39" i="74"/>
  <c r="FC39" i="74"/>
  <c r="CT39" i="74"/>
  <c r="ER39" i="74"/>
  <c r="EK39" i="73"/>
  <c r="CK39" i="73"/>
  <c r="EE39" i="73"/>
  <c r="EV39" i="73"/>
  <c r="EU39" i="67"/>
  <c r="CM39" i="67"/>
  <c r="CN39" i="67"/>
  <c r="EV39" i="67"/>
  <c r="CO39" i="67"/>
  <c r="DU39" i="67"/>
  <c r="Q39" i="67" s="1"/>
  <c r="DY39" i="73"/>
  <c r="DY39" i="67"/>
  <c r="DV39" i="73"/>
  <c r="R39" i="73" s="1"/>
  <c r="DW39" i="73"/>
  <c r="S39" i="73" s="1"/>
  <c r="EH39" i="74"/>
  <c r="U39" i="74" s="1"/>
  <c r="DX39" i="67"/>
  <c r="DV39" i="67"/>
  <c r="R39" i="67" s="1"/>
  <c r="DS39" i="67"/>
  <c r="O39" i="67" s="1"/>
  <c r="EE39" i="74"/>
  <c r="DX39" i="73"/>
  <c r="EC39" i="74"/>
  <c r="DS39" i="73"/>
  <c r="O39" i="73" s="1"/>
  <c r="DU39" i="73"/>
  <c r="EI39" i="74"/>
  <c r="V39" i="74" s="1"/>
  <c r="EF39" i="74"/>
  <c r="EG39" i="74"/>
  <c r="T39" i="74" s="1"/>
  <c r="DW39" i="67"/>
  <c r="S39" i="67" s="1"/>
  <c r="DM39" i="67"/>
  <c r="DV39" i="74"/>
  <c r="DK39" i="73"/>
  <c r="DJ39" i="67"/>
  <c r="DI39" i="67"/>
  <c r="DU39" i="74"/>
  <c r="DK39" i="67"/>
  <c r="DI39" i="73"/>
  <c r="DG39" i="73"/>
  <c r="DT39" i="74"/>
  <c r="DS39" i="74"/>
  <c r="DR39" i="74"/>
  <c r="DL39" i="73"/>
  <c r="DM39" i="73"/>
  <c r="DJ39" i="73"/>
  <c r="DL39" i="67"/>
  <c r="DP39" i="74"/>
  <c r="DG39" i="67"/>
  <c r="EU15" i="74"/>
  <c r="CP15" i="74"/>
  <c r="EO15" i="74"/>
  <c r="FF15" i="74"/>
  <c r="CV15" i="74"/>
  <c r="DB15" i="74"/>
  <c r="CS15" i="74"/>
  <c r="EU15" i="73"/>
  <c r="CT15" i="73"/>
  <c r="EG15" i="73"/>
  <c r="DF15" i="73"/>
  <c r="EW15" i="73"/>
  <c r="EQ15" i="73"/>
  <c r="EV15" i="73"/>
  <c r="R17" i="52"/>
  <c r="Q17" i="52"/>
  <c r="EP15" i="67"/>
  <c r="CH15" i="67"/>
  <c r="ET15" i="67"/>
  <c r="CL15" i="67"/>
  <c r="CK15" i="67"/>
  <c r="EI15" i="67"/>
  <c r="EW15" i="67"/>
  <c r="EP15" i="74"/>
  <c r="FH15" i="74"/>
  <c r="EV15" i="74"/>
  <c r="CR15" i="74"/>
  <c r="ES15" i="74"/>
  <c r="EP15" i="73"/>
  <c r="CL15" i="73"/>
  <c r="ES15" i="73"/>
  <c r="DR15" i="73"/>
  <c r="CN15" i="73"/>
  <c r="CH15" i="73"/>
  <c r="N17" i="52"/>
  <c r="EH15" i="67"/>
  <c r="DF15" i="67"/>
  <c r="EJ15" i="67"/>
  <c r="EK15" i="67"/>
  <c r="ES15" i="67"/>
  <c r="ED15" i="67"/>
  <c r="EE15" i="67"/>
  <c r="FI15" i="74"/>
  <c r="FC15" i="74"/>
  <c r="CT15" i="74"/>
  <c r="ER15" i="74"/>
  <c r="DO15" i="74"/>
  <c r="FG15" i="74"/>
  <c r="FB15" i="74"/>
  <c r="EH15" i="73"/>
  <c r="ET15" i="73"/>
  <c r="CO15" i="73"/>
  <c r="EJ15" i="73"/>
  <c r="CI15" i="73"/>
  <c r="CM15" i="73"/>
  <c r="ED15" i="73"/>
  <c r="S17" i="52"/>
  <c r="T17" i="52"/>
  <c r="P17" i="52"/>
  <c r="DR15" i="67"/>
  <c r="EG15" i="67"/>
  <c r="EV15" i="67"/>
  <c r="CO15" i="67"/>
  <c r="FE15" i="74"/>
  <c r="EB15" i="74"/>
  <c r="CU15" i="74"/>
  <c r="ET15" i="74"/>
  <c r="CO15" i="74"/>
  <c r="EK15" i="73"/>
  <c r="CK15" i="73"/>
  <c r="EE15" i="73"/>
  <c r="EI15" i="73"/>
  <c r="M17" i="52"/>
  <c r="CN15" i="67"/>
  <c r="EU15" i="67"/>
  <c r="CM15" i="67"/>
  <c r="CT15" i="67"/>
  <c r="EQ15" i="67"/>
  <c r="CI15" i="67"/>
  <c r="DS15" i="73"/>
  <c r="DU15" i="73"/>
  <c r="Q15" i="73" s="1"/>
  <c r="EI15" i="74"/>
  <c r="V15" i="74" s="1"/>
  <c r="DW15" i="73"/>
  <c r="S15" i="73" s="1"/>
  <c r="EC15" i="74"/>
  <c r="P15" i="74" s="1"/>
  <c r="EE15" i="74"/>
  <c r="R15" i="74" s="1"/>
  <c r="DY15" i="67"/>
  <c r="U15" i="67" s="1"/>
  <c r="DY15" i="73"/>
  <c r="DX15" i="73"/>
  <c r="EH15" i="74"/>
  <c r="U15" i="74" s="1"/>
  <c r="EF15" i="74"/>
  <c r="S15" i="74" s="1"/>
  <c r="DV15" i="67"/>
  <c r="R15" i="67" s="1"/>
  <c r="EG15" i="74"/>
  <c r="T15" i="74" s="1"/>
  <c r="DS15" i="67"/>
  <c r="O15" i="67" s="1"/>
  <c r="DU15" i="67"/>
  <c r="DX15" i="67"/>
  <c r="T15" i="67" s="1"/>
  <c r="DV15" i="73"/>
  <c r="R15" i="73" s="1"/>
  <c r="DW15" i="67"/>
  <c r="S15" i="67" s="1"/>
  <c r="DJ15" i="73"/>
  <c r="DL15" i="67"/>
  <c r="DV15" i="74"/>
  <c r="DK15" i="67"/>
  <c r="DT15" i="74"/>
  <c r="DS15" i="74"/>
  <c r="DI15" i="73"/>
  <c r="DR15" i="74"/>
  <c r="DM15" i="73"/>
  <c r="DK15" i="73"/>
  <c r="DJ15" i="67"/>
  <c r="DI15" i="67"/>
  <c r="DG15" i="67"/>
  <c r="DP15" i="74"/>
  <c r="DG15" i="73"/>
  <c r="DM15" i="67"/>
  <c r="DL15" i="73"/>
  <c r="DU15" i="74"/>
  <c r="AC49" i="66"/>
  <c r="CX20" i="67"/>
  <c r="DF19" i="74"/>
  <c r="CX15" i="67"/>
  <c r="CX39" i="73"/>
  <c r="CX50" i="73"/>
  <c r="CX9" i="73"/>
  <c r="CW16" i="73"/>
  <c r="CW15" i="67"/>
  <c r="CW19" i="67"/>
  <c r="CW39" i="73"/>
  <c r="CW23" i="73"/>
  <c r="CW48" i="67"/>
  <c r="DE48" i="74"/>
  <c r="CW35" i="73"/>
  <c r="CP37" i="67"/>
  <c r="DZ37" i="73"/>
  <c r="DZ37" i="67"/>
  <c r="EW37" i="74"/>
  <c r="EX37" i="67"/>
  <c r="CW37" i="74"/>
  <c r="FJ37" i="74"/>
  <c r="EL37" i="73"/>
  <c r="EJ37" i="74"/>
  <c r="W37" i="74" s="1"/>
  <c r="EX37" i="73"/>
  <c r="U39" i="52"/>
  <c r="AS39" i="52" s="1"/>
  <c r="BE39" i="52" s="1"/>
  <c r="CP37" i="73"/>
  <c r="EL37" i="67"/>
  <c r="DW37" i="74"/>
  <c r="DN37" i="73"/>
  <c r="DN37" i="67"/>
  <c r="CW38" i="74"/>
  <c r="CP38" i="67"/>
  <c r="EJ38" i="74"/>
  <c r="EL38" i="67"/>
  <c r="CP38" i="73"/>
  <c r="EW38" i="74"/>
  <c r="EL38" i="73"/>
  <c r="DZ38" i="73"/>
  <c r="DZ38" i="67"/>
  <c r="V38" i="67" s="1"/>
  <c r="U40" i="52"/>
  <c r="AS40" i="52" s="1"/>
  <c r="BE40" i="52" s="1"/>
  <c r="EX38" i="67"/>
  <c r="EX38" i="73"/>
  <c r="FJ38" i="74"/>
  <c r="DN38" i="73"/>
  <c r="DW38" i="74"/>
  <c r="DN38" i="67"/>
  <c r="EJ9" i="74"/>
  <c r="EL9" i="73"/>
  <c r="DZ9" i="73"/>
  <c r="CP9" i="73"/>
  <c r="CP9" i="67"/>
  <c r="EX9" i="73"/>
  <c r="EL9" i="67"/>
  <c r="U11" i="52"/>
  <c r="AS11" i="52" s="1"/>
  <c r="BE11" i="52" s="1"/>
  <c r="EW9" i="74"/>
  <c r="DZ9" i="67"/>
  <c r="V9" i="67" s="1"/>
  <c r="FJ9" i="74"/>
  <c r="CW9" i="74"/>
  <c r="EX9" i="67"/>
  <c r="DN9" i="67"/>
  <c r="DW9" i="74"/>
  <c r="DN9" i="73"/>
  <c r="DZ47" i="73"/>
  <c r="EL47" i="67"/>
  <c r="EL47" i="73"/>
  <c r="U49" i="52"/>
  <c r="AS49" i="52" s="1"/>
  <c r="BE49" i="52" s="1"/>
  <c r="EJ47" i="74"/>
  <c r="EX47" i="67"/>
  <c r="CP47" i="73"/>
  <c r="FJ47" i="74"/>
  <c r="DZ47" i="67"/>
  <c r="CP47" i="67"/>
  <c r="EW47" i="74"/>
  <c r="CW47" i="74"/>
  <c r="EX47" i="73"/>
  <c r="DN47" i="67"/>
  <c r="DW47" i="74"/>
  <c r="DN47" i="73"/>
  <c r="CW36" i="74"/>
  <c r="CP36" i="73"/>
  <c r="DZ36" i="73"/>
  <c r="EL36" i="73"/>
  <c r="CP36" i="67"/>
  <c r="EX36" i="73"/>
  <c r="DZ36" i="67"/>
  <c r="V36" i="67" s="1"/>
  <c r="U38" i="52"/>
  <c r="AS38" i="52" s="1"/>
  <c r="BE38" i="52" s="1"/>
  <c r="EL36" i="67"/>
  <c r="EW36" i="74"/>
  <c r="FJ36" i="74"/>
  <c r="EJ36" i="74"/>
  <c r="EX36" i="67"/>
  <c r="DW36" i="74"/>
  <c r="DN36" i="73"/>
  <c r="DN36" i="67"/>
  <c r="EL7" i="73"/>
  <c r="CW7" i="74"/>
  <c r="DZ7" i="73"/>
  <c r="V7" i="73" s="1"/>
  <c r="EJ7" i="74"/>
  <c r="EL7" i="67"/>
  <c r="CP7" i="73"/>
  <c r="DZ7" i="67"/>
  <c r="V7" i="67" s="1"/>
  <c r="U9" i="52"/>
  <c r="AS9" i="52" s="1"/>
  <c r="BE9" i="52" s="1"/>
  <c r="EX7" i="73"/>
  <c r="EW7" i="74"/>
  <c r="FJ7" i="74"/>
  <c r="CP7" i="67"/>
  <c r="EX7" i="67"/>
  <c r="DW7" i="74"/>
  <c r="DN7" i="67"/>
  <c r="DN7" i="73"/>
  <c r="EL24" i="73"/>
  <c r="CW24" i="74"/>
  <c r="U26" i="52"/>
  <c r="AS26" i="52" s="1"/>
  <c r="BE26" i="52" s="1"/>
  <c r="EX24" i="67"/>
  <c r="CP24" i="73"/>
  <c r="FJ24" i="74"/>
  <c r="EX24" i="73"/>
  <c r="CP24" i="67"/>
  <c r="EJ24" i="74"/>
  <c r="EW24" i="74"/>
  <c r="DZ24" i="67"/>
  <c r="V24" i="67" s="1"/>
  <c r="DZ24" i="73"/>
  <c r="EL24" i="67"/>
  <c r="DN24" i="73"/>
  <c r="DN24" i="67"/>
  <c r="DW24" i="74"/>
  <c r="EJ30" i="74"/>
  <c r="DZ30" i="67"/>
  <c r="V30" i="67" s="1"/>
  <c r="CP30" i="73"/>
  <c r="EX30" i="73"/>
  <c r="EL30" i="73"/>
  <c r="DZ30" i="73"/>
  <c r="V30" i="73" s="1"/>
  <c r="EW30" i="74"/>
  <c r="CP30" i="67"/>
  <c r="U32" i="52"/>
  <c r="AS32" i="52" s="1"/>
  <c r="BE32" i="52" s="1"/>
  <c r="CW30" i="74"/>
  <c r="EX30" i="67"/>
  <c r="FJ30" i="74"/>
  <c r="EL30" i="67"/>
  <c r="DN30" i="73"/>
  <c r="DN30" i="67"/>
  <c r="DW30" i="74"/>
  <c r="FJ56" i="74"/>
  <c r="CP56" i="67"/>
  <c r="EW56" i="74"/>
  <c r="EX56" i="67"/>
  <c r="EJ56" i="74"/>
  <c r="EL56" i="73"/>
  <c r="CW56" i="74"/>
  <c r="DZ56" i="73"/>
  <c r="EX56" i="73"/>
  <c r="EL56" i="67"/>
  <c r="CP56" i="73"/>
  <c r="DZ56" i="67"/>
  <c r="U58" i="52"/>
  <c r="AS58" i="52" s="1"/>
  <c r="BE58" i="52" s="1"/>
  <c r="DN56" i="67"/>
  <c r="DN56" i="73"/>
  <c r="DW56" i="74"/>
  <c r="EL20" i="73"/>
  <c r="U22" i="52"/>
  <c r="AS22" i="52" s="1"/>
  <c r="BE22" i="52" s="1"/>
  <c r="EX20" i="73"/>
  <c r="CW20" i="74"/>
  <c r="CP20" i="73"/>
  <c r="EW20" i="74"/>
  <c r="EL20" i="67"/>
  <c r="FJ20" i="74"/>
  <c r="DZ20" i="67"/>
  <c r="DZ20" i="73"/>
  <c r="V20" i="73" s="1"/>
  <c r="EX20" i="67"/>
  <c r="CP20" i="67"/>
  <c r="EJ20" i="74"/>
  <c r="DN20" i="73"/>
  <c r="DN20" i="67"/>
  <c r="DW20" i="74"/>
  <c r="DZ26" i="73"/>
  <c r="EX26" i="67"/>
  <c r="EW26" i="74"/>
  <c r="U28" i="52"/>
  <c r="AS28" i="52" s="1"/>
  <c r="BE28" i="52" s="1"/>
  <c r="EJ26" i="74"/>
  <c r="EL26" i="73"/>
  <c r="FJ26" i="74"/>
  <c r="EL26" i="67"/>
  <c r="CW26" i="74"/>
  <c r="CP26" i="73"/>
  <c r="EX26" i="73"/>
  <c r="CP26" i="67"/>
  <c r="DZ26" i="67"/>
  <c r="DW26" i="74"/>
  <c r="DN26" i="73"/>
  <c r="DN26" i="67"/>
  <c r="CW55" i="74"/>
  <c r="CP55" i="67"/>
  <c r="EW55" i="74"/>
  <c r="EL55" i="67"/>
  <c r="EX55" i="73"/>
  <c r="FJ55" i="74"/>
  <c r="EJ55" i="74"/>
  <c r="EL55" i="73"/>
  <c r="CP55" i="73"/>
  <c r="DZ55" i="73"/>
  <c r="V55" i="73" s="1"/>
  <c r="EX55" i="67"/>
  <c r="DZ55" i="67"/>
  <c r="U57" i="52"/>
  <c r="AS57" i="52" s="1"/>
  <c r="BE57" i="52" s="1"/>
  <c r="DN55" i="67"/>
  <c r="DW55" i="74"/>
  <c r="DN55" i="73"/>
  <c r="AC51" i="66"/>
  <c r="AC10" i="66"/>
  <c r="AC24" i="66"/>
  <c r="AC29" i="66"/>
  <c r="AC40" i="66"/>
  <c r="FG26" i="74"/>
  <c r="DB26" i="74"/>
  <c r="EU26" i="74"/>
  <c r="CP26" i="74"/>
  <c r="FC26" i="74"/>
  <c r="CT26" i="74"/>
  <c r="FF26" i="74"/>
  <c r="EI26" i="73"/>
  <c r="CH26" i="73"/>
  <c r="EK26" i="73"/>
  <c r="CK26" i="73"/>
  <c r="ES26" i="73"/>
  <c r="EJ26" i="73"/>
  <c r="S28" i="52"/>
  <c r="ET26" i="67"/>
  <c r="CL26" i="67"/>
  <c r="R28" i="52"/>
  <c r="EJ26" i="67"/>
  <c r="EV26" i="67"/>
  <c r="EU26" i="67"/>
  <c r="CM26" i="67"/>
  <c r="FB26" i="74"/>
  <c r="CS26" i="74"/>
  <c r="EP26" i="74"/>
  <c r="EV26" i="74"/>
  <c r="CR26" i="74"/>
  <c r="EO26" i="74"/>
  <c r="ER26" i="74"/>
  <c r="CV26" i="74"/>
  <c r="ED26" i="73"/>
  <c r="EM26" i="73" s="1"/>
  <c r="EU26" i="73"/>
  <c r="CT26" i="73"/>
  <c r="EG26" i="73"/>
  <c r="DF26" i="73"/>
  <c r="EW26" i="73"/>
  <c r="DR26" i="73"/>
  <c r="P28" i="52"/>
  <c r="N28" i="52"/>
  <c r="EK26" i="67"/>
  <c r="EI26" i="67"/>
  <c r="EE26" i="67"/>
  <c r="ED26" i="67"/>
  <c r="EP26" i="67"/>
  <c r="CH26" i="67"/>
  <c r="ES26" i="74"/>
  <c r="FI26" i="74"/>
  <c r="FH26" i="74"/>
  <c r="EV26" i="73"/>
  <c r="EP26" i="73"/>
  <c r="CL26" i="73"/>
  <c r="CN26" i="73"/>
  <c r="CI26" i="73"/>
  <c r="CN26" i="67"/>
  <c r="T28" i="52"/>
  <c r="EG26" i="67"/>
  <c r="EW26" i="67"/>
  <c r="CT26" i="67"/>
  <c r="EH26" i="67"/>
  <c r="DF26" i="67"/>
  <c r="EQ26" i="67"/>
  <c r="FE26" i="74"/>
  <c r="ET26" i="74"/>
  <c r="EQ26" i="73"/>
  <c r="M28" i="52"/>
  <c r="ES26" i="67"/>
  <c r="EB26" i="74"/>
  <c r="CO26" i="74"/>
  <c r="ET26" i="73"/>
  <c r="EE26" i="73"/>
  <c r="DR26" i="67"/>
  <c r="CU26" i="74"/>
  <c r="CM26" i="73"/>
  <c r="CK26" i="67"/>
  <c r="DO26" i="74"/>
  <c r="EH26" i="73"/>
  <c r="CO26" i="73"/>
  <c r="Q28" i="52"/>
  <c r="CO26" i="67"/>
  <c r="CI26" i="67"/>
  <c r="EC26" i="74"/>
  <c r="P26" i="74" s="1"/>
  <c r="DY26" i="73"/>
  <c r="EG26" i="74"/>
  <c r="T26" i="74" s="1"/>
  <c r="DS26" i="67"/>
  <c r="O26" i="67" s="1"/>
  <c r="DU26" i="73"/>
  <c r="Q26" i="73" s="1"/>
  <c r="DX26" i="67"/>
  <c r="DV26" i="73"/>
  <c r="R26" i="73" s="1"/>
  <c r="DW26" i="73"/>
  <c r="S26" i="73" s="1"/>
  <c r="DS26" i="73"/>
  <c r="EE26" i="74"/>
  <c r="R26" i="74" s="1"/>
  <c r="EH26" i="74"/>
  <c r="U26" i="74" s="1"/>
  <c r="EF26" i="74"/>
  <c r="S26" i="74" s="1"/>
  <c r="DV26" i="67"/>
  <c r="DW26" i="67"/>
  <c r="S26" i="67" s="1"/>
  <c r="DU26" i="67"/>
  <c r="Q26" i="67" s="1"/>
  <c r="DY26" i="67"/>
  <c r="U26" i="67" s="1"/>
  <c r="EI26" i="74"/>
  <c r="DX26" i="73"/>
  <c r="T26" i="73" s="1"/>
  <c r="DS26" i="74"/>
  <c r="DJ26" i="67"/>
  <c r="DL26" i="67"/>
  <c r="DL26" i="73"/>
  <c r="DK26" i="73"/>
  <c r="DI26" i="73"/>
  <c r="DR26" i="74"/>
  <c r="DV26" i="74"/>
  <c r="DM26" i="73"/>
  <c r="DK26" i="67"/>
  <c r="DT26" i="74"/>
  <c r="DI26" i="67"/>
  <c r="DM26" i="67"/>
  <c r="DJ26" i="73"/>
  <c r="DU26" i="74"/>
  <c r="DP26" i="74"/>
  <c r="DG26" i="73"/>
  <c r="DG26" i="67"/>
  <c r="FB43" i="74"/>
  <c r="CS43" i="74"/>
  <c r="FI43" i="74"/>
  <c r="DO43" i="74"/>
  <c r="EB43" i="74"/>
  <c r="ES43" i="73"/>
  <c r="DR43" i="73"/>
  <c r="CN43" i="73"/>
  <c r="EI43" i="73"/>
  <c r="CH43" i="73"/>
  <c r="CL43" i="73"/>
  <c r="M45" i="52"/>
  <c r="EH43" i="67"/>
  <c r="DF43" i="67"/>
  <c r="N45" i="52"/>
  <c r="EK43" i="67"/>
  <c r="Q45" i="52"/>
  <c r="EI43" i="67"/>
  <c r="EJ43" i="67"/>
  <c r="EE43" i="67"/>
  <c r="ES43" i="67"/>
  <c r="ES43" i="74"/>
  <c r="FF43" i="74"/>
  <c r="FE43" i="74"/>
  <c r="EV43" i="74"/>
  <c r="CU43" i="74"/>
  <c r="CR43" i="74"/>
  <c r="ET43" i="73"/>
  <c r="CO43" i="73"/>
  <c r="EJ43" i="73"/>
  <c r="CI43" i="73"/>
  <c r="ED43" i="73"/>
  <c r="EH43" i="73"/>
  <c r="CT43" i="73"/>
  <c r="R45" i="52"/>
  <c r="T45" i="52"/>
  <c r="EG43" i="67"/>
  <c r="ED43" i="67"/>
  <c r="DR43" i="67"/>
  <c r="EU43" i="74"/>
  <c r="ER43" i="74"/>
  <c r="CV43" i="74"/>
  <c r="CT43" i="74"/>
  <c r="CO43" i="74"/>
  <c r="FH43" i="74"/>
  <c r="ET43" i="74"/>
  <c r="EK43" i="73"/>
  <c r="CK43" i="73"/>
  <c r="EE43" i="73"/>
  <c r="EV43" i="73"/>
  <c r="EU43" i="67"/>
  <c r="CM43" i="67"/>
  <c r="CN43" i="67"/>
  <c r="EV43" i="67"/>
  <c r="CO43" i="67"/>
  <c r="P45" i="52"/>
  <c r="CK43" i="67"/>
  <c r="FG43" i="74"/>
  <c r="EP43" i="74"/>
  <c r="DF43" i="73"/>
  <c r="EQ43" i="73"/>
  <c r="EU43" i="73"/>
  <c r="CH43" i="67"/>
  <c r="EQ43" i="67"/>
  <c r="EW43" i="67"/>
  <c r="CP43" i="74"/>
  <c r="EW43" i="73"/>
  <c r="S45" i="52"/>
  <c r="ET43" i="67"/>
  <c r="CT43" i="67"/>
  <c r="DB43" i="74"/>
  <c r="CM43" i="73"/>
  <c r="EP43" i="67"/>
  <c r="CI43" i="67"/>
  <c r="EO43" i="74"/>
  <c r="FC43" i="74"/>
  <c r="EG43" i="73"/>
  <c r="EP43" i="73"/>
  <c r="CL43" i="67"/>
  <c r="DY43" i="67"/>
  <c r="U43" i="67" s="1"/>
  <c r="EI43" i="74"/>
  <c r="DV43" i="67"/>
  <c r="EF43" i="74"/>
  <c r="S43" i="74" s="1"/>
  <c r="EC43" i="74"/>
  <c r="DU43" i="73"/>
  <c r="Q43" i="73" s="1"/>
  <c r="EH43" i="74"/>
  <c r="EG43" i="74"/>
  <c r="T43" i="74" s="1"/>
  <c r="DU43" i="67"/>
  <c r="Q43" i="67" s="1"/>
  <c r="DX43" i="73"/>
  <c r="T43" i="73" s="1"/>
  <c r="DX43" i="67"/>
  <c r="DS43" i="73"/>
  <c r="O43" i="73" s="1"/>
  <c r="DS43" i="67"/>
  <c r="O43" i="67" s="1"/>
  <c r="EE43" i="74"/>
  <c r="DY43" i="73"/>
  <c r="DV43" i="73"/>
  <c r="R43" i="73" s="1"/>
  <c r="DW43" i="73"/>
  <c r="S43" i="73" s="1"/>
  <c r="DW43" i="67"/>
  <c r="DK43" i="73"/>
  <c r="DJ43" i="67"/>
  <c r="DJ43" i="73"/>
  <c r="DM43" i="73"/>
  <c r="DV43" i="74"/>
  <c r="DI43" i="67"/>
  <c r="DL43" i="73"/>
  <c r="DG43" i="73"/>
  <c r="DM43" i="67"/>
  <c r="DK43" i="67"/>
  <c r="DR43" i="74"/>
  <c r="DP43" i="74"/>
  <c r="DT43" i="74"/>
  <c r="DS43" i="74"/>
  <c r="DI43" i="73"/>
  <c r="DU43" i="74"/>
  <c r="DL43" i="67"/>
  <c r="DG43" i="67"/>
  <c r="FI37" i="74"/>
  <c r="FB37" i="74"/>
  <c r="CS37" i="74"/>
  <c r="FF37" i="74"/>
  <c r="CV37" i="74"/>
  <c r="EG37" i="73"/>
  <c r="DF37" i="73"/>
  <c r="EW37" i="73"/>
  <c r="EQ37" i="73"/>
  <c r="CM37" i="73"/>
  <c r="EP37" i="73"/>
  <c r="S39" i="52"/>
  <c r="EW37" i="67"/>
  <c r="CT37" i="67"/>
  <c r="ED37" i="67"/>
  <c r="CN37" i="67"/>
  <c r="CH37" i="67"/>
  <c r="CM37" i="67"/>
  <c r="FE37" i="74"/>
  <c r="EB37" i="74"/>
  <c r="CU37" i="74"/>
  <c r="ES37" i="74"/>
  <c r="FC37" i="74"/>
  <c r="CT37" i="74"/>
  <c r="ER37" i="74"/>
  <c r="ES37" i="73"/>
  <c r="DR37" i="73"/>
  <c r="CN37" i="73"/>
  <c r="EI37" i="73"/>
  <c r="CH37" i="73"/>
  <c r="EU37" i="73"/>
  <c r="M39" i="52"/>
  <c r="ES37" i="67"/>
  <c r="DR37" i="67"/>
  <c r="CK37" i="67"/>
  <c r="EV37" i="67"/>
  <c r="CO37" i="67"/>
  <c r="ET37" i="67"/>
  <c r="CL37" i="67"/>
  <c r="P39" i="52"/>
  <c r="EP37" i="67"/>
  <c r="EU37" i="74"/>
  <c r="CP37" i="74"/>
  <c r="EO37" i="74"/>
  <c r="FH37" i="74"/>
  <c r="EV37" i="74"/>
  <c r="ET37" i="73"/>
  <c r="CO37" i="73"/>
  <c r="EJ37" i="73"/>
  <c r="CI37" i="73"/>
  <c r="ED37" i="73"/>
  <c r="CL37" i="73"/>
  <c r="R39" i="52"/>
  <c r="EJ37" i="67"/>
  <c r="N39" i="52"/>
  <c r="EQ37" i="67"/>
  <c r="CI37" i="67"/>
  <c r="EK37" i="67"/>
  <c r="EU37" i="67"/>
  <c r="EH37" i="67"/>
  <c r="EP37" i="74"/>
  <c r="FG37" i="74"/>
  <c r="DB37" i="74"/>
  <c r="ET37" i="74"/>
  <c r="CO37" i="74"/>
  <c r="DO37" i="74"/>
  <c r="CR37" i="74"/>
  <c r="EK37" i="73"/>
  <c r="CK37" i="73"/>
  <c r="EE37" i="73"/>
  <c r="EV37" i="73"/>
  <c r="CT37" i="73"/>
  <c r="EH37" i="73"/>
  <c r="EE37" i="67"/>
  <c r="T39" i="52"/>
  <c r="EI37" i="67"/>
  <c r="Q39" i="52"/>
  <c r="EG37" i="67"/>
  <c r="DF37" i="67"/>
  <c r="DS37" i="67"/>
  <c r="O37" i="67" s="1"/>
  <c r="DS37" i="73"/>
  <c r="O37" i="73" s="1"/>
  <c r="DU37" i="67"/>
  <c r="EI37" i="74"/>
  <c r="DX37" i="67"/>
  <c r="T37" i="67" s="1"/>
  <c r="EF37" i="74"/>
  <c r="DY37" i="73"/>
  <c r="DV37" i="67"/>
  <c r="DV37" i="73"/>
  <c r="R37" i="73" s="1"/>
  <c r="EG37" i="74"/>
  <c r="DU37" i="73"/>
  <c r="Q37" i="73" s="1"/>
  <c r="DY37" i="67"/>
  <c r="EH37" i="74"/>
  <c r="U37" i="74" s="1"/>
  <c r="DW37" i="73"/>
  <c r="S37" i="73" s="1"/>
  <c r="EC37" i="74"/>
  <c r="EE37" i="74"/>
  <c r="DX37" i="73"/>
  <c r="T37" i="73" s="1"/>
  <c r="DW37" i="67"/>
  <c r="DM37" i="73"/>
  <c r="DM37" i="67"/>
  <c r="DK37" i="67"/>
  <c r="DK37" i="73"/>
  <c r="DJ37" i="73"/>
  <c r="DI37" i="73"/>
  <c r="DV37" i="74"/>
  <c r="DJ37" i="67"/>
  <c r="DU37" i="74"/>
  <c r="DG37" i="67"/>
  <c r="DI37" i="67"/>
  <c r="DL37" i="67"/>
  <c r="DG37" i="73"/>
  <c r="DP37" i="74"/>
  <c r="DT37" i="74"/>
  <c r="DS37" i="74"/>
  <c r="DR37" i="74"/>
  <c r="DL37" i="73"/>
  <c r="FE30" i="74"/>
  <c r="EB30" i="74"/>
  <c r="CU30" i="74"/>
  <c r="ET30" i="74"/>
  <c r="CO30" i="74"/>
  <c r="EV30" i="74"/>
  <c r="EQ30" i="73"/>
  <c r="CM30" i="73"/>
  <c r="EH30" i="73"/>
  <c r="ET30" i="73"/>
  <c r="CO30" i="73"/>
  <c r="CI30" i="73"/>
  <c r="CN30" i="73"/>
  <c r="ES30" i="73"/>
  <c r="Q32" i="52"/>
  <c r="ET30" i="67"/>
  <c r="CL30" i="67"/>
  <c r="CI30" i="67"/>
  <c r="EE30" i="67"/>
  <c r="EP30" i="67"/>
  <c r="CH30" i="67"/>
  <c r="FG30" i="74"/>
  <c r="DB30" i="74"/>
  <c r="EU30" i="74"/>
  <c r="CP30" i="74"/>
  <c r="EO30" i="74"/>
  <c r="FF30" i="74"/>
  <c r="ER30" i="74"/>
  <c r="EI30" i="73"/>
  <c r="CH30" i="73"/>
  <c r="EK30" i="73"/>
  <c r="CK30" i="73"/>
  <c r="DR30" i="73"/>
  <c r="EW30" i="73"/>
  <c r="S32" i="52"/>
  <c r="EK30" i="67"/>
  <c r="EV30" i="67"/>
  <c r="EW30" i="67"/>
  <c r="CT30" i="67"/>
  <c r="EH30" i="67"/>
  <c r="DF30" i="67"/>
  <c r="M32" i="52"/>
  <c r="CO30" i="67"/>
  <c r="FB30" i="74"/>
  <c r="CS30" i="74"/>
  <c r="EP30" i="74"/>
  <c r="FH30" i="74"/>
  <c r="CR30" i="74"/>
  <c r="DO30" i="74"/>
  <c r="ED30" i="73"/>
  <c r="EU30" i="73"/>
  <c r="CT30" i="73"/>
  <c r="EG30" i="73"/>
  <c r="DF30" i="73"/>
  <c r="EJ30" i="73"/>
  <c r="EE30" i="73"/>
  <c r="P32" i="52"/>
  <c r="N32" i="52"/>
  <c r="EG30" i="67"/>
  <c r="ED30" i="67"/>
  <c r="ES30" i="67"/>
  <c r="DR30" i="67"/>
  <c r="CK30" i="67"/>
  <c r="R32" i="52"/>
  <c r="ES30" i="74"/>
  <c r="FI30" i="74"/>
  <c r="FC30" i="74"/>
  <c r="CT30" i="74"/>
  <c r="CV30" i="74"/>
  <c r="EV30" i="73"/>
  <c r="EP30" i="73"/>
  <c r="CL30" i="73"/>
  <c r="CN30" i="67"/>
  <c r="T32" i="52"/>
  <c r="EJ30" i="67"/>
  <c r="EQ30" i="67"/>
  <c r="EU30" i="67"/>
  <c r="CM30" i="67"/>
  <c r="EI30" i="67"/>
  <c r="DS30" i="73"/>
  <c r="O30" i="73" s="1"/>
  <c r="DY30" i="67"/>
  <c r="U30" i="67" s="1"/>
  <c r="EH30" i="74"/>
  <c r="U30" i="74" s="1"/>
  <c r="DS30" i="67"/>
  <c r="O30" i="67" s="1"/>
  <c r="EC30" i="74"/>
  <c r="DU30" i="73"/>
  <c r="Q30" i="73" s="1"/>
  <c r="EI30" i="74"/>
  <c r="V30" i="74" s="1"/>
  <c r="DX30" i="73"/>
  <c r="DV30" i="67"/>
  <c r="R30" i="67" s="1"/>
  <c r="EF30" i="74"/>
  <c r="S30" i="74" s="1"/>
  <c r="DY30" i="73"/>
  <c r="U30" i="73" s="1"/>
  <c r="DX30" i="67"/>
  <c r="DW30" i="73"/>
  <c r="EE30" i="74"/>
  <c r="R30" i="74" s="1"/>
  <c r="DU30" i="67"/>
  <c r="DV30" i="73"/>
  <c r="DW30" i="67"/>
  <c r="EG30" i="74"/>
  <c r="T30" i="74" s="1"/>
  <c r="DT30" i="74"/>
  <c r="DJ30" i="67"/>
  <c r="DI30" i="73"/>
  <c r="DU30" i="74"/>
  <c r="DK30" i="73"/>
  <c r="DL30" i="67"/>
  <c r="DV30" i="74"/>
  <c r="DK30" i="67"/>
  <c r="DJ30" i="73"/>
  <c r="DL30" i="73"/>
  <c r="DG30" i="73"/>
  <c r="DM30" i="73"/>
  <c r="DM30" i="67"/>
  <c r="DS30" i="74"/>
  <c r="DR30" i="74"/>
  <c r="DI30" i="67"/>
  <c r="DG30" i="67"/>
  <c r="DP30" i="74"/>
  <c r="FG31" i="74"/>
  <c r="FI31" i="74"/>
  <c r="CP31" i="74"/>
  <c r="CS31" i="74"/>
  <c r="EB31" i="74"/>
  <c r="CR31" i="74"/>
  <c r="EG31" i="73"/>
  <c r="DF31" i="73"/>
  <c r="EW31" i="73"/>
  <c r="EQ31" i="73"/>
  <c r="CM31" i="73"/>
  <c r="CT31" i="73"/>
  <c r="CL31" i="73"/>
  <c r="S33" i="52"/>
  <c r="T33" i="52"/>
  <c r="P33" i="52"/>
  <c r="EE31" i="67"/>
  <c r="EG31" i="67"/>
  <c r="EQ31" i="67"/>
  <c r="CI31" i="67"/>
  <c r="CK31" i="67"/>
  <c r="FB31" i="74"/>
  <c r="FC31" i="74"/>
  <c r="DO31" i="74"/>
  <c r="FF31" i="74"/>
  <c r="FE31" i="74"/>
  <c r="EV31" i="74"/>
  <c r="FH31" i="74"/>
  <c r="CT31" i="74"/>
  <c r="ES31" i="73"/>
  <c r="DR31" i="73"/>
  <c r="CN31" i="73"/>
  <c r="EI31" i="73"/>
  <c r="CH31" i="73"/>
  <c r="M33" i="52"/>
  <c r="CN31" i="67"/>
  <c r="EU31" i="67"/>
  <c r="CM31" i="67"/>
  <c r="EI31" i="67"/>
  <c r="EJ31" i="67"/>
  <c r="ES31" i="74"/>
  <c r="ER31" i="74"/>
  <c r="EU31" i="74"/>
  <c r="ET31" i="74"/>
  <c r="ET31" i="73"/>
  <c r="CO31" i="73"/>
  <c r="EJ31" i="73"/>
  <c r="CI31" i="73"/>
  <c r="ED31" i="73"/>
  <c r="EU31" i="73"/>
  <c r="EP31" i="73"/>
  <c r="EH31" i="73"/>
  <c r="R33" i="52"/>
  <c r="Q33" i="52"/>
  <c r="EP31" i="67"/>
  <c r="CH31" i="67"/>
  <c r="ET31" i="67"/>
  <c r="CL31" i="67"/>
  <c r="ED31" i="67"/>
  <c r="DR31" i="67"/>
  <c r="EK31" i="73"/>
  <c r="EK31" i="67"/>
  <c r="CU31" i="74"/>
  <c r="CV31" i="74"/>
  <c r="EV31" i="73"/>
  <c r="EH31" i="67"/>
  <c r="CO31" i="67"/>
  <c r="EO31" i="74"/>
  <c r="EP31" i="74"/>
  <c r="CK31" i="73"/>
  <c r="DF31" i="67"/>
  <c r="ES31" i="67"/>
  <c r="CT31" i="67"/>
  <c r="DB31" i="74"/>
  <c r="CO31" i="74"/>
  <c r="EE31" i="73"/>
  <c r="N33" i="52"/>
  <c r="EW31" i="67"/>
  <c r="EV31" i="67"/>
  <c r="DY31" i="67"/>
  <c r="EF31" i="74"/>
  <c r="S31" i="74" s="1"/>
  <c r="DV31" i="73"/>
  <c r="R31" i="73" s="1"/>
  <c r="DY31" i="73"/>
  <c r="U31" i="73" s="1"/>
  <c r="DX31" i="73"/>
  <c r="DV31" i="67"/>
  <c r="EC31" i="74"/>
  <c r="P31" i="74" s="1"/>
  <c r="DS31" i="73"/>
  <c r="EE31" i="74"/>
  <c r="DU31" i="73"/>
  <c r="EI31" i="74"/>
  <c r="V31" i="74" s="1"/>
  <c r="DX31" i="67"/>
  <c r="T31" i="67" s="1"/>
  <c r="DW31" i="73"/>
  <c r="EG31" i="74"/>
  <c r="T31" i="74" s="1"/>
  <c r="DS31" i="67"/>
  <c r="O31" i="67" s="1"/>
  <c r="DU31" i="67"/>
  <c r="EH31" i="74"/>
  <c r="DW31" i="67"/>
  <c r="DM31" i="73"/>
  <c r="DK31" i="73"/>
  <c r="DJ31" i="73"/>
  <c r="DI31" i="67"/>
  <c r="DU31" i="74"/>
  <c r="DL31" i="73"/>
  <c r="DG31" i="73"/>
  <c r="DM31" i="67"/>
  <c r="DT31" i="74"/>
  <c r="DS31" i="74"/>
  <c r="DK31" i="67"/>
  <c r="DR31" i="74"/>
  <c r="DL31" i="67"/>
  <c r="DV31" i="74"/>
  <c r="DJ31" i="67"/>
  <c r="DI31" i="73"/>
  <c r="DG31" i="67"/>
  <c r="DP31" i="74"/>
  <c r="EO10" i="74"/>
  <c r="EV10" i="74"/>
  <c r="FB10" i="74"/>
  <c r="CS10" i="74"/>
  <c r="FI10" i="74"/>
  <c r="EK10" i="73"/>
  <c r="CK10" i="73"/>
  <c r="EE10" i="73"/>
  <c r="EV10" i="73"/>
  <c r="EU10" i="73"/>
  <c r="Q12" i="52"/>
  <c r="M12" i="52"/>
  <c r="ES10" i="67"/>
  <c r="DR10" i="67"/>
  <c r="CK10" i="67"/>
  <c r="CO10" i="67"/>
  <c r="FH10" i="74"/>
  <c r="ES10" i="74"/>
  <c r="ER10" i="74"/>
  <c r="FE10" i="74"/>
  <c r="EB10" i="74"/>
  <c r="CU10" i="74"/>
  <c r="DO10" i="74"/>
  <c r="EG10" i="73"/>
  <c r="DF10" i="73"/>
  <c r="EW10" i="73"/>
  <c r="EQ10" i="73"/>
  <c r="CM10" i="73"/>
  <c r="CL10" i="73"/>
  <c r="S12" i="52"/>
  <c r="ET10" i="67"/>
  <c r="CL10" i="67"/>
  <c r="R12" i="52"/>
  <c r="EJ10" i="67"/>
  <c r="EQ10" i="67"/>
  <c r="EU10" i="67"/>
  <c r="CM10" i="67"/>
  <c r="CI10" i="67"/>
  <c r="FC10" i="74"/>
  <c r="CT10" i="74"/>
  <c r="EU10" i="74"/>
  <c r="CP10" i="74"/>
  <c r="CR10" i="74"/>
  <c r="ET10" i="74"/>
  <c r="CO10" i="74"/>
  <c r="FG10" i="74"/>
  <c r="DB10" i="74"/>
  <c r="CV10" i="74"/>
  <c r="EP10" i="74"/>
  <c r="FF10" i="74"/>
  <c r="ET10" i="73"/>
  <c r="CO10" i="73"/>
  <c r="EJ10" i="73"/>
  <c r="CI10" i="73"/>
  <c r="ED10" i="73"/>
  <c r="EP10" i="73"/>
  <c r="CN10" i="67"/>
  <c r="T12" i="52"/>
  <c r="EG10" i="67"/>
  <c r="EW10" i="67"/>
  <c r="CT10" i="67"/>
  <c r="EH10" i="67"/>
  <c r="DF10" i="67"/>
  <c r="EV10" i="67"/>
  <c r="EI10" i="73"/>
  <c r="EH10" i="73"/>
  <c r="CH10" i="67"/>
  <c r="ES10" i="73"/>
  <c r="P12" i="52"/>
  <c r="EI10" i="67"/>
  <c r="ED10" i="67"/>
  <c r="DR10" i="73"/>
  <c r="CH10" i="73"/>
  <c r="N12" i="52"/>
  <c r="EP10" i="67"/>
  <c r="CN10" i="73"/>
  <c r="CT10" i="73"/>
  <c r="EK10" i="67"/>
  <c r="EE10" i="67"/>
  <c r="DY10" i="67"/>
  <c r="U10" i="67" s="1"/>
  <c r="EG10" i="74"/>
  <c r="EC10" i="74"/>
  <c r="DS10" i="73"/>
  <c r="O10" i="73" s="1"/>
  <c r="EE10" i="74"/>
  <c r="DY10" i="73"/>
  <c r="U10" i="73" s="1"/>
  <c r="EH10" i="74"/>
  <c r="DV10" i="73"/>
  <c r="R10" i="73" s="1"/>
  <c r="DW10" i="73"/>
  <c r="S10" i="73" s="1"/>
  <c r="DS10" i="67"/>
  <c r="DU10" i="73"/>
  <c r="DX10" i="67"/>
  <c r="T10" i="67" s="1"/>
  <c r="EF10" i="74"/>
  <c r="S10" i="74" s="1"/>
  <c r="DV10" i="67"/>
  <c r="DU10" i="67"/>
  <c r="EI10" i="74"/>
  <c r="V10" i="74" s="1"/>
  <c r="DX10" i="73"/>
  <c r="T10" i="73" s="1"/>
  <c r="DW10" i="67"/>
  <c r="DK10" i="67"/>
  <c r="DL10" i="73"/>
  <c r="DV10" i="74"/>
  <c r="DK10" i="73"/>
  <c r="DJ10" i="67"/>
  <c r="DI10" i="67"/>
  <c r="DR10" i="74"/>
  <c r="DM10" i="67"/>
  <c r="DT10" i="74"/>
  <c r="DS10" i="74"/>
  <c r="DL10" i="67"/>
  <c r="DG10" i="73"/>
  <c r="DM10" i="73"/>
  <c r="DJ10" i="73"/>
  <c r="DI10" i="73"/>
  <c r="DU10" i="74"/>
  <c r="DG10" i="67"/>
  <c r="DP10" i="74"/>
  <c r="FB38" i="74"/>
  <c r="CS38" i="74"/>
  <c r="EP38" i="74"/>
  <c r="EV38" i="74"/>
  <c r="CR38" i="74"/>
  <c r="DO38" i="74"/>
  <c r="CO38" i="74"/>
  <c r="ED38" i="73"/>
  <c r="EU38" i="73"/>
  <c r="CT38" i="73"/>
  <c r="EG38" i="73"/>
  <c r="DF38" i="73"/>
  <c r="EJ38" i="73"/>
  <c r="EE38" i="73"/>
  <c r="P40" i="52"/>
  <c r="EG38" i="67"/>
  <c r="EE38" i="67"/>
  <c r="T40" i="52"/>
  <c r="EQ38" i="67"/>
  <c r="EI38" i="67"/>
  <c r="ES38" i="74"/>
  <c r="FI38" i="74"/>
  <c r="FF38" i="74"/>
  <c r="CV38" i="74"/>
  <c r="EV38" i="73"/>
  <c r="EP38" i="73"/>
  <c r="CL38" i="73"/>
  <c r="CN38" i="67"/>
  <c r="EW38" i="67"/>
  <c r="CT38" i="67"/>
  <c r="EU38" i="67"/>
  <c r="CM38" i="67"/>
  <c r="CO38" i="67"/>
  <c r="FG38" i="74"/>
  <c r="DB38" i="74"/>
  <c r="EU38" i="74"/>
  <c r="CP38" i="74"/>
  <c r="EO38" i="74"/>
  <c r="ET38" i="74"/>
  <c r="EI38" i="73"/>
  <c r="CH38" i="73"/>
  <c r="EK38" i="73"/>
  <c r="CK38" i="73"/>
  <c r="DR38" i="73"/>
  <c r="EW38" i="73"/>
  <c r="S40" i="52"/>
  <c r="EK38" i="67"/>
  <c r="Q40" i="52"/>
  <c r="EJ38" i="67"/>
  <c r="N40" i="52"/>
  <c r="EH38" i="67"/>
  <c r="DF38" i="67"/>
  <c r="EV38" i="67"/>
  <c r="ED38" i="67"/>
  <c r="FH38" i="74"/>
  <c r="EH38" i="73"/>
  <c r="CO38" i="73"/>
  <c r="ET38" i="67"/>
  <c r="DR38" i="67"/>
  <c r="CH38" i="67"/>
  <c r="FE38" i="74"/>
  <c r="ER38" i="74"/>
  <c r="EQ38" i="73"/>
  <c r="CI38" i="73"/>
  <c r="CK38" i="67"/>
  <c r="CI38" i="67"/>
  <c r="EB38" i="74"/>
  <c r="FC38" i="74"/>
  <c r="ET38" i="73"/>
  <c r="CN38" i="73"/>
  <c r="CL38" i="67"/>
  <c r="EP38" i="67"/>
  <c r="EY38" i="67" s="1"/>
  <c r="R40" i="52"/>
  <c r="CU38" i="74"/>
  <c r="CT38" i="74"/>
  <c r="CM38" i="73"/>
  <c r="ES38" i="73"/>
  <c r="ES38" i="67"/>
  <c r="M40" i="52"/>
  <c r="DU38" i="67"/>
  <c r="Q38" i="67" s="1"/>
  <c r="EI38" i="74"/>
  <c r="EH38" i="74"/>
  <c r="EF38" i="74"/>
  <c r="DW38" i="73"/>
  <c r="S38" i="73" s="1"/>
  <c r="EC38" i="74"/>
  <c r="DU38" i="73"/>
  <c r="EE38" i="74"/>
  <c r="DY38" i="67"/>
  <c r="U38" i="67" s="1"/>
  <c r="DX38" i="73"/>
  <c r="T38" i="73" s="1"/>
  <c r="DV38" i="67"/>
  <c r="R38" i="67" s="1"/>
  <c r="DV38" i="73"/>
  <c r="EG38" i="74"/>
  <c r="T38" i="74" s="1"/>
  <c r="DS38" i="67"/>
  <c r="O38" i="67" s="1"/>
  <c r="DS38" i="73"/>
  <c r="O38" i="73" s="1"/>
  <c r="DY38" i="73"/>
  <c r="DX38" i="67"/>
  <c r="T38" i="67" s="1"/>
  <c r="DW38" i="67"/>
  <c r="DM38" i="67"/>
  <c r="DR38" i="74"/>
  <c r="DI38" i="67"/>
  <c r="DV38" i="74"/>
  <c r="DK38" i="73"/>
  <c r="DS38" i="74"/>
  <c r="DL38" i="73"/>
  <c r="DL38" i="67"/>
  <c r="DG38" i="67"/>
  <c r="DG38" i="73"/>
  <c r="DT38" i="74"/>
  <c r="DK38" i="67"/>
  <c r="DJ38" i="73"/>
  <c r="DJ38" i="67"/>
  <c r="DM38" i="73"/>
  <c r="DI38" i="73"/>
  <c r="DU38" i="74"/>
  <c r="DP38" i="74"/>
  <c r="FB18" i="74"/>
  <c r="CS18" i="74"/>
  <c r="FC18" i="74"/>
  <c r="CT18" i="74"/>
  <c r="CU18" i="74"/>
  <c r="EU18" i="74"/>
  <c r="EE18" i="73"/>
  <c r="EK18" i="73"/>
  <c r="EQ18" i="73"/>
  <c r="CM18" i="73"/>
  <c r="CO18" i="73"/>
  <c r="P20" i="52"/>
  <c r="N20" i="52"/>
  <c r="EK18" i="67"/>
  <c r="EQ18" i="67"/>
  <c r="EW18" i="67"/>
  <c r="CT18" i="67"/>
  <c r="CO18" i="67"/>
  <c r="EH18" i="67"/>
  <c r="DF18" i="67"/>
  <c r="EV18" i="67"/>
  <c r="ES18" i="74"/>
  <c r="FF18" i="74"/>
  <c r="CV18" i="74"/>
  <c r="ET18" i="74"/>
  <c r="CO18" i="74"/>
  <c r="CP18" i="74"/>
  <c r="EW18" i="73"/>
  <c r="EI18" i="73"/>
  <c r="CH18" i="73"/>
  <c r="EU18" i="73"/>
  <c r="CT18" i="73"/>
  <c r="DF18" i="73"/>
  <c r="CN18" i="67"/>
  <c r="T20" i="52"/>
  <c r="EG18" i="67"/>
  <c r="ES18" i="67"/>
  <c r="DR18" i="67"/>
  <c r="CK18" i="67"/>
  <c r="ED18" i="67"/>
  <c r="EV18" i="74"/>
  <c r="CR18" i="74"/>
  <c r="EO18" i="74"/>
  <c r="FI18" i="74"/>
  <c r="FE18" i="74"/>
  <c r="EP18" i="74"/>
  <c r="ES18" i="73"/>
  <c r="DR18" i="73"/>
  <c r="CN18" i="73"/>
  <c r="ED18" i="73"/>
  <c r="EG18" i="73"/>
  <c r="EP18" i="73"/>
  <c r="CL18" i="73"/>
  <c r="CK18" i="73"/>
  <c r="Q20" i="52"/>
  <c r="M20" i="52"/>
  <c r="EJ18" i="67"/>
  <c r="EI18" i="67"/>
  <c r="EU18" i="67"/>
  <c r="CM18" i="67"/>
  <c r="FG18" i="74"/>
  <c r="DB18" i="74"/>
  <c r="ER18" i="74"/>
  <c r="DO18" i="74"/>
  <c r="FH18" i="74"/>
  <c r="EB18" i="74"/>
  <c r="EJ18" i="73"/>
  <c r="CI18" i="73"/>
  <c r="EV18" i="73"/>
  <c r="EH18" i="73"/>
  <c r="ET18" i="73"/>
  <c r="S20" i="52"/>
  <c r="ET18" i="67"/>
  <c r="CL18" i="67"/>
  <c r="CI18" i="67"/>
  <c r="R20" i="52"/>
  <c r="EP18" i="67"/>
  <c r="EE18" i="67"/>
  <c r="CH18" i="67"/>
  <c r="DS18" i="67"/>
  <c r="DU18" i="73"/>
  <c r="Q18" i="73" s="1"/>
  <c r="EE18" i="74"/>
  <c r="DY18" i="67"/>
  <c r="U18" i="67" s="1"/>
  <c r="DX18" i="73"/>
  <c r="EC18" i="74"/>
  <c r="P18" i="74" s="1"/>
  <c r="DY18" i="73"/>
  <c r="U18" i="73" s="1"/>
  <c r="DV18" i="67"/>
  <c r="DW18" i="67"/>
  <c r="DW18" i="73"/>
  <c r="S18" i="73" s="1"/>
  <c r="EG18" i="74"/>
  <c r="DS18" i="73"/>
  <c r="EF18" i="74"/>
  <c r="DU18" i="67"/>
  <c r="Q18" i="67" s="1"/>
  <c r="EI18" i="74"/>
  <c r="EH18" i="74"/>
  <c r="DX18" i="67"/>
  <c r="DV18" i="73"/>
  <c r="R18" i="73" s="1"/>
  <c r="DM18" i="73"/>
  <c r="DI18" i="67"/>
  <c r="DG18" i="67"/>
  <c r="DM18" i="67"/>
  <c r="DK18" i="73"/>
  <c r="DK18" i="67"/>
  <c r="DJ18" i="67"/>
  <c r="DS18" i="74"/>
  <c r="DJ18" i="73"/>
  <c r="DR18" i="74"/>
  <c r="DL18" i="73"/>
  <c r="DI18" i="73"/>
  <c r="DU18" i="74"/>
  <c r="DL18" i="67"/>
  <c r="DV18" i="74"/>
  <c r="DT18" i="74"/>
  <c r="DP18" i="74"/>
  <c r="DG18" i="73"/>
  <c r="CZ16" i="73"/>
  <c r="CZ36" i="67"/>
  <c r="DH40" i="74"/>
  <c r="CZ7" i="73"/>
  <c r="CZ31" i="73"/>
  <c r="DH51" i="74"/>
  <c r="DH7" i="74"/>
  <c r="CZ52" i="67"/>
  <c r="CZ54" i="67"/>
  <c r="DH41" i="74"/>
  <c r="CZ20" i="73"/>
  <c r="CZ20" i="67"/>
  <c r="CZ49" i="73"/>
  <c r="DH15" i="74"/>
  <c r="CZ37" i="67"/>
  <c r="CZ33" i="67"/>
  <c r="DH22" i="74"/>
  <c r="CZ10" i="67"/>
  <c r="DH46" i="74"/>
  <c r="CZ21" i="73"/>
  <c r="CZ12" i="67"/>
  <c r="CZ39" i="73"/>
  <c r="DH42" i="74"/>
  <c r="CZ28" i="67"/>
  <c r="CZ47" i="67"/>
  <c r="CZ42" i="73"/>
  <c r="DH23" i="74"/>
  <c r="CZ48" i="73"/>
  <c r="CZ34" i="67"/>
  <c r="DH26" i="74"/>
  <c r="CZ53" i="73"/>
  <c r="CZ27" i="67"/>
  <c r="CZ26" i="67"/>
  <c r="DH53" i="74"/>
  <c r="CZ30" i="67"/>
  <c r="CZ35" i="73"/>
  <c r="CZ17" i="67"/>
  <c r="CU16" i="67"/>
  <c r="CU31" i="73"/>
  <c r="CU25" i="73"/>
  <c r="CU25" i="67"/>
  <c r="CU43" i="73"/>
  <c r="CU52" i="67"/>
  <c r="DC25" i="74"/>
  <c r="CU51" i="67"/>
  <c r="CU54" i="73"/>
  <c r="DC13" i="74"/>
  <c r="CU19" i="73"/>
  <c r="CU41" i="67"/>
  <c r="CU56" i="73"/>
  <c r="DC19" i="74"/>
  <c r="DC33" i="74"/>
  <c r="DC38" i="74"/>
  <c r="CU29" i="73"/>
  <c r="CU33" i="73"/>
  <c r="DC21" i="74"/>
  <c r="CU49" i="67"/>
  <c r="CU37" i="67"/>
  <c r="CU39" i="73"/>
  <c r="CU12" i="67"/>
  <c r="CU44" i="67"/>
  <c r="CU28" i="73"/>
  <c r="CU42" i="67"/>
  <c r="CU8" i="67"/>
  <c r="DC23" i="74"/>
  <c r="CU23" i="73"/>
  <c r="DC48" i="74"/>
  <c r="CU34" i="67"/>
  <c r="CU32" i="67"/>
  <c r="CU53" i="67"/>
  <c r="CU53" i="73"/>
  <c r="CU9" i="73"/>
  <c r="CU17" i="73"/>
  <c r="DC11" i="74"/>
  <c r="Q6" i="67"/>
  <c r="R6" i="73"/>
  <c r="O6" i="67"/>
  <c r="S6" i="67"/>
  <c r="E6" i="67"/>
  <c r="BA6" i="67"/>
  <c r="I6" i="74"/>
  <c r="BI6" i="74"/>
  <c r="F6" i="73"/>
  <c r="BB6" i="73"/>
  <c r="DO6" i="73"/>
  <c r="FL6" i="74"/>
  <c r="EY6" i="73"/>
  <c r="CY16" i="67"/>
  <c r="CY18" i="67"/>
  <c r="CY51" i="73"/>
  <c r="DG54" i="74"/>
  <c r="DG25" i="74"/>
  <c r="CY36" i="73"/>
  <c r="DG24" i="74"/>
  <c r="CY24" i="73"/>
  <c r="CY54" i="67"/>
  <c r="CY15" i="73"/>
  <c r="CY56" i="73"/>
  <c r="CY21" i="67"/>
  <c r="CY19" i="67"/>
  <c r="CY13" i="67"/>
  <c r="DG38" i="74"/>
  <c r="CY22" i="73"/>
  <c r="DG10" i="74"/>
  <c r="DG33" i="74"/>
  <c r="CY46" i="67"/>
  <c r="CY10" i="73"/>
  <c r="CY42" i="73"/>
  <c r="DG39" i="74"/>
  <c r="CY12" i="67"/>
  <c r="DG42" i="74"/>
  <c r="CY45" i="67"/>
  <c r="CY23" i="73"/>
  <c r="DG28" i="74"/>
  <c r="CY48" i="73"/>
  <c r="CY14" i="67"/>
  <c r="CY55" i="73"/>
  <c r="DG55" i="74"/>
  <c r="CY53" i="73"/>
  <c r="DG30" i="74"/>
  <c r="CY17" i="73"/>
  <c r="CY17" i="67"/>
  <c r="CY11" i="73"/>
  <c r="DB30" i="73"/>
  <c r="DB33" i="73"/>
  <c r="DB56" i="67"/>
  <c r="DJ49" i="74"/>
  <c r="DB14" i="67"/>
  <c r="DJ9" i="74"/>
  <c r="DB15" i="67"/>
  <c r="DJ51" i="74"/>
  <c r="DB44" i="67"/>
  <c r="DB31" i="67"/>
  <c r="DB47" i="67"/>
  <c r="DB16" i="73"/>
  <c r="DB20" i="73"/>
  <c r="DB24" i="67"/>
  <c r="DJ55" i="74"/>
  <c r="DB37" i="67"/>
  <c r="DB13" i="73"/>
  <c r="DJ42" i="74"/>
  <c r="DB25" i="73"/>
  <c r="DB19" i="67"/>
  <c r="DB42" i="67"/>
  <c r="DB36" i="67"/>
  <c r="DB22" i="67"/>
  <c r="DA51" i="67"/>
  <c r="DI25" i="74"/>
  <c r="DA7" i="67"/>
  <c r="DA24" i="67"/>
  <c r="DI7" i="74"/>
  <c r="DA52" i="73"/>
  <c r="DA13" i="73"/>
  <c r="DA19" i="67"/>
  <c r="DA19" i="73"/>
  <c r="DI19" i="74"/>
  <c r="DA49" i="67"/>
  <c r="DA37" i="67"/>
  <c r="DA29" i="67"/>
  <c r="DA33" i="67"/>
  <c r="DA38" i="73"/>
  <c r="DA38" i="67"/>
  <c r="DA39" i="73"/>
  <c r="DA47" i="73"/>
  <c r="DI42" i="74"/>
  <c r="DA45" i="67"/>
  <c r="DA23" i="73"/>
  <c r="DA50" i="73"/>
  <c r="DA14" i="67"/>
  <c r="DI34" i="74"/>
  <c r="DA55" i="73"/>
  <c r="DA9" i="67"/>
  <c r="DI9" i="74"/>
  <c r="DA17" i="73"/>
  <c r="DA11" i="67"/>
  <c r="W6" i="74"/>
  <c r="FE46" i="73"/>
  <c r="FF46" i="73"/>
  <c r="AF48" i="52"/>
  <c r="Z48" i="52"/>
  <c r="FB46" i="73"/>
  <c r="AD48" i="52"/>
  <c r="AE48" i="52"/>
  <c r="FI46" i="73"/>
  <c r="FG46" i="73"/>
  <c r="Y48" i="52"/>
  <c r="AC48" i="52"/>
  <c r="FC46" i="73"/>
  <c r="FH46" i="73"/>
  <c r="AB48" i="52"/>
  <c r="AC43" i="66"/>
  <c r="AB58" i="66"/>
  <c r="AC25" i="66"/>
  <c r="AC14" i="66"/>
  <c r="AC37" i="66"/>
  <c r="AC26" i="66"/>
  <c r="AC44" i="66"/>
  <c r="AC39" i="66"/>
  <c r="AC22" i="66"/>
  <c r="AC35" i="66"/>
  <c r="AC52" i="66"/>
  <c r="AC8" i="66"/>
  <c r="AC48" i="66"/>
  <c r="AC38" i="66"/>
  <c r="AC19" i="66"/>
  <c r="AC57" i="66"/>
  <c r="AC54" i="66"/>
  <c r="AC46" i="66"/>
  <c r="AC28" i="66"/>
  <c r="AC32" i="66"/>
  <c r="AC15" i="66"/>
  <c r="AC27" i="66"/>
  <c r="AC11" i="66"/>
  <c r="AC56" i="66"/>
  <c r="AC23" i="66"/>
  <c r="AC18" i="66"/>
  <c r="AC33" i="66"/>
  <c r="AC50" i="66"/>
  <c r="AC7" i="66"/>
  <c r="CX16" i="67"/>
  <c r="DF15" i="74"/>
  <c r="CX20" i="73"/>
  <c r="CX15" i="73"/>
  <c r="CX57" i="73" s="1"/>
  <c r="DF50" i="74"/>
  <c r="DE15" i="74"/>
  <c r="DE19" i="74"/>
  <c r="CW15" i="73"/>
  <c r="DE39" i="74"/>
  <c r="CW50" i="67"/>
  <c r="EU54" i="74"/>
  <c r="CP54" i="74"/>
  <c r="EO54" i="74"/>
  <c r="FH54" i="74"/>
  <c r="FB54" i="74"/>
  <c r="FG54" i="74"/>
  <c r="EV54" i="73"/>
  <c r="EP54" i="73"/>
  <c r="CL54" i="73"/>
  <c r="EE54" i="73"/>
  <c r="CN54" i="67"/>
  <c r="ED54" i="67"/>
  <c r="T56" i="52"/>
  <c r="EE54" i="67"/>
  <c r="EK54" i="67"/>
  <c r="EP54" i="74"/>
  <c r="FF54" i="74"/>
  <c r="CV54" i="74"/>
  <c r="ET54" i="74"/>
  <c r="CO54" i="74"/>
  <c r="DB54" i="74"/>
  <c r="EQ54" i="73"/>
  <c r="CM54" i="73"/>
  <c r="EH54" i="73"/>
  <c r="ET54" i="73"/>
  <c r="CO54" i="73"/>
  <c r="CI54" i="73"/>
  <c r="EV54" i="67"/>
  <c r="CO54" i="67"/>
  <c r="EU54" i="67"/>
  <c r="CM54" i="67"/>
  <c r="EW54" i="67"/>
  <c r="CT54" i="67"/>
  <c r="CL54" i="67"/>
  <c r="FI54" i="74"/>
  <c r="EV54" i="74"/>
  <c r="CR54" i="74"/>
  <c r="CS54" i="74"/>
  <c r="ES54" i="74"/>
  <c r="EI54" i="73"/>
  <c r="CH54" i="73"/>
  <c r="EK54" i="73"/>
  <c r="CK54" i="73"/>
  <c r="ES54" i="73"/>
  <c r="CN54" i="73"/>
  <c r="S56" i="52"/>
  <c r="EQ54" i="67"/>
  <c r="CI54" i="67"/>
  <c r="EP54" i="67"/>
  <c r="CH54" i="67"/>
  <c r="ES54" i="67"/>
  <c r="DR54" i="67"/>
  <c r="CK54" i="67"/>
  <c r="R56" i="52"/>
  <c r="M56" i="52"/>
  <c r="FE54" i="74"/>
  <c r="EB54" i="74"/>
  <c r="CU54" i="74"/>
  <c r="ER54" i="74"/>
  <c r="DO54" i="74"/>
  <c r="FC54" i="74"/>
  <c r="CT54" i="74"/>
  <c r="ED54" i="73"/>
  <c r="EU54" i="73"/>
  <c r="CT54" i="73"/>
  <c r="EG54" i="73"/>
  <c r="DF54" i="73"/>
  <c r="EJ54" i="73"/>
  <c r="DR54" i="73"/>
  <c r="EW54" i="73"/>
  <c r="P56" i="52"/>
  <c r="EI54" i="67"/>
  <c r="Q56" i="52"/>
  <c r="EH54" i="67"/>
  <c r="DF54" i="67"/>
  <c r="N56" i="52"/>
  <c r="EJ54" i="67"/>
  <c r="EG54" i="67"/>
  <c r="ET54" i="67"/>
  <c r="EE54" i="74"/>
  <c r="R54" i="74" s="1"/>
  <c r="DY54" i="67"/>
  <c r="DY54" i="73"/>
  <c r="U54" i="73" s="1"/>
  <c r="DX54" i="73"/>
  <c r="DV54" i="73"/>
  <c r="R54" i="73" s="1"/>
  <c r="DW54" i="73"/>
  <c r="EC54" i="74"/>
  <c r="DU54" i="73"/>
  <c r="DX54" i="67"/>
  <c r="T54" i="67" s="1"/>
  <c r="EF54" i="74"/>
  <c r="S54" i="74" s="1"/>
  <c r="DS54" i="67"/>
  <c r="O54" i="67" s="1"/>
  <c r="DS54" i="73"/>
  <c r="DV54" i="67"/>
  <c r="R54" i="67" s="1"/>
  <c r="EG54" i="74"/>
  <c r="T54" i="74" s="1"/>
  <c r="DU54" i="67"/>
  <c r="Q54" i="67" s="1"/>
  <c r="EI54" i="74"/>
  <c r="EH54" i="74"/>
  <c r="U54" i="74" s="1"/>
  <c r="DW54" i="67"/>
  <c r="DM54" i="73"/>
  <c r="DK54" i="73"/>
  <c r="DJ54" i="73"/>
  <c r="DL54" i="73"/>
  <c r="DU54" i="74"/>
  <c r="DK54" i="67"/>
  <c r="DJ54" i="67"/>
  <c r="DI54" i="73"/>
  <c r="DR54" i="74"/>
  <c r="DG54" i="73"/>
  <c r="DG54" i="67"/>
  <c r="DV54" i="74"/>
  <c r="DM54" i="67"/>
  <c r="DT54" i="74"/>
  <c r="DS54" i="74"/>
  <c r="DI54" i="67"/>
  <c r="DL54" i="67"/>
  <c r="DP54" i="74"/>
  <c r="FI35" i="74"/>
  <c r="FB35" i="74"/>
  <c r="CS35" i="74"/>
  <c r="EO35" i="74"/>
  <c r="EV35" i="74"/>
  <c r="CR35" i="74"/>
  <c r="CV35" i="74"/>
  <c r="EG35" i="73"/>
  <c r="DF35" i="73"/>
  <c r="DO35" i="73" s="1"/>
  <c r="EW35" i="73"/>
  <c r="EQ35" i="73"/>
  <c r="CM35" i="73"/>
  <c r="CL35" i="73"/>
  <c r="EU35" i="73"/>
  <c r="S37" i="52"/>
  <c r="EP35" i="67"/>
  <c r="CH35" i="67"/>
  <c r="ET35" i="67"/>
  <c r="CL35" i="67"/>
  <c r="EQ35" i="67"/>
  <c r="CI35" i="67"/>
  <c r="CT35" i="67"/>
  <c r="DR35" i="67"/>
  <c r="FE35" i="74"/>
  <c r="EB35" i="74"/>
  <c r="CU35" i="74"/>
  <c r="ES35" i="74"/>
  <c r="FH35" i="74"/>
  <c r="ER35" i="74"/>
  <c r="DO35" i="74"/>
  <c r="ES35" i="73"/>
  <c r="DR35" i="73"/>
  <c r="CN35" i="73"/>
  <c r="EI35" i="73"/>
  <c r="CH35" i="73"/>
  <c r="M37" i="52"/>
  <c r="EH35" i="67"/>
  <c r="DF35" i="67"/>
  <c r="N37" i="52"/>
  <c r="EK35" i="67"/>
  <c r="Q37" i="52"/>
  <c r="EI35" i="67"/>
  <c r="P37" i="52"/>
  <c r="CK35" i="67"/>
  <c r="EU35" i="74"/>
  <c r="CP35" i="74"/>
  <c r="ET35" i="74"/>
  <c r="CO35" i="74"/>
  <c r="ET35" i="73"/>
  <c r="CO35" i="73"/>
  <c r="EJ35" i="73"/>
  <c r="CI35" i="73"/>
  <c r="ED35" i="73"/>
  <c r="EM35" i="73" s="1"/>
  <c r="EH35" i="73"/>
  <c r="CT35" i="73"/>
  <c r="R37" i="52"/>
  <c r="T37" i="52"/>
  <c r="EG35" i="67"/>
  <c r="ED35" i="67"/>
  <c r="EW35" i="67"/>
  <c r="EJ35" i="67"/>
  <c r="EP35" i="74"/>
  <c r="FG35" i="74"/>
  <c r="DB35" i="74"/>
  <c r="FC35" i="74"/>
  <c r="CT35" i="74"/>
  <c r="FF35" i="74"/>
  <c r="EK35" i="73"/>
  <c r="CK35" i="73"/>
  <c r="EE35" i="73"/>
  <c r="EV35" i="73"/>
  <c r="EP35" i="73"/>
  <c r="EU35" i="67"/>
  <c r="CM35" i="67"/>
  <c r="CN35" i="67"/>
  <c r="EV35" i="67"/>
  <c r="CO35" i="67"/>
  <c r="ES35" i="67"/>
  <c r="EE35" i="67"/>
  <c r="DS35" i="73"/>
  <c r="DU35" i="73"/>
  <c r="Q35" i="73" s="1"/>
  <c r="DY35" i="67"/>
  <c r="U35" i="67" s="1"/>
  <c r="DX35" i="73"/>
  <c r="T35" i="73" s="1"/>
  <c r="DV35" i="67"/>
  <c r="EG35" i="74"/>
  <c r="T35" i="74" s="1"/>
  <c r="DW35" i="67"/>
  <c r="DS35" i="67"/>
  <c r="O35" i="67" s="1"/>
  <c r="EE35" i="74"/>
  <c r="DY35" i="73"/>
  <c r="U35" i="73" s="1"/>
  <c r="DW35" i="73"/>
  <c r="S35" i="73" s="1"/>
  <c r="DU35" i="67"/>
  <c r="EF35" i="74"/>
  <c r="EC35" i="74"/>
  <c r="P35" i="74" s="1"/>
  <c r="EI35" i="74"/>
  <c r="EH35" i="74"/>
  <c r="DX35" i="67"/>
  <c r="DV35" i="73"/>
  <c r="R35" i="73" s="1"/>
  <c r="DM35" i="67"/>
  <c r="DK35" i="73"/>
  <c r="DS35" i="74"/>
  <c r="DV35" i="74"/>
  <c r="DJ35" i="73"/>
  <c r="DI35" i="73"/>
  <c r="DL35" i="67"/>
  <c r="DG35" i="67"/>
  <c r="DG35" i="73"/>
  <c r="DT35" i="74"/>
  <c r="DJ35" i="67"/>
  <c r="DI35" i="67"/>
  <c r="DM35" i="73"/>
  <c r="DK35" i="67"/>
  <c r="DR35" i="74"/>
  <c r="DU35" i="74"/>
  <c r="DL35" i="73"/>
  <c r="DP35" i="74"/>
  <c r="FG40" i="74"/>
  <c r="DB40" i="74"/>
  <c r="EU40" i="74"/>
  <c r="CP40" i="74"/>
  <c r="DO40" i="74"/>
  <c r="ET40" i="74"/>
  <c r="CO40" i="74"/>
  <c r="EI40" i="73"/>
  <c r="CH40" i="73"/>
  <c r="EK40" i="73"/>
  <c r="CK40" i="73"/>
  <c r="EW40" i="73"/>
  <c r="ES40" i="73"/>
  <c r="S42" i="52"/>
  <c r="EQ40" i="67"/>
  <c r="CI40" i="67"/>
  <c r="EH40" i="67"/>
  <c r="DF40" i="67"/>
  <c r="N42" i="52"/>
  <c r="ES40" i="67"/>
  <c r="DR40" i="67"/>
  <c r="CK40" i="67"/>
  <c r="M42" i="52"/>
  <c r="CN40" i="67"/>
  <c r="EG40" i="67"/>
  <c r="FB40" i="74"/>
  <c r="CS40" i="74"/>
  <c r="EP40" i="74"/>
  <c r="FF40" i="74"/>
  <c r="CV40" i="74"/>
  <c r="EO40" i="74"/>
  <c r="ED40" i="73"/>
  <c r="EU40" i="73"/>
  <c r="CT40" i="73"/>
  <c r="EG40" i="73"/>
  <c r="DF40" i="73"/>
  <c r="EE40" i="73"/>
  <c r="DR40" i="73"/>
  <c r="P42" i="52"/>
  <c r="EI40" i="67"/>
  <c r="Q42" i="52"/>
  <c r="T42" i="52"/>
  <c r="EJ40" i="67"/>
  <c r="ET40" i="67"/>
  <c r="EK40" i="67"/>
  <c r="ES40" i="74"/>
  <c r="FI40" i="74"/>
  <c r="ER40" i="74"/>
  <c r="EV40" i="74"/>
  <c r="CR40" i="74"/>
  <c r="FC40" i="74"/>
  <c r="EV40" i="73"/>
  <c r="EP40" i="73"/>
  <c r="CL40" i="73"/>
  <c r="CN40" i="73"/>
  <c r="ED40" i="67"/>
  <c r="EU40" i="67"/>
  <c r="CM40" i="67"/>
  <c r="EE40" i="67"/>
  <c r="FE40" i="74"/>
  <c r="EB40" i="74"/>
  <c r="CU40" i="74"/>
  <c r="FH40" i="74"/>
  <c r="CT40" i="74"/>
  <c r="EQ40" i="73"/>
  <c r="CM40" i="73"/>
  <c r="EH40" i="73"/>
  <c r="ET40" i="73"/>
  <c r="CO40" i="73"/>
  <c r="EJ40" i="73"/>
  <c r="CI40" i="73"/>
  <c r="EV40" i="67"/>
  <c r="CO40" i="67"/>
  <c r="EP40" i="67"/>
  <c r="CH40" i="67"/>
  <c r="EW40" i="67"/>
  <c r="CT40" i="67"/>
  <c r="CL40" i="67"/>
  <c r="R42" i="52"/>
  <c r="DS40" i="67"/>
  <c r="O40" i="67" s="1"/>
  <c r="DS40" i="73"/>
  <c r="O40" i="73" s="1"/>
  <c r="EE40" i="74"/>
  <c r="R40" i="74" s="1"/>
  <c r="DU40" i="73"/>
  <c r="Q40" i="73" s="1"/>
  <c r="DY40" i="67"/>
  <c r="U40" i="67" s="1"/>
  <c r="EI40" i="74"/>
  <c r="DV40" i="67"/>
  <c r="R40" i="67" s="1"/>
  <c r="DW40" i="67"/>
  <c r="S40" i="67" s="1"/>
  <c r="EF40" i="74"/>
  <c r="EG40" i="74"/>
  <c r="DY40" i="73"/>
  <c r="U40" i="73" s="1"/>
  <c r="DX40" i="73"/>
  <c r="EH40" i="74"/>
  <c r="U40" i="74" s="1"/>
  <c r="DV40" i="73"/>
  <c r="DW40" i="73"/>
  <c r="S40" i="73" s="1"/>
  <c r="EC40" i="74"/>
  <c r="P40" i="74" s="1"/>
  <c r="DU40" i="67"/>
  <c r="Q40" i="67" s="1"/>
  <c r="DX40" i="67"/>
  <c r="DM40" i="67"/>
  <c r="DM40" i="73"/>
  <c r="DT40" i="74"/>
  <c r="DS40" i="74"/>
  <c r="DI40" i="73"/>
  <c r="DR40" i="74"/>
  <c r="DL40" i="73"/>
  <c r="DK40" i="73"/>
  <c r="DL40" i="67"/>
  <c r="DJ40" i="67"/>
  <c r="DI40" i="67"/>
  <c r="DU40" i="74"/>
  <c r="DV40" i="74"/>
  <c r="DK40" i="67"/>
  <c r="DJ40" i="73"/>
  <c r="DP40" i="74"/>
  <c r="DG40" i="73"/>
  <c r="DG40" i="67"/>
  <c r="CP49" i="67"/>
  <c r="EX49" i="73"/>
  <c r="EW49" i="74"/>
  <c r="CW49" i="74"/>
  <c r="CP49" i="73"/>
  <c r="DZ49" i="73"/>
  <c r="EJ49" i="74"/>
  <c r="W49" i="74" s="1"/>
  <c r="EX49" i="67"/>
  <c r="EL49" i="73"/>
  <c r="DZ49" i="67"/>
  <c r="EL49" i="67"/>
  <c r="FJ49" i="74"/>
  <c r="U51" i="52"/>
  <c r="AS51" i="52" s="1"/>
  <c r="BE51" i="52" s="1"/>
  <c r="DN49" i="67"/>
  <c r="DW49" i="74"/>
  <c r="DN49" i="73"/>
  <c r="CW10" i="74"/>
  <c r="U12" i="52"/>
  <c r="AS12" i="52" s="1"/>
  <c r="BE12" i="52" s="1"/>
  <c r="EJ10" i="74"/>
  <c r="W10" i="74" s="1"/>
  <c r="EX10" i="67"/>
  <c r="FJ10" i="74"/>
  <c r="DZ10" i="67"/>
  <c r="DZ10" i="73"/>
  <c r="EW10" i="74"/>
  <c r="CP10" i="67"/>
  <c r="CP10" i="73"/>
  <c r="EX10" i="73"/>
  <c r="EL10" i="73"/>
  <c r="EL10" i="67"/>
  <c r="DN10" i="73"/>
  <c r="DW10" i="74"/>
  <c r="DN10" i="67"/>
  <c r="EL19" i="73"/>
  <c r="U21" i="52"/>
  <c r="AS21" i="52" s="1"/>
  <c r="BE21" i="52" s="1"/>
  <c r="CP19" i="73"/>
  <c r="EW19" i="74"/>
  <c r="EX19" i="73"/>
  <c r="EL19" i="67"/>
  <c r="DZ19" i="67"/>
  <c r="V19" i="67" s="1"/>
  <c r="FJ19" i="74"/>
  <c r="EX19" i="67"/>
  <c r="CW19" i="74"/>
  <c r="EJ19" i="74"/>
  <c r="W19" i="74" s="1"/>
  <c r="DZ19" i="73"/>
  <c r="V19" i="73" s="1"/>
  <c r="CP19" i="67"/>
  <c r="DN19" i="73"/>
  <c r="DN19" i="67"/>
  <c r="DW19" i="74"/>
  <c r="EJ18" i="74"/>
  <c r="CP18" i="73"/>
  <c r="EX18" i="73"/>
  <c r="EX18" i="67"/>
  <c r="DZ18" i="67"/>
  <c r="EL18" i="73"/>
  <c r="U20" i="52"/>
  <c r="AS20" i="52" s="1"/>
  <c r="BE20" i="52" s="1"/>
  <c r="EL18" i="67"/>
  <c r="CP18" i="67"/>
  <c r="FJ18" i="74"/>
  <c r="DZ18" i="73"/>
  <c r="V18" i="73" s="1"/>
  <c r="EW18" i="74"/>
  <c r="CW18" i="74"/>
  <c r="DW18" i="74"/>
  <c r="DN18" i="73"/>
  <c r="DN18" i="67"/>
  <c r="EX32" i="67"/>
  <c r="EX32" i="73"/>
  <c r="DZ32" i="73"/>
  <c r="V32" i="73" s="1"/>
  <c r="EW32" i="74"/>
  <c r="EL32" i="73"/>
  <c r="CP32" i="67"/>
  <c r="U34" i="52"/>
  <c r="AS34" i="52" s="1"/>
  <c r="BE34" i="52" s="1"/>
  <c r="CW32" i="74"/>
  <c r="FJ32" i="74"/>
  <c r="EL32" i="67"/>
  <c r="EJ32" i="74"/>
  <c r="W32" i="74" s="1"/>
  <c r="DZ32" i="67"/>
  <c r="V32" i="67" s="1"/>
  <c r="CP32" i="73"/>
  <c r="DW32" i="74"/>
  <c r="DN32" i="67"/>
  <c r="DN32" i="73"/>
  <c r="EW31" i="74"/>
  <c r="EL31" i="67"/>
  <c r="DZ31" i="73"/>
  <c r="V31" i="73" s="1"/>
  <c r="EL31" i="73"/>
  <c r="CW31" i="74"/>
  <c r="U33" i="52"/>
  <c r="AS33" i="52" s="1"/>
  <c r="BE33" i="52" s="1"/>
  <c r="EJ31" i="74"/>
  <c r="W31" i="74" s="1"/>
  <c r="DZ31" i="67"/>
  <c r="V31" i="67" s="1"/>
  <c r="CP31" i="73"/>
  <c r="FJ31" i="74"/>
  <c r="CP31" i="67"/>
  <c r="EX31" i="73"/>
  <c r="EX31" i="67"/>
  <c r="DN31" i="67"/>
  <c r="DW31" i="74"/>
  <c r="DN31" i="73"/>
  <c r="CP51" i="67"/>
  <c r="DZ51" i="73"/>
  <c r="CW51" i="74"/>
  <c r="FJ51" i="74"/>
  <c r="EJ51" i="74"/>
  <c r="W51" i="74" s="1"/>
  <c r="U53" i="52"/>
  <c r="AS53" i="52" s="1"/>
  <c r="BE53" i="52" s="1"/>
  <c r="EL51" i="73"/>
  <c r="EW51" i="74"/>
  <c r="DZ51" i="67"/>
  <c r="CP51" i="73"/>
  <c r="EL51" i="67"/>
  <c r="EX51" i="73"/>
  <c r="EX51" i="67"/>
  <c r="DN51" i="67"/>
  <c r="DN51" i="73"/>
  <c r="DW51" i="74"/>
  <c r="EL35" i="73"/>
  <c r="EL35" i="67"/>
  <c r="CW35" i="74"/>
  <c r="U37" i="52"/>
  <c r="AS37" i="52" s="1"/>
  <c r="BE37" i="52" s="1"/>
  <c r="DZ35" i="67"/>
  <c r="CP35" i="73"/>
  <c r="EJ35" i="74"/>
  <c r="W35" i="74" s="1"/>
  <c r="DZ35" i="73"/>
  <c r="EX35" i="67"/>
  <c r="CP35" i="67"/>
  <c r="EX35" i="73"/>
  <c r="FJ35" i="74"/>
  <c r="EW35" i="74"/>
  <c r="DN35" i="73"/>
  <c r="DN35" i="67"/>
  <c r="DW35" i="74"/>
  <c r="CP8" i="73"/>
  <c r="U10" i="52"/>
  <c r="AS10" i="52" s="1"/>
  <c r="BE10" i="52" s="1"/>
  <c r="EJ8" i="74"/>
  <c r="EX8" i="67"/>
  <c r="FJ8" i="74"/>
  <c r="DZ8" i="73"/>
  <c r="EW8" i="74"/>
  <c r="EW57" i="74" s="1"/>
  <c r="CP8" i="67"/>
  <c r="CW8" i="74"/>
  <c r="EX8" i="73"/>
  <c r="EL8" i="67"/>
  <c r="EL57" i="67" s="1"/>
  <c r="EL8" i="73"/>
  <c r="DZ8" i="67"/>
  <c r="DW8" i="74"/>
  <c r="DW57" i="74" s="1"/>
  <c r="DN8" i="67"/>
  <c r="DN8" i="73"/>
  <c r="FJ15" i="74"/>
  <c r="EX15" i="67"/>
  <c r="CW15" i="74"/>
  <c r="EJ15" i="74"/>
  <c r="CP15" i="73"/>
  <c r="CP15" i="67"/>
  <c r="U17" i="52"/>
  <c r="AS17" i="52" s="1"/>
  <c r="BE17" i="52" s="1"/>
  <c r="EW15" i="74"/>
  <c r="EL15" i="67"/>
  <c r="EL15" i="73"/>
  <c r="DZ15" i="73"/>
  <c r="V15" i="73" s="1"/>
  <c r="EX15" i="73"/>
  <c r="DZ15" i="67"/>
  <c r="V15" i="67" s="1"/>
  <c r="DN15" i="67"/>
  <c r="DW15" i="74"/>
  <c r="DN15" i="73"/>
  <c r="U14" i="52"/>
  <c r="AS14" i="52" s="1"/>
  <c r="BE14" i="52" s="1"/>
  <c r="EW12" i="74"/>
  <c r="EL12" i="73"/>
  <c r="FJ12" i="74"/>
  <c r="EL12" i="67"/>
  <c r="CW12" i="74"/>
  <c r="EJ12" i="74"/>
  <c r="W12" i="74" s="1"/>
  <c r="CP12" i="73"/>
  <c r="EX12" i="73"/>
  <c r="EX12" i="67"/>
  <c r="DZ12" i="67"/>
  <c r="V12" i="67" s="1"/>
  <c r="DZ12" i="73"/>
  <c r="CP12" i="67"/>
  <c r="DN12" i="67"/>
  <c r="DN12" i="73"/>
  <c r="DW12" i="74"/>
  <c r="DZ33" i="67"/>
  <c r="EL33" i="73"/>
  <c r="EX33" i="73"/>
  <c r="DZ33" i="73"/>
  <c r="EJ33" i="74"/>
  <c r="CP33" i="73"/>
  <c r="EL33" i="67"/>
  <c r="U35" i="52"/>
  <c r="AS35" i="52" s="1"/>
  <c r="BE35" i="52" s="1"/>
  <c r="EW33" i="74"/>
  <c r="FJ33" i="74"/>
  <c r="CP33" i="67"/>
  <c r="CW33" i="74"/>
  <c r="EX33" i="67"/>
  <c r="DW33" i="74"/>
  <c r="DN33" i="73"/>
  <c r="DN33" i="67"/>
  <c r="EJ27" i="74"/>
  <c r="DZ27" i="67"/>
  <c r="CP27" i="73"/>
  <c r="CW27" i="74"/>
  <c r="EW27" i="74"/>
  <c r="EX27" i="73"/>
  <c r="CP27" i="67"/>
  <c r="U29" i="52"/>
  <c r="AS29" i="52" s="1"/>
  <c r="BE29" i="52" s="1"/>
  <c r="DZ27" i="73"/>
  <c r="EL27" i="67"/>
  <c r="EL27" i="73"/>
  <c r="FJ27" i="74"/>
  <c r="EX27" i="67"/>
  <c r="DN27" i="73"/>
  <c r="DW27" i="74"/>
  <c r="DN27" i="67"/>
  <c r="EU44" i="74"/>
  <c r="CP44" i="74"/>
  <c r="CR44" i="74"/>
  <c r="FC44" i="74"/>
  <c r="EV44" i="73"/>
  <c r="EP44" i="73"/>
  <c r="CL44" i="73"/>
  <c r="DR44" i="73"/>
  <c r="ED44" i="67"/>
  <c r="EU44" i="67"/>
  <c r="CM44" i="67"/>
  <c r="EE44" i="67"/>
  <c r="EG44" i="67"/>
  <c r="EP44" i="74"/>
  <c r="FG44" i="74"/>
  <c r="FF44" i="74"/>
  <c r="CO44" i="74"/>
  <c r="CT44" i="74"/>
  <c r="EQ44" i="73"/>
  <c r="CM44" i="73"/>
  <c r="EH44" i="73"/>
  <c r="ET44" i="73"/>
  <c r="CO44" i="73"/>
  <c r="CN44" i="73"/>
  <c r="CI44" i="73"/>
  <c r="EV44" i="67"/>
  <c r="CO44" i="67"/>
  <c r="EP44" i="67"/>
  <c r="CH44" i="67"/>
  <c r="EW44" i="67"/>
  <c r="CT44" i="67"/>
  <c r="CL44" i="67"/>
  <c r="FI44" i="74"/>
  <c r="EV44" i="74"/>
  <c r="ES44" i="74"/>
  <c r="CS44" i="74"/>
  <c r="DO44" i="74"/>
  <c r="FH44" i="74"/>
  <c r="EI44" i="73"/>
  <c r="CH44" i="73"/>
  <c r="EK44" i="73"/>
  <c r="CK44" i="73"/>
  <c r="EW44" i="73"/>
  <c r="S46" i="52"/>
  <c r="EQ44" i="67"/>
  <c r="CI44" i="67"/>
  <c r="EH44" i="67"/>
  <c r="DF44" i="67"/>
  <c r="N46" i="52"/>
  <c r="ES44" i="67"/>
  <c r="DR44" i="67"/>
  <c r="CK44" i="67"/>
  <c r="EK44" i="67"/>
  <c r="M46" i="52"/>
  <c r="FE44" i="74"/>
  <c r="EB44" i="74"/>
  <c r="CU44" i="74"/>
  <c r="EO44" i="74"/>
  <c r="DB44" i="74"/>
  <c r="FB44" i="74"/>
  <c r="CV44" i="74"/>
  <c r="ER44" i="74"/>
  <c r="ET44" i="74"/>
  <c r="ED44" i="73"/>
  <c r="EU44" i="73"/>
  <c r="CT44" i="73"/>
  <c r="EG44" i="73"/>
  <c r="DF44" i="73"/>
  <c r="ES44" i="73"/>
  <c r="EJ44" i="73"/>
  <c r="EE44" i="73"/>
  <c r="P46" i="52"/>
  <c r="EI44" i="67"/>
  <c r="Q46" i="52"/>
  <c r="T46" i="52"/>
  <c r="EJ44" i="67"/>
  <c r="R46" i="52"/>
  <c r="ET44" i="67"/>
  <c r="CN44" i="67"/>
  <c r="EE44" i="74"/>
  <c r="EH44" i="74"/>
  <c r="U44" i="74" s="1"/>
  <c r="DV44" i="67"/>
  <c r="DS44" i="67"/>
  <c r="O44" i="67" s="1"/>
  <c r="EC44" i="74"/>
  <c r="P44" i="74" s="1"/>
  <c r="DU44" i="67"/>
  <c r="Q44" i="67" s="1"/>
  <c r="DU44" i="73"/>
  <c r="DV44" i="73"/>
  <c r="R44" i="73" s="1"/>
  <c r="DS44" i="73"/>
  <c r="EI44" i="74"/>
  <c r="V44" i="74" s="1"/>
  <c r="DY44" i="73"/>
  <c r="DX44" i="73"/>
  <c r="T44" i="73" s="1"/>
  <c r="EF44" i="74"/>
  <c r="DW44" i="73"/>
  <c r="DY44" i="67"/>
  <c r="DX44" i="67"/>
  <c r="T44" i="67" s="1"/>
  <c r="DW44" i="67"/>
  <c r="S44" i="67" s="1"/>
  <c r="EG44" i="74"/>
  <c r="DG44" i="67"/>
  <c r="DT44" i="74"/>
  <c r="DK44" i="73"/>
  <c r="DS44" i="74"/>
  <c r="DJ44" i="67"/>
  <c r="DR44" i="74"/>
  <c r="DI44" i="73"/>
  <c r="DV44" i="74"/>
  <c r="DM44" i="67"/>
  <c r="DK44" i="67"/>
  <c r="DJ44" i="73"/>
  <c r="DL44" i="73"/>
  <c r="DU44" i="74"/>
  <c r="DG44" i="73"/>
  <c r="DM44" i="73"/>
  <c r="DI44" i="67"/>
  <c r="DL44" i="67"/>
  <c r="DP44" i="74"/>
  <c r="EO8" i="74"/>
  <c r="FF8" i="74"/>
  <c r="FG8" i="74"/>
  <c r="DB8" i="74"/>
  <c r="FI8" i="74"/>
  <c r="EK8" i="73"/>
  <c r="CK8" i="73"/>
  <c r="EE8" i="73"/>
  <c r="EV8" i="73"/>
  <c r="EH8" i="73"/>
  <c r="Q10" i="52"/>
  <c r="EV8" i="67"/>
  <c r="CO8" i="67"/>
  <c r="EH8" i="67"/>
  <c r="DF8" i="67"/>
  <c r="R10" i="52"/>
  <c r="CL8" i="67"/>
  <c r="EE8" i="67"/>
  <c r="FH8" i="74"/>
  <c r="FB8" i="74"/>
  <c r="CS8" i="74"/>
  <c r="FE8" i="74"/>
  <c r="EB8" i="74"/>
  <c r="CU8" i="74"/>
  <c r="DO8" i="74"/>
  <c r="EG8" i="73"/>
  <c r="DF8" i="73"/>
  <c r="EW8" i="73"/>
  <c r="EQ8" i="73"/>
  <c r="CM8" i="73"/>
  <c r="CT8" i="73"/>
  <c r="S10" i="52"/>
  <c r="N10" i="52"/>
  <c r="EQ8" i="67"/>
  <c r="CI8" i="67"/>
  <c r="M10" i="52"/>
  <c r="V10" i="52" s="1"/>
  <c r="ET8" i="67"/>
  <c r="EW8" i="67"/>
  <c r="CT8" i="67"/>
  <c r="FC8" i="74"/>
  <c r="CT8" i="74"/>
  <c r="ES8" i="74"/>
  <c r="ER8" i="74"/>
  <c r="EU8" i="74"/>
  <c r="CP8" i="74"/>
  <c r="CR8" i="74"/>
  <c r="ES8" i="73"/>
  <c r="DR8" i="73"/>
  <c r="CN8" i="73"/>
  <c r="EI8" i="73"/>
  <c r="CH8" i="73"/>
  <c r="EP8" i="73"/>
  <c r="EY8" i="73" s="1"/>
  <c r="P10" i="52"/>
  <c r="T10" i="52"/>
  <c r="EI8" i="67"/>
  <c r="CN8" i="67"/>
  <c r="EU8" i="67"/>
  <c r="CM8" i="67"/>
  <c r="ES8" i="67"/>
  <c r="DR8" i="67"/>
  <c r="CK8" i="67"/>
  <c r="EV8" i="74"/>
  <c r="EJ8" i="73"/>
  <c r="EG8" i="67"/>
  <c r="CO8" i="74"/>
  <c r="ET8" i="73"/>
  <c r="CL8" i="73"/>
  <c r="EP8" i="67"/>
  <c r="EY8" i="67" s="1"/>
  <c r="EJ8" i="67"/>
  <c r="CV8" i="74"/>
  <c r="EP8" i="74"/>
  <c r="CI8" i="73"/>
  <c r="EU8" i="73"/>
  <c r="ED8" i="67"/>
  <c r="ET8" i="74"/>
  <c r="CO8" i="73"/>
  <c r="ED8" i="73"/>
  <c r="CH8" i="67"/>
  <c r="EK8" i="67"/>
  <c r="DU8" i="67"/>
  <c r="Q8" i="67" s="1"/>
  <c r="EF8" i="74"/>
  <c r="S8" i="74" s="1"/>
  <c r="EE8" i="74"/>
  <c r="R8" i="74" s="1"/>
  <c r="EH8" i="74"/>
  <c r="DX8" i="73"/>
  <c r="T8" i="73" s="1"/>
  <c r="DV8" i="73"/>
  <c r="R8" i="73" s="1"/>
  <c r="EG8" i="74"/>
  <c r="T8" i="74" s="1"/>
  <c r="EC8" i="74"/>
  <c r="DS8" i="73"/>
  <c r="O8" i="73" s="1"/>
  <c r="DU8" i="73"/>
  <c r="Q8" i="73" s="1"/>
  <c r="DY8" i="73"/>
  <c r="EI8" i="74"/>
  <c r="DX8" i="67"/>
  <c r="T8" i="67" s="1"/>
  <c r="DV8" i="67"/>
  <c r="R8" i="67" s="1"/>
  <c r="DW8" i="73"/>
  <c r="S8" i="73" s="1"/>
  <c r="DS8" i="67"/>
  <c r="DY8" i="67"/>
  <c r="U8" i="67" s="1"/>
  <c r="DW8" i="67"/>
  <c r="S8" i="67" s="1"/>
  <c r="DK8" i="73"/>
  <c r="DK8" i="67"/>
  <c r="DJ8" i="67"/>
  <c r="DR8" i="74"/>
  <c r="DI8" i="67"/>
  <c r="DV8" i="74"/>
  <c r="DU8" i="74"/>
  <c r="DL8" i="67"/>
  <c r="DL8" i="73"/>
  <c r="DG8" i="73"/>
  <c r="DM8" i="73"/>
  <c r="DT8" i="74"/>
  <c r="DS8" i="74"/>
  <c r="DM8" i="67"/>
  <c r="DJ8" i="73"/>
  <c r="DI8" i="73"/>
  <c r="DP8" i="74"/>
  <c r="DG8" i="67"/>
  <c r="AH27" i="73"/>
  <c r="BR27" i="73"/>
  <c r="AH29" i="73"/>
  <c r="BR29" i="73"/>
  <c r="BR51" i="73"/>
  <c r="AH51" i="73"/>
  <c r="BR8" i="73"/>
  <c r="AH8" i="73"/>
  <c r="BR30" i="73"/>
  <c r="AH30" i="73"/>
  <c r="BR32" i="73"/>
  <c r="AH32" i="73"/>
  <c r="AH15" i="73"/>
  <c r="BR15" i="73"/>
  <c r="BR48" i="73"/>
  <c r="AH48" i="73"/>
  <c r="AH47" i="73"/>
  <c r="BR47" i="73"/>
  <c r="BR50" i="73"/>
  <c r="AH50" i="73"/>
  <c r="AH36" i="73"/>
  <c r="BR36" i="73"/>
  <c r="BR10" i="73"/>
  <c r="AH10" i="73"/>
  <c r="AH52" i="73"/>
  <c r="BR52" i="73"/>
  <c r="EP52" i="74"/>
  <c r="FF52" i="74"/>
  <c r="CV52" i="74"/>
  <c r="FC52" i="74"/>
  <c r="CT52" i="74"/>
  <c r="EQ52" i="73"/>
  <c r="CM52" i="73"/>
  <c r="EH52" i="73"/>
  <c r="ET52" i="73"/>
  <c r="CO52" i="73"/>
  <c r="CN52" i="73"/>
  <c r="CI52" i="73"/>
  <c r="ET52" i="67"/>
  <c r="FI52" i="74"/>
  <c r="EV52" i="74"/>
  <c r="CR52" i="74"/>
  <c r="EO52" i="74"/>
  <c r="ES52" i="74"/>
  <c r="DB52" i="74"/>
  <c r="FB52" i="74"/>
  <c r="EI52" i="73"/>
  <c r="CH52" i="73"/>
  <c r="EK52" i="73"/>
  <c r="CK52" i="73"/>
  <c r="EW52" i="73"/>
  <c r="S54" i="52"/>
  <c r="EK52" i="67"/>
  <c r="FE52" i="74"/>
  <c r="EB52" i="74"/>
  <c r="CU52" i="74"/>
  <c r="ER52" i="74"/>
  <c r="DO52" i="74"/>
  <c r="FH52" i="74"/>
  <c r="CS52" i="74"/>
  <c r="ED52" i="73"/>
  <c r="EU52" i="73"/>
  <c r="CT52" i="73"/>
  <c r="EG52" i="73"/>
  <c r="DF52" i="73"/>
  <c r="ES52" i="73"/>
  <c r="EJ52" i="73"/>
  <c r="EE52" i="73"/>
  <c r="P54" i="52"/>
  <c r="EG52" i="67"/>
  <c r="EU52" i="74"/>
  <c r="CP52" i="74"/>
  <c r="ET52" i="74"/>
  <c r="CO52" i="74"/>
  <c r="FG52" i="74"/>
  <c r="EV52" i="73"/>
  <c r="EP52" i="73"/>
  <c r="CL52" i="73"/>
  <c r="DR52" i="73"/>
  <c r="Q54" i="52"/>
  <c r="EE52" i="67"/>
  <c r="T54" i="52"/>
  <c r="EH52" i="67"/>
  <c r="DF52" i="67"/>
  <c r="R54" i="52"/>
  <c r="CN52" i="67"/>
  <c r="M54" i="52"/>
  <c r="EW52" i="67"/>
  <c r="CT52" i="67"/>
  <c r="EI52" i="67"/>
  <c r="ED52" i="67"/>
  <c r="EQ52" i="67"/>
  <c r="ES52" i="67"/>
  <c r="DR52" i="67"/>
  <c r="CK52" i="67"/>
  <c r="EU52" i="67"/>
  <c r="CM52" i="67"/>
  <c r="CL52" i="67"/>
  <c r="EJ52" i="67"/>
  <c r="N54" i="52"/>
  <c r="EP52" i="67"/>
  <c r="CH52" i="67"/>
  <c r="CO52" i="67"/>
  <c r="EV52" i="67"/>
  <c r="CI52" i="67"/>
  <c r="EC52" i="74"/>
  <c r="EE52" i="74"/>
  <c r="R52" i="74" s="1"/>
  <c r="EH52" i="74"/>
  <c r="DW52" i="73"/>
  <c r="EG52" i="74"/>
  <c r="DS52" i="73"/>
  <c r="O52" i="73" s="1"/>
  <c r="DU52" i="73"/>
  <c r="Q52" i="73" s="1"/>
  <c r="DU52" i="67"/>
  <c r="Q52" i="67" s="1"/>
  <c r="DX52" i="73"/>
  <c r="EF52" i="74"/>
  <c r="S52" i="74" s="1"/>
  <c r="DS52" i="67"/>
  <c r="DY52" i="73"/>
  <c r="DY52" i="67"/>
  <c r="DX52" i="67"/>
  <c r="T52" i="67" s="1"/>
  <c r="DV52" i="73"/>
  <c r="DW52" i="67"/>
  <c r="S52" i="67" s="1"/>
  <c r="EI52" i="74"/>
  <c r="DV52" i="67"/>
  <c r="R52" i="67" s="1"/>
  <c r="DJ52" i="67"/>
  <c r="DU52" i="74"/>
  <c r="DS52" i="74"/>
  <c r="DR52" i="74"/>
  <c r="DI52" i="67"/>
  <c r="DP52" i="74"/>
  <c r="DM52" i="73"/>
  <c r="DM52" i="67"/>
  <c r="DT52" i="74"/>
  <c r="DJ52" i="73"/>
  <c r="DI52" i="73"/>
  <c r="DL52" i="73"/>
  <c r="DV52" i="74"/>
  <c r="DK52" i="73"/>
  <c r="DK52" i="67"/>
  <c r="DL52" i="67"/>
  <c r="DG52" i="73"/>
  <c r="DG52" i="67"/>
  <c r="AC41" i="66"/>
  <c r="AC30" i="66"/>
  <c r="AC34" i="66"/>
  <c r="AC55" i="66"/>
  <c r="FC51" i="74"/>
  <c r="CT51" i="74"/>
  <c r="ER51" i="74"/>
  <c r="FI51" i="74"/>
  <c r="CU51" i="74"/>
  <c r="EK51" i="73"/>
  <c r="CK51" i="73"/>
  <c r="EE51" i="73"/>
  <c r="EV51" i="73"/>
  <c r="EP51" i="73"/>
  <c r="EW51" i="67"/>
  <c r="CT51" i="67"/>
  <c r="CN51" i="67"/>
  <c r="ED51" i="67"/>
  <c r="FG51" i="74"/>
  <c r="DB51" i="74"/>
  <c r="ET51" i="74"/>
  <c r="CO51" i="74"/>
  <c r="CP51" i="74"/>
  <c r="EP51" i="74"/>
  <c r="EG51" i="73"/>
  <c r="DF51" i="73"/>
  <c r="EW51" i="73"/>
  <c r="EQ51" i="73"/>
  <c r="CM51" i="73"/>
  <c r="CL51" i="73"/>
  <c r="EU51" i="73"/>
  <c r="S53" i="52"/>
  <c r="ES51" i="67"/>
  <c r="DR51" i="67"/>
  <c r="CK51" i="67"/>
  <c r="EV51" i="67"/>
  <c r="CO51" i="67"/>
  <c r="ET51" i="67"/>
  <c r="CL51" i="67"/>
  <c r="CM51" i="67"/>
  <c r="CH51" i="67"/>
  <c r="DF51" i="67"/>
  <c r="FB51" i="74"/>
  <c r="CS51" i="74"/>
  <c r="EO51" i="74"/>
  <c r="EV51" i="74"/>
  <c r="CR51" i="74"/>
  <c r="DO51" i="74"/>
  <c r="EB51" i="74"/>
  <c r="ES51" i="73"/>
  <c r="DR51" i="73"/>
  <c r="CN51" i="73"/>
  <c r="EI51" i="73"/>
  <c r="CH51" i="73"/>
  <c r="M53" i="52"/>
  <c r="EJ51" i="67"/>
  <c r="N53" i="52"/>
  <c r="EQ51" i="67"/>
  <c r="CI51" i="67"/>
  <c r="EK51" i="67"/>
  <c r="P53" i="52"/>
  <c r="EH51" i="67"/>
  <c r="FH51" i="74"/>
  <c r="FF51" i="74"/>
  <c r="ET51" i="73"/>
  <c r="EH51" i="73"/>
  <c r="EE51" i="67"/>
  <c r="EU51" i="67"/>
  <c r="CV51" i="74"/>
  <c r="CI51" i="73"/>
  <c r="Q53" i="52"/>
  <c r="EP51" i="67"/>
  <c r="ES51" i="74"/>
  <c r="EU51" i="74"/>
  <c r="CO51" i="73"/>
  <c r="ED51" i="73"/>
  <c r="CT51" i="73"/>
  <c r="T53" i="52"/>
  <c r="EG51" i="67"/>
  <c r="FE51" i="74"/>
  <c r="EJ51" i="73"/>
  <c r="R53" i="52"/>
  <c r="EI51" i="67"/>
  <c r="EC51" i="74"/>
  <c r="DU51" i="67"/>
  <c r="Q51" i="67" s="1"/>
  <c r="DU51" i="73"/>
  <c r="DX51" i="73"/>
  <c r="EF51" i="74"/>
  <c r="DW51" i="67"/>
  <c r="S51" i="67" s="1"/>
  <c r="DW51" i="73"/>
  <c r="DS51" i="67"/>
  <c r="O51" i="67" s="1"/>
  <c r="DS51" i="73"/>
  <c r="O51" i="73" s="1"/>
  <c r="EE51" i="74"/>
  <c r="R51" i="74" s="1"/>
  <c r="DY51" i="67"/>
  <c r="DX51" i="67"/>
  <c r="T51" i="67" s="1"/>
  <c r="EI51" i="74"/>
  <c r="DY51" i="73"/>
  <c r="U51" i="73" s="1"/>
  <c r="DV51" i="73"/>
  <c r="EH51" i="74"/>
  <c r="U51" i="74" s="1"/>
  <c r="DV51" i="67"/>
  <c r="EG51" i="74"/>
  <c r="T51" i="74" s="1"/>
  <c r="DK51" i="67"/>
  <c r="DR51" i="74"/>
  <c r="DL51" i="73"/>
  <c r="DM51" i="67"/>
  <c r="DI51" i="73"/>
  <c r="DL51" i="67"/>
  <c r="DV51" i="74"/>
  <c r="DT51" i="74"/>
  <c r="DS51" i="74"/>
  <c r="DJ51" i="67"/>
  <c r="DJ51" i="73"/>
  <c r="DI51" i="67"/>
  <c r="DG51" i="73"/>
  <c r="DM51" i="73"/>
  <c r="DK51" i="73"/>
  <c r="DU51" i="74"/>
  <c r="DP51" i="74"/>
  <c r="DG51" i="67"/>
  <c r="ES14" i="74"/>
  <c r="FF14" i="74"/>
  <c r="CV14" i="74"/>
  <c r="ET14" i="74"/>
  <c r="CO14" i="74"/>
  <c r="EP14" i="74"/>
  <c r="EB14" i="74"/>
  <c r="EW14" i="73"/>
  <c r="EQ14" i="73"/>
  <c r="CM14" i="73"/>
  <c r="EV14" i="74"/>
  <c r="CR14" i="74"/>
  <c r="EO14" i="74"/>
  <c r="EU14" i="74"/>
  <c r="CU14" i="74"/>
  <c r="ES14" i="73"/>
  <c r="DR14" i="73"/>
  <c r="CN14" i="73"/>
  <c r="EI14" i="73"/>
  <c r="FG14" i="74"/>
  <c r="DB14" i="74"/>
  <c r="ER14" i="74"/>
  <c r="DO14" i="74"/>
  <c r="FH14" i="74"/>
  <c r="FI14" i="74"/>
  <c r="EJ14" i="73"/>
  <c r="CI14" i="73"/>
  <c r="ED14" i="73"/>
  <c r="FB14" i="74"/>
  <c r="CP14" i="74"/>
  <c r="CH14" i="73"/>
  <c r="ET14" i="73"/>
  <c r="CK14" i="73"/>
  <c r="Q16" i="52"/>
  <c r="ET14" i="67"/>
  <c r="CL14" i="67"/>
  <c r="CO14" i="67"/>
  <c r="EE14" i="67"/>
  <c r="EP14" i="67"/>
  <c r="CH14" i="67"/>
  <c r="FC14" i="74"/>
  <c r="FE14" i="74"/>
  <c r="EV14" i="73"/>
  <c r="EU14" i="73"/>
  <c r="CT14" i="73"/>
  <c r="EG14" i="73"/>
  <c r="S16" i="52"/>
  <c r="EK14" i="67"/>
  <c r="EW14" i="67"/>
  <c r="CT14" i="67"/>
  <c r="EH14" i="67"/>
  <c r="DF14" i="67"/>
  <c r="M16" i="52"/>
  <c r="CI14" i="67"/>
  <c r="CS14" i="74"/>
  <c r="EP14" i="73"/>
  <c r="CL14" i="73"/>
  <c r="DF14" i="73"/>
  <c r="CO14" i="73"/>
  <c r="P16" i="52"/>
  <c r="N16" i="52"/>
  <c r="EG14" i="67"/>
  <c r="EI14" i="67"/>
  <c r="ES14" i="67"/>
  <c r="DR14" i="67"/>
  <c r="CK14" i="67"/>
  <c r="R16" i="52"/>
  <c r="EV14" i="67"/>
  <c r="CT14" i="74"/>
  <c r="EE14" i="73"/>
  <c r="EH14" i="73"/>
  <c r="EK14" i="73"/>
  <c r="CN14" i="67"/>
  <c r="T16" i="52"/>
  <c r="EJ14" i="67"/>
  <c r="EQ14" i="67"/>
  <c r="EU14" i="67"/>
  <c r="CM14" i="67"/>
  <c r="ED14" i="67"/>
  <c r="EI14" i="74"/>
  <c r="V14" i="74" s="1"/>
  <c r="DY14" i="73"/>
  <c r="EH14" i="74"/>
  <c r="U14" i="74" s="1"/>
  <c r="DV14" i="67"/>
  <c r="R14" i="67" s="1"/>
  <c r="EE14" i="74"/>
  <c r="DU14" i="73"/>
  <c r="DY14" i="67"/>
  <c r="U14" i="67" s="1"/>
  <c r="DX14" i="73"/>
  <c r="EC14" i="74"/>
  <c r="DS14" i="67"/>
  <c r="DU14" i="67"/>
  <c r="Q14" i="67" s="1"/>
  <c r="DX14" i="67"/>
  <c r="EF14" i="74"/>
  <c r="DS14" i="73"/>
  <c r="DV14" i="73"/>
  <c r="R14" i="73" s="1"/>
  <c r="DW14" i="73"/>
  <c r="EG14" i="74"/>
  <c r="T14" i="74" s="1"/>
  <c r="DW14" i="67"/>
  <c r="DK14" i="73"/>
  <c r="DS14" i="74"/>
  <c r="DI14" i="73"/>
  <c r="DL14" i="67"/>
  <c r="DG14" i="73"/>
  <c r="DV14" i="74"/>
  <c r="DK14" i="67"/>
  <c r="DJ14" i="73"/>
  <c r="DL14" i="73"/>
  <c r="DP14" i="74"/>
  <c r="DM14" i="73"/>
  <c r="DM14" i="67"/>
  <c r="DI14" i="67"/>
  <c r="DT14" i="74"/>
  <c r="DJ14" i="67"/>
  <c r="DR14" i="74"/>
  <c r="DU14" i="74"/>
  <c r="DG14" i="67"/>
  <c r="EP27" i="74"/>
  <c r="FG27" i="74"/>
  <c r="DB27" i="74"/>
  <c r="FF27" i="74"/>
  <c r="CV27" i="74"/>
  <c r="EK27" i="73"/>
  <c r="CK27" i="73"/>
  <c r="EE27" i="73"/>
  <c r="EV27" i="73"/>
  <c r="EP27" i="73"/>
  <c r="N29" i="52"/>
  <c r="EJ27" i="67"/>
  <c r="EK27" i="67"/>
  <c r="ES27" i="67"/>
  <c r="EQ27" i="67"/>
  <c r="CI27" i="67"/>
  <c r="DR27" i="67"/>
  <c r="FI27" i="74"/>
  <c r="FB27" i="74"/>
  <c r="CS27" i="74"/>
  <c r="ER27" i="74"/>
  <c r="EV27" i="74"/>
  <c r="CR27" i="74"/>
  <c r="EO27" i="74"/>
  <c r="EG27" i="73"/>
  <c r="DF27" i="73"/>
  <c r="EW27" i="73"/>
  <c r="EQ27" i="73"/>
  <c r="CM27" i="73"/>
  <c r="CL27" i="73"/>
  <c r="EU27" i="73"/>
  <c r="S29" i="52"/>
  <c r="T29" i="52"/>
  <c r="EU27" i="67"/>
  <c r="CM27" i="67"/>
  <c r="EG27" i="67"/>
  <c r="EI27" i="67"/>
  <c r="CT27" i="67"/>
  <c r="FE27" i="74"/>
  <c r="EB27" i="74"/>
  <c r="CU27" i="74"/>
  <c r="ES27" i="74"/>
  <c r="FH27" i="74"/>
  <c r="CT27" i="74"/>
  <c r="ES27" i="73"/>
  <c r="DR27" i="73"/>
  <c r="CN27" i="73"/>
  <c r="EI27" i="73"/>
  <c r="CH27" i="73"/>
  <c r="M29" i="52"/>
  <c r="CN27" i="67"/>
  <c r="EP27" i="67"/>
  <c r="CH27" i="67"/>
  <c r="CK27" i="67"/>
  <c r="ED27" i="67"/>
  <c r="EW27" i="67"/>
  <c r="ET27" i="74"/>
  <c r="FC27" i="74"/>
  <c r="EJ27" i="73"/>
  <c r="R29" i="52"/>
  <c r="P29" i="52"/>
  <c r="EV27" i="67"/>
  <c r="CP27" i="74"/>
  <c r="CO27" i="74"/>
  <c r="ET27" i="73"/>
  <c r="EH27" i="73"/>
  <c r="Q29" i="52"/>
  <c r="ET27" i="67"/>
  <c r="DO27" i="74"/>
  <c r="CI27" i="73"/>
  <c r="EH27" i="67"/>
  <c r="CO27" i="67"/>
  <c r="EU27" i="74"/>
  <c r="CO27" i="73"/>
  <c r="ED27" i="73"/>
  <c r="EM27" i="73" s="1"/>
  <c r="CT27" i="73"/>
  <c r="DF27" i="67"/>
  <c r="CL27" i="67"/>
  <c r="EE27" i="67"/>
  <c r="DS27" i="67"/>
  <c r="EE27" i="74"/>
  <c r="DU27" i="73"/>
  <c r="EI27" i="74"/>
  <c r="V27" i="74" s="1"/>
  <c r="EH27" i="74"/>
  <c r="DV27" i="73"/>
  <c r="R27" i="73" s="1"/>
  <c r="DW27" i="67"/>
  <c r="EC27" i="74"/>
  <c r="P27" i="74" s="1"/>
  <c r="DY27" i="67"/>
  <c r="U27" i="67" s="1"/>
  <c r="DY27" i="73"/>
  <c r="DX27" i="73"/>
  <c r="DU27" i="67"/>
  <c r="Q27" i="67" s="1"/>
  <c r="DX27" i="67"/>
  <c r="T27" i="67" s="1"/>
  <c r="DV27" i="67"/>
  <c r="EG27" i="74"/>
  <c r="DS27" i="73"/>
  <c r="O27" i="73" s="1"/>
  <c r="EF27" i="74"/>
  <c r="S27" i="74" s="1"/>
  <c r="DW27" i="73"/>
  <c r="DV27" i="74"/>
  <c r="DI27" i="73"/>
  <c r="DG27" i="73"/>
  <c r="DM27" i="67"/>
  <c r="DJ27" i="67"/>
  <c r="DS27" i="74"/>
  <c r="DL27" i="73"/>
  <c r="DU27" i="74"/>
  <c r="DP27" i="74"/>
  <c r="DM27" i="73"/>
  <c r="DK27" i="73"/>
  <c r="DJ27" i="73"/>
  <c r="DR27" i="74"/>
  <c r="DL27" i="67"/>
  <c r="DK27" i="67"/>
  <c r="DT27" i="74"/>
  <c r="DI27" i="67"/>
  <c r="DG27" i="67"/>
  <c r="ES55" i="74"/>
  <c r="FH55" i="74"/>
  <c r="FF55" i="74"/>
  <c r="CV55" i="74"/>
  <c r="EP55" i="74"/>
  <c r="ET55" i="73"/>
  <c r="CO55" i="73"/>
  <c r="EJ55" i="73"/>
  <c r="CI55" i="73"/>
  <c r="ED55" i="73"/>
  <c r="EU55" i="73"/>
  <c r="R57" i="52"/>
  <c r="EE55" i="67"/>
  <c r="T57" i="52"/>
  <c r="EI55" i="67"/>
  <c r="Q57" i="52"/>
  <c r="EG55" i="67"/>
  <c r="EU55" i="67"/>
  <c r="DF55" i="67"/>
  <c r="FC55" i="74"/>
  <c r="CT55" i="74"/>
  <c r="ER55" i="74"/>
  <c r="EU55" i="74"/>
  <c r="FI55" i="74"/>
  <c r="FE55" i="74"/>
  <c r="EK55" i="73"/>
  <c r="CK55" i="73"/>
  <c r="EE55" i="73"/>
  <c r="EV55" i="73"/>
  <c r="CL55" i="73"/>
  <c r="EW55" i="67"/>
  <c r="CT55" i="67"/>
  <c r="CN55" i="67"/>
  <c r="ED55" i="67"/>
  <c r="EP55" i="67"/>
  <c r="FG55" i="74"/>
  <c r="DB55" i="74"/>
  <c r="ET55" i="74"/>
  <c r="CO55" i="74"/>
  <c r="EB55" i="74"/>
  <c r="EG55" i="73"/>
  <c r="DF55" i="73"/>
  <c r="EW55" i="73"/>
  <c r="EQ55" i="73"/>
  <c r="CM55" i="73"/>
  <c r="CT55" i="73"/>
  <c r="S57" i="52"/>
  <c r="ES55" i="67"/>
  <c r="DR55" i="67"/>
  <c r="CK55" i="67"/>
  <c r="EV55" i="67"/>
  <c r="CO55" i="67"/>
  <c r="ET55" i="67"/>
  <c r="CL55" i="67"/>
  <c r="CM55" i="67"/>
  <c r="CH55" i="67"/>
  <c r="FB55" i="74"/>
  <c r="EV55" i="74"/>
  <c r="ES55" i="73"/>
  <c r="M57" i="52"/>
  <c r="EQ55" i="67"/>
  <c r="CS55" i="74"/>
  <c r="CR55" i="74"/>
  <c r="CU55" i="74"/>
  <c r="DR55" i="73"/>
  <c r="CH55" i="73"/>
  <c r="EJ55" i="67"/>
  <c r="P57" i="52"/>
  <c r="EO55" i="74"/>
  <c r="EY55" i="74" s="1"/>
  <c r="DO55" i="74"/>
  <c r="CN55" i="73"/>
  <c r="EP55" i="73"/>
  <c r="EY55" i="73" s="1"/>
  <c r="CI55" i="67"/>
  <c r="CP55" i="74"/>
  <c r="EI55" i="73"/>
  <c r="EH55" i="73"/>
  <c r="N57" i="52"/>
  <c r="EK55" i="67"/>
  <c r="EH55" i="67"/>
  <c r="EC55" i="74"/>
  <c r="P55" i="74" s="1"/>
  <c r="EH55" i="74"/>
  <c r="U55" i="74" s="1"/>
  <c r="DX55" i="67"/>
  <c r="T55" i="67" s="1"/>
  <c r="DV55" i="67"/>
  <c r="DS55" i="67"/>
  <c r="O55" i="67" s="1"/>
  <c r="EF55" i="74"/>
  <c r="S55" i="74" s="1"/>
  <c r="DW55" i="67"/>
  <c r="S55" i="67" s="1"/>
  <c r="EG55" i="74"/>
  <c r="DU55" i="73"/>
  <c r="Q55" i="73" s="1"/>
  <c r="DY55" i="67"/>
  <c r="U55" i="67" s="1"/>
  <c r="EI55" i="74"/>
  <c r="DX55" i="73"/>
  <c r="DV55" i="73"/>
  <c r="R55" i="73" s="1"/>
  <c r="DW55" i="73"/>
  <c r="S55" i="73" s="1"/>
  <c r="DS55" i="73"/>
  <c r="DU55" i="67"/>
  <c r="EE55" i="74"/>
  <c r="R55" i="74" s="1"/>
  <c r="DY55" i="73"/>
  <c r="U55" i="73" s="1"/>
  <c r="DV55" i="74"/>
  <c r="DM55" i="73"/>
  <c r="DK55" i="73"/>
  <c r="DJ55" i="67"/>
  <c r="DL55" i="73"/>
  <c r="DL55" i="67"/>
  <c r="DM55" i="67"/>
  <c r="DK55" i="67"/>
  <c r="DS55" i="74"/>
  <c r="DI55" i="73"/>
  <c r="DU55" i="74"/>
  <c r="DP55" i="74"/>
  <c r="DG55" i="73"/>
  <c r="DT55" i="74"/>
  <c r="DJ55" i="73"/>
  <c r="DR55" i="74"/>
  <c r="DI55" i="67"/>
  <c r="DG55" i="67"/>
  <c r="FE42" i="74"/>
  <c r="EB42" i="74"/>
  <c r="CU42" i="74"/>
  <c r="CV42" i="74"/>
  <c r="ER42" i="74"/>
  <c r="CT42" i="74"/>
  <c r="CR42" i="74"/>
  <c r="ED42" i="73"/>
  <c r="EU42" i="73"/>
  <c r="CT42" i="73"/>
  <c r="EG42" i="73"/>
  <c r="DF42" i="73"/>
  <c r="EW42" i="73"/>
  <c r="DR42" i="73"/>
  <c r="P44" i="52"/>
  <c r="EG42" i="67"/>
  <c r="EE42" i="67"/>
  <c r="T44" i="52"/>
  <c r="EV42" i="67"/>
  <c r="R44" i="52"/>
  <c r="CI42" i="67"/>
  <c r="EU42" i="74"/>
  <c r="CP42" i="74"/>
  <c r="CO42" i="74"/>
  <c r="CS42" i="74"/>
  <c r="FC42" i="74"/>
  <c r="EV42" i="74"/>
  <c r="FG42" i="74"/>
  <c r="EV42" i="73"/>
  <c r="EP42" i="73"/>
  <c r="CL42" i="73"/>
  <c r="CN42" i="73"/>
  <c r="CI42" i="73"/>
  <c r="CN42" i="67"/>
  <c r="EW42" i="67"/>
  <c r="CT42" i="67"/>
  <c r="EU42" i="67"/>
  <c r="CM42" i="67"/>
  <c r="EI42" i="67"/>
  <c r="EP42" i="74"/>
  <c r="FF42" i="74"/>
  <c r="FH42" i="74"/>
  <c r="ES42" i="74"/>
  <c r="EO42" i="74"/>
  <c r="EQ42" i="73"/>
  <c r="CM42" i="73"/>
  <c r="EH42" i="73"/>
  <c r="ET42" i="73"/>
  <c r="CO42" i="73"/>
  <c r="EE42" i="73"/>
  <c r="ET42" i="67"/>
  <c r="CL42" i="67"/>
  <c r="ES42" i="67"/>
  <c r="DR42" i="67"/>
  <c r="CK42" i="67"/>
  <c r="EP42" i="67"/>
  <c r="CH42" i="67"/>
  <c r="CO42" i="67"/>
  <c r="EQ42" i="67"/>
  <c r="ED42" i="67"/>
  <c r="FI42" i="74"/>
  <c r="EK42" i="73"/>
  <c r="EJ42" i="73"/>
  <c r="Q44" i="52"/>
  <c r="EH42" i="67"/>
  <c r="FB42" i="74"/>
  <c r="CH42" i="73"/>
  <c r="S44" i="52"/>
  <c r="EJ42" i="67"/>
  <c r="DF42" i="67"/>
  <c r="DO42" i="74"/>
  <c r="DB42" i="74"/>
  <c r="CK42" i="73"/>
  <c r="EK42" i="67"/>
  <c r="M44" i="52"/>
  <c r="ET42" i="74"/>
  <c r="EI42" i="73"/>
  <c r="ES42" i="73"/>
  <c r="N44" i="52"/>
  <c r="EI42" i="74"/>
  <c r="DY42" i="73"/>
  <c r="U42" i="73" s="1"/>
  <c r="EH42" i="74"/>
  <c r="U42" i="74" s="1"/>
  <c r="DW42" i="67"/>
  <c r="DS42" i="73"/>
  <c r="DY42" i="67"/>
  <c r="U42" i="67" s="1"/>
  <c r="EF42" i="74"/>
  <c r="EG42" i="74"/>
  <c r="T42" i="74" s="1"/>
  <c r="EC42" i="74"/>
  <c r="DS42" i="67"/>
  <c r="O42" i="67" s="1"/>
  <c r="DX42" i="73"/>
  <c r="DV42" i="73"/>
  <c r="R42" i="73" s="1"/>
  <c r="DU42" i="73"/>
  <c r="DU42" i="67"/>
  <c r="Q42" i="67" s="1"/>
  <c r="EE42" i="74"/>
  <c r="DX42" i="67"/>
  <c r="DV42" i="67"/>
  <c r="DW42" i="73"/>
  <c r="S42" i="73" s="1"/>
  <c r="DJ42" i="67"/>
  <c r="DV42" i="74"/>
  <c r="DT42" i="74"/>
  <c r="DK42" i="67"/>
  <c r="DG42" i="73"/>
  <c r="DM42" i="67"/>
  <c r="DS42" i="74"/>
  <c r="DR42" i="74"/>
  <c r="DL42" i="73"/>
  <c r="DP42" i="74"/>
  <c r="DM42" i="73"/>
  <c r="DK42" i="73"/>
  <c r="DJ42" i="73"/>
  <c r="DI42" i="73"/>
  <c r="DI42" i="67"/>
  <c r="DL42" i="67"/>
  <c r="DU42" i="74"/>
  <c r="DG42" i="67"/>
  <c r="EU21" i="74"/>
  <c r="CP21" i="74"/>
  <c r="EO21" i="74"/>
  <c r="FF21" i="74"/>
  <c r="CV21" i="74"/>
  <c r="FB21" i="74"/>
  <c r="EU21" i="73"/>
  <c r="CT21" i="73"/>
  <c r="ED21" i="73"/>
  <c r="ES21" i="73"/>
  <c r="DR21" i="73"/>
  <c r="CN21" i="73"/>
  <c r="R23" i="52"/>
  <c r="ES21" i="67"/>
  <c r="DR21" i="67"/>
  <c r="CK21" i="67"/>
  <c r="P23" i="52"/>
  <c r="ED21" i="67"/>
  <c r="EG21" i="67"/>
  <c r="EP21" i="74"/>
  <c r="FH21" i="74"/>
  <c r="EV21" i="74"/>
  <c r="CR21" i="74"/>
  <c r="FG21" i="74"/>
  <c r="ES21" i="74"/>
  <c r="EP21" i="73"/>
  <c r="CL21" i="73"/>
  <c r="ET21" i="73"/>
  <c r="CO21" i="73"/>
  <c r="EJ21" i="73"/>
  <c r="CI21" i="73"/>
  <c r="CH21" i="73"/>
  <c r="Q23" i="52"/>
  <c r="EJ21" i="67"/>
  <c r="EH21" i="67"/>
  <c r="EV21" i="67"/>
  <c r="CO21" i="67"/>
  <c r="DF21" i="67"/>
  <c r="FE21" i="74"/>
  <c r="EB21" i="74"/>
  <c r="CU21" i="74"/>
  <c r="ET21" i="74"/>
  <c r="CO21" i="74"/>
  <c r="DB21" i="74"/>
  <c r="CS21" i="74"/>
  <c r="EG21" i="73"/>
  <c r="DF21" i="73"/>
  <c r="EV21" i="73"/>
  <c r="EW21" i="73"/>
  <c r="M23" i="52"/>
  <c r="T23" i="52"/>
  <c r="EW21" i="67"/>
  <c r="CT21" i="67"/>
  <c r="CM21" i="67"/>
  <c r="EI21" i="67"/>
  <c r="EP21" i="67"/>
  <c r="EK21" i="67"/>
  <c r="EU21" i="67"/>
  <c r="FC21" i="74"/>
  <c r="DO21" i="74"/>
  <c r="EH21" i="73"/>
  <c r="CN21" i="67"/>
  <c r="EQ21" i="67"/>
  <c r="FI21" i="74"/>
  <c r="CK21" i="73"/>
  <c r="EQ21" i="73"/>
  <c r="EE21" i="67"/>
  <c r="CL21" i="67"/>
  <c r="CT21" i="74"/>
  <c r="EI21" i="73"/>
  <c r="CM21" i="73"/>
  <c r="S23" i="52"/>
  <c r="CI21" i="67"/>
  <c r="CH21" i="67"/>
  <c r="ER21" i="74"/>
  <c r="EK21" i="73"/>
  <c r="EE21" i="73"/>
  <c r="N23" i="52"/>
  <c r="ET21" i="67"/>
  <c r="DU21" i="73"/>
  <c r="EE21" i="74"/>
  <c r="DX21" i="67"/>
  <c r="T21" i="67" s="1"/>
  <c r="DV21" i="67"/>
  <c r="R21" i="67" s="1"/>
  <c r="DW21" i="73"/>
  <c r="DU21" i="67"/>
  <c r="DY21" i="67"/>
  <c r="U21" i="67" s="1"/>
  <c r="DW21" i="67"/>
  <c r="EG21" i="74"/>
  <c r="DS21" i="67"/>
  <c r="DY21" i="73"/>
  <c r="U21" i="73" s="1"/>
  <c r="EH21" i="74"/>
  <c r="U21" i="74" s="1"/>
  <c r="EC21" i="74"/>
  <c r="P21" i="74" s="1"/>
  <c r="DS21" i="73"/>
  <c r="EI21" i="74"/>
  <c r="V21" i="74" s="1"/>
  <c r="DX21" i="73"/>
  <c r="EF21" i="74"/>
  <c r="S21" i="74" s="1"/>
  <c r="DV21" i="73"/>
  <c r="DM21" i="67"/>
  <c r="DJ21" i="67"/>
  <c r="DL21" i="73"/>
  <c r="DK21" i="73"/>
  <c r="DK21" i="67"/>
  <c r="DJ21" i="73"/>
  <c r="DU21" i="74"/>
  <c r="DS21" i="74"/>
  <c r="DI21" i="73"/>
  <c r="DR21" i="74"/>
  <c r="DL21" i="67"/>
  <c r="DP21" i="74"/>
  <c r="DM21" i="73"/>
  <c r="DV21" i="74"/>
  <c r="DT21" i="74"/>
  <c r="DI21" i="67"/>
  <c r="DG21" i="67"/>
  <c r="DG21" i="73"/>
  <c r="FE32" i="74"/>
  <c r="EB32" i="74"/>
  <c r="CU32" i="74"/>
  <c r="CT32" i="74"/>
  <c r="CR32" i="74"/>
  <c r="CO32" i="74"/>
  <c r="CS32" i="74"/>
  <c r="ED32" i="73"/>
  <c r="EU32" i="73"/>
  <c r="CT32" i="73"/>
  <c r="EG32" i="73"/>
  <c r="DF32" i="73"/>
  <c r="EE32" i="73"/>
  <c r="DR32" i="73"/>
  <c r="P34" i="52"/>
  <c r="T34" i="52"/>
  <c r="EQ32" i="67"/>
  <c r="CI32" i="67"/>
  <c r="M34" i="52"/>
  <c r="V34" i="52" s="1"/>
  <c r="EJ32" i="67"/>
  <c r="ET32" i="67"/>
  <c r="EU32" i="74"/>
  <c r="CP32" i="74"/>
  <c r="FG32" i="74"/>
  <c r="FF32" i="74"/>
  <c r="FB32" i="74"/>
  <c r="FH32" i="74"/>
  <c r="EV32" i="73"/>
  <c r="EP32" i="73"/>
  <c r="CL32" i="73"/>
  <c r="CN32" i="73"/>
  <c r="EI32" i="67"/>
  <c r="EK32" i="67"/>
  <c r="EU32" i="67"/>
  <c r="CM32" i="67"/>
  <c r="EE32" i="67"/>
  <c r="EG32" i="67"/>
  <c r="EP32" i="74"/>
  <c r="FC32" i="74"/>
  <c r="EV32" i="74"/>
  <c r="ET32" i="74"/>
  <c r="DO32" i="74"/>
  <c r="EQ32" i="73"/>
  <c r="CM32" i="73"/>
  <c r="EH32" i="73"/>
  <c r="ET32" i="73"/>
  <c r="CO32" i="73"/>
  <c r="EJ32" i="73"/>
  <c r="CI32" i="73"/>
  <c r="Q34" i="52"/>
  <c r="CN32" i="67"/>
  <c r="ED32" i="67"/>
  <c r="EM32" i="67" s="1"/>
  <c r="EP32" i="67"/>
  <c r="CH32" i="67"/>
  <c r="EW32" i="67"/>
  <c r="CT32" i="67"/>
  <c r="FI32" i="74"/>
  <c r="CV32" i="74"/>
  <c r="EK32" i="73"/>
  <c r="ES32" i="73"/>
  <c r="DF32" i="67"/>
  <c r="CK32" i="67"/>
  <c r="EO32" i="74"/>
  <c r="EY32" i="74" s="1"/>
  <c r="ER32" i="74"/>
  <c r="CH32" i="73"/>
  <c r="S34" i="52"/>
  <c r="CO32" i="67"/>
  <c r="R34" i="52"/>
  <c r="CL32" i="67"/>
  <c r="DB32" i="74"/>
  <c r="CK32" i="73"/>
  <c r="N34" i="52"/>
  <c r="ES32" i="67"/>
  <c r="ES32" i="74"/>
  <c r="EI32" i="73"/>
  <c r="EW32" i="73"/>
  <c r="EV32" i="67"/>
  <c r="EH32" i="67"/>
  <c r="DR32" i="67"/>
  <c r="EC32" i="74"/>
  <c r="EE32" i="74"/>
  <c r="R32" i="74" s="1"/>
  <c r="DU32" i="67"/>
  <c r="DU32" i="73"/>
  <c r="Q32" i="73" s="1"/>
  <c r="EH32" i="74"/>
  <c r="DX32" i="73"/>
  <c r="T32" i="73" s="1"/>
  <c r="EF32" i="74"/>
  <c r="DS32" i="73"/>
  <c r="O32" i="73" s="1"/>
  <c r="DY32" i="73"/>
  <c r="DX32" i="67"/>
  <c r="T32" i="67" s="1"/>
  <c r="DW32" i="73"/>
  <c r="EG32" i="74"/>
  <c r="T32" i="74" s="1"/>
  <c r="DS32" i="67"/>
  <c r="O32" i="67" s="1"/>
  <c r="DY32" i="67"/>
  <c r="EI32" i="74"/>
  <c r="DV32" i="73"/>
  <c r="R32" i="73" s="1"/>
  <c r="DV32" i="67"/>
  <c r="R32" i="67" s="1"/>
  <c r="DW32" i="67"/>
  <c r="S32" i="67" s="1"/>
  <c r="DM32" i="67"/>
  <c r="DI32" i="67"/>
  <c r="DR32" i="74"/>
  <c r="DV32" i="74"/>
  <c r="DM32" i="73"/>
  <c r="DT32" i="74"/>
  <c r="DL32" i="73"/>
  <c r="DP32" i="74"/>
  <c r="DK32" i="67"/>
  <c r="DK32" i="73"/>
  <c r="DS32" i="74"/>
  <c r="DJ32" i="73"/>
  <c r="DI32" i="73"/>
  <c r="DL32" i="67"/>
  <c r="DG32" i="73"/>
  <c r="DJ32" i="67"/>
  <c r="DU32" i="74"/>
  <c r="DG32" i="67"/>
  <c r="CZ24" i="73"/>
  <c r="DH24" i="74"/>
  <c r="DH16" i="74"/>
  <c r="CZ54" i="73"/>
  <c r="CZ25" i="73"/>
  <c r="DH54" i="74"/>
  <c r="CZ24" i="67"/>
  <c r="DH52" i="74"/>
  <c r="CZ13" i="67"/>
  <c r="DH20" i="74"/>
  <c r="CZ13" i="73"/>
  <c r="CZ56" i="67"/>
  <c r="CZ19" i="73"/>
  <c r="CZ37" i="73"/>
  <c r="DH33" i="74"/>
  <c r="DH49" i="74"/>
  <c r="CZ29" i="73"/>
  <c r="CZ33" i="73"/>
  <c r="DH21" i="74"/>
  <c r="CZ12" i="73"/>
  <c r="DH39" i="74"/>
  <c r="CZ39" i="67"/>
  <c r="DH28" i="74"/>
  <c r="CZ45" i="67"/>
  <c r="CZ45" i="73"/>
  <c r="CZ50" i="73"/>
  <c r="DH48" i="74"/>
  <c r="CZ34" i="73"/>
  <c r="CZ55" i="67"/>
  <c r="CZ14" i="73"/>
  <c r="CZ26" i="73"/>
  <c r="CZ32" i="73"/>
  <c r="CZ9" i="67"/>
  <c r="DH30" i="74"/>
  <c r="DH35" i="74"/>
  <c r="DH11" i="74"/>
  <c r="CU40" i="67"/>
  <c r="CU40" i="73"/>
  <c r="DC16" i="74"/>
  <c r="CU18" i="73"/>
  <c r="CU18" i="67"/>
  <c r="CU31" i="67"/>
  <c r="DC36" i="74"/>
  <c r="CU51" i="73"/>
  <c r="DC54" i="74"/>
  <c r="CU15" i="67"/>
  <c r="DC52" i="74"/>
  <c r="DC15" i="74"/>
  <c r="CU20" i="67"/>
  <c r="DC22" i="74"/>
  <c r="CU37" i="73"/>
  <c r="DC29" i="74"/>
  <c r="CU38" i="67"/>
  <c r="DC10" i="74"/>
  <c r="CU21" i="73"/>
  <c r="CU47" i="73"/>
  <c r="DC44" i="74"/>
  <c r="CU12" i="73"/>
  <c r="CU45" i="67"/>
  <c r="CU42" i="73"/>
  <c r="CU8" i="73"/>
  <c r="CU50" i="73"/>
  <c r="CU48" i="67"/>
  <c r="CU14" i="67"/>
  <c r="CU34" i="73"/>
  <c r="DC27" i="74"/>
  <c r="CU32" i="73"/>
  <c r="CU27" i="73"/>
  <c r="CU30" i="67"/>
  <c r="DC9" i="74"/>
  <c r="CU35" i="73"/>
  <c r="DC17" i="74"/>
  <c r="R6" i="67"/>
  <c r="R6" i="74"/>
  <c r="T6" i="73"/>
  <c r="T6" i="74"/>
  <c r="U6" i="67"/>
  <c r="DO6" i="67"/>
  <c r="N6" i="67"/>
  <c r="EA6" i="67"/>
  <c r="AX6" i="67"/>
  <c r="B6" i="67"/>
  <c r="CQ6" i="67"/>
  <c r="BB6" i="67"/>
  <c r="F6" i="67"/>
  <c r="H6" i="73"/>
  <c r="BD6" i="73"/>
  <c r="H6" i="74"/>
  <c r="BH6" i="74"/>
  <c r="H6" i="67"/>
  <c r="BD6" i="67"/>
  <c r="G6" i="73"/>
  <c r="BC6" i="73"/>
  <c r="DC6" i="73"/>
  <c r="I6" i="73"/>
  <c r="BE6" i="73"/>
  <c r="E6" i="74"/>
  <c r="BE6" i="74"/>
  <c r="CY16" i="73"/>
  <c r="CY40" i="67"/>
  <c r="DG16" i="74"/>
  <c r="CY43" i="73"/>
  <c r="DG18" i="74"/>
  <c r="CY31" i="67"/>
  <c r="DG7" i="74"/>
  <c r="DG51" i="74"/>
  <c r="CY52" i="67"/>
  <c r="DG15" i="74"/>
  <c r="CY15" i="67"/>
  <c r="CY52" i="73"/>
  <c r="DG19" i="74"/>
  <c r="CY13" i="73"/>
  <c r="CY10" i="67"/>
  <c r="DG49" i="74"/>
  <c r="CY37" i="67"/>
  <c r="DG37" i="74"/>
  <c r="CY22" i="67"/>
  <c r="CY33" i="73"/>
  <c r="CY44" i="73"/>
  <c r="CY44" i="67"/>
  <c r="CY8" i="73"/>
  <c r="CY45" i="73"/>
  <c r="CY42" i="67"/>
  <c r="CY50" i="67"/>
  <c r="CY50" i="73"/>
  <c r="CY34" i="67"/>
  <c r="CY34" i="73"/>
  <c r="CY14" i="73"/>
  <c r="DG14" i="74"/>
  <c r="CY26" i="73"/>
  <c r="DG53" i="74"/>
  <c r="CY9" i="67"/>
  <c r="DG17" i="74"/>
  <c r="CY35" i="67"/>
  <c r="DB12" i="73"/>
  <c r="DJ8" i="74"/>
  <c r="DJ41" i="74"/>
  <c r="DB12" i="67"/>
  <c r="DJ56" i="74"/>
  <c r="DB7" i="67"/>
  <c r="DB7" i="73"/>
  <c r="DJ14" i="74"/>
  <c r="DB9" i="67"/>
  <c r="DJ50" i="74"/>
  <c r="DB9" i="73"/>
  <c r="DB51" i="67"/>
  <c r="DB10" i="73"/>
  <c r="DB57" i="73" s="1"/>
  <c r="DB52" i="73"/>
  <c r="DJ52" i="74"/>
  <c r="DJ15" i="74"/>
  <c r="DB40" i="67"/>
  <c r="DJ24" i="74"/>
  <c r="DJ35" i="74"/>
  <c r="DJ25" i="74"/>
  <c r="DB38" i="67"/>
  <c r="DB54" i="67"/>
  <c r="DB45" i="67"/>
  <c r="DJ27" i="74"/>
  <c r="DB45" i="73"/>
  <c r="DJ54" i="74"/>
  <c r="DB18" i="67"/>
  <c r="DJ36" i="74"/>
  <c r="DJ18" i="74"/>
  <c r="DA16" i="67"/>
  <c r="DA36" i="67"/>
  <c r="DA43" i="67"/>
  <c r="DA52" i="67"/>
  <c r="DA18" i="73"/>
  <c r="DA56" i="67"/>
  <c r="DI13" i="74"/>
  <c r="DI20" i="74"/>
  <c r="DA20" i="73"/>
  <c r="DA56" i="73"/>
  <c r="DA20" i="67"/>
  <c r="DA49" i="73"/>
  <c r="DA37" i="73"/>
  <c r="DA33" i="73"/>
  <c r="DI21" i="74"/>
  <c r="DI38" i="74"/>
  <c r="DI39" i="74"/>
  <c r="DI44" i="74"/>
  <c r="DA28" i="73"/>
  <c r="DI28" i="74"/>
  <c r="DA45" i="73"/>
  <c r="DI23" i="74"/>
  <c r="DA26" i="73"/>
  <c r="DA14" i="73"/>
  <c r="DA27" i="67"/>
  <c r="DA27" i="73"/>
  <c r="DA30" i="67"/>
  <c r="DA9" i="73"/>
  <c r="DA35" i="67"/>
  <c r="V6" i="73"/>
  <c r="EP50" i="74"/>
  <c r="FF50" i="74"/>
  <c r="CV50" i="74"/>
  <c r="ET50" i="74"/>
  <c r="CO50" i="74"/>
  <c r="FG50" i="74"/>
  <c r="EQ50" i="73"/>
  <c r="CM50" i="73"/>
  <c r="EH50" i="73"/>
  <c r="ET50" i="73"/>
  <c r="CO50" i="73"/>
  <c r="EE50" i="73"/>
  <c r="EV50" i="67"/>
  <c r="CO50" i="67"/>
  <c r="EU50" i="67"/>
  <c r="CM50" i="67"/>
  <c r="EW50" i="67"/>
  <c r="CT50" i="67"/>
  <c r="FI50" i="74"/>
  <c r="EV50" i="74"/>
  <c r="CR50" i="74"/>
  <c r="FB50" i="74"/>
  <c r="DB50" i="74"/>
  <c r="EI50" i="73"/>
  <c r="CH50" i="73"/>
  <c r="EK50" i="73"/>
  <c r="CK50" i="73"/>
  <c r="ES50" i="73"/>
  <c r="EJ50" i="73"/>
  <c r="S52" i="52"/>
  <c r="EQ50" i="67"/>
  <c r="CI50" i="67"/>
  <c r="EP50" i="67"/>
  <c r="CH50" i="67"/>
  <c r="ES50" i="67"/>
  <c r="DR50" i="67"/>
  <c r="CK50" i="67"/>
  <c r="ET50" i="67"/>
  <c r="CL50" i="67"/>
  <c r="FE50" i="74"/>
  <c r="EB50" i="74"/>
  <c r="CU50" i="74"/>
  <c r="ER50" i="74"/>
  <c r="DO50" i="74"/>
  <c r="FC50" i="74"/>
  <c r="CT50" i="74"/>
  <c r="ES50" i="74"/>
  <c r="ED50" i="73"/>
  <c r="EU50" i="73"/>
  <c r="CT50" i="73"/>
  <c r="EG50" i="73"/>
  <c r="DF50" i="73"/>
  <c r="EW50" i="73"/>
  <c r="DR50" i="73"/>
  <c r="P52" i="52"/>
  <c r="EI50" i="67"/>
  <c r="Q52" i="52"/>
  <c r="EH50" i="67"/>
  <c r="DF50" i="67"/>
  <c r="N52" i="52"/>
  <c r="EJ50" i="67"/>
  <c r="M52" i="52"/>
  <c r="R52" i="52"/>
  <c r="EU50" i="74"/>
  <c r="CP50" i="74"/>
  <c r="EO50" i="74"/>
  <c r="FH50" i="74"/>
  <c r="CS50" i="74"/>
  <c r="EV50" i="73"/>
  <c r="EP50" i="73"/>
  <c r="CL50" i="73"/>
  <c r="CN50" i="73"/>
  <c r="CI50" i="73"/>
  <c r="CN50" i="67"/>
  <c r="ED50" i="67"/>
  <c r="T52" i="52"/>
  <c r="EE50" i="67"/>
  <c r="EG50" i="67"/>
  <c r="EK50" i="67"/>
  <c r="DS50" i="73"/>
  <c r="O50" i="73" s="1"/>
  <c r="DU50" i="67"/>
  <c r="DU50" i="73"/>
  <c r="DY50" i="73"/>
  <c r="EH50" i="74"/>
  <c r="U50" i="74" s="1"/>
  <c r="DV50" i="67"/>
  <c r="R50" i="67" s="1"/>
  <c r="EG50" i="74"/>
  <c r="DY50" i="67"/>
  <c r="DX50" i="73"/>
  <c r="T50" i="73" s="1"/>
  <c r="DS50" i="67"/>
  <c r="O50" i="67" s="1"/>
  <c r="DX50" i="67"/>
  <c r="T50" i="67" s="1"/>
  <c r="EF50" i="74"/>
  <c r="DW50" i="67"/>
  <c r="S50" i="67" s="1"/>
  <c r="EC50" i="74"/>
  <c r="P50" i="74" s="1"/>
  <c r="EE50" i="74"/>
  <c r="EI50" i="74"/>
  <c r="DV50" i="73"/>
  <c r="R50" i="73" s="1"/>
  <c r="DW50" i="73"/>
  <c r="DM50" i="73"/>
  <c r="DT50" i="74"/>
  <c r="DL50" i="73"/>
  <c r="DK50" i="73"/>
  <c r="DR50" i="74"/>
  <c r="DP50" i="74"/>
  <c r="DM50" i="67"/>
  <c r="DK50" i="67"/>
  <c r="DI50" i="67"/>
  <c r="DU50" i="74"/>
  <c r="DG50" i="67"/>
  <c r="DV50" i="74"/>
  <c r="DJ50" i="67"/>
  <c r="DJ50" i="73"/>
  <c r="DS50" i="74"/>
  <c r="DI50" i="73"/>
  <c r="DL50" i="67"/>
  <c r="DG50" i="73"/>
  <c r="AC9" i="66"/>
  <c r="CX19" i="67"/>
  <c r="DF20" i="74"/>
  <c r="DF39" i="74"/>
  <c r="CX39" i="67"/>
  <c r="DF9" i="74"/>
  <c r="DE16" i="74"/>
  <c r="CW19" i="73"/>
  <c r="CW20" i="67"/>
  <c r="CW39" i="67"/>
  <c r="DE50" i="74"/>
  <c r="DE9" i="74"/>
  <c r="DE57" i="74" s="1"/>
  <c r="AG59" i="52"/>
  <c r="BR23" i="73"/>
  <c r="AH23" i="73"/>
  <c r="BR7" i="73"/>
  <c r="AH7" i="73"/>
  <c r="BR35" i="73"/>
  <c r="AH35" i="73"/>
  <c r="BR26" i="73"/>
  <c r="AH26" i="73"/>
  <c r="AH17" i="73"/>
  <c r="BR17" i="73"/>
  <c r="AH37" i="73"/>
  <c r="BR37" i="73"/>
  <c r="AH18" i="73"/>
  <c r="BR18" i="73"/>
  <c r="AH28" i="73"/>
  <c r="BR28" i="73"/>
  <c r="BR44" i="73"/>
  <c r="AH44" i="73"/>
  <c r="BR38" i="73"/>
  <c r="AH38" i="73"/>
  <c r="BR24" i="73"/>
  <c r="AH24" i="73"/>
  <c r="AH13" i="73"/>
  <c r="BR13" i="73"/>
  <c r="DZ44" i="73"/>
  <c r="EL44" i="67"/>
  <c r="FJ44" i="74"/>
  <c r="U46" i="52"/>
  <c r="AS46" i="52" s="1"/>
  <c r="BE46" i="52" s="1"/>
  <c r="EJ44" i="74"/>
  <c r="EX44" i="67"/>
  <c r="EX44" i="73"/>
  <c r="CP44" i="67"/>
  <c r="EW44" i="74"/>
  <c r="EL44" i="73"/>
  <c r="CP44" i="73"/>
  <c r="CW44" i="74"/>
  <c r="DZ44" i="67"/>
  <c r="V44" i="67" s="1"/>
  <c r="DN44" i="73"/>
  <c r="DN44" i="67"/>
  <c r="DW44" i="74"/>
  <c r="EX23" i="73"/>
  <c r="EX23" i="67"/>
  <c r="DZ23" i="67"/>
  <c r="V23" i="67" s="1"/>
  <c r="EL23" i="73"/>
  <c r="DZ23" i="73"/>
  <c r="EL23" i="67"/>
  <c r="CP23" i="67"/>
  <c r="EJ23" i="74"/>
  <c r="W23" i="74" s="1"/>
  <c r="EW23" i="74"/>
  <c r="FJ23" i="74"/>
  <c r="CW23" i="74"/>
  <c r="U25" i="52"/>
  <c r="AS25" i="52" s="1"/>
  <c r="BE25" i="52" s="1"/>
  <c r="CP23" i="73"/>
  <c r="DW23" i="74"/>
  <c r="DN23" i="73"/>
  <c r="DN23" i="67"/>
  <c r="EX13" i="67"/>
  <c r="DZ13" i="73"/>
  <c r="EJ13" i="74"/>
  <c r="W13" i="74" s="1"/>
  <c r="EL13" i="67"/>
  <c r="EL13" i="73"/>
  <c r="U15" i="52"/>
  <c r="AS15" i="52" s="1"/>
  <c r="BE15" i="52" s="1"/>
  <c r="EX13" i="73"/>
  <c r="CW13" i="74"/>
  <c r="CP13" i="73"/>
  <c r="FJ13" i="74"/>
  <c r="DZ13" i="67"/>
  <c r="V13" i="67" s="1"/>
  <c r="CP13" i="67"/>
  <c r="EW13" i="74"/>
  <c r="DN13" i="73"/>
  <c r="DN13" i="67"/>
  <c r="DW13" i="74"/>
  <c r="EL25" i="73"/>
  <c r="EJ25" i="74"/>
  <c r="U27" i="52"/>
  <c r="AS27" i="52" s="1"/>
  <c r="BE27" i="52" s="1"/>
  <c r="EX25" i="73"/>
  <c r="CW25" i="74"/>
  <c r="CP25" i="73"/>
  <c r="FJ25" i="74"/>
  <c r="DZ25" i="67"/>
  <c r="CP25" i="67"/>
  <c r="EW25" i="74"/>
  <c r="EL25" i="67"/>
  <c r="DZ25" i="73"/>
  <c r="V25" i="73" s="1"/>
  <c r="EX25" i="67"/>
  <c r="DN25" i="67"/>
  <c r="DW25" i="74"/>
  <c r="DN25" i="73"/>
  <c r="CP21" i="67"/>
  <c r="EJ21" i="74"/>
  <c r="FJ21" i="74"/>
  <c r="EL21" i="67"/>
  <c r="DZ21" i="73"/>
  <c r="CW21" i="74"/>
  <c r="EX21" i="67"/>
  <c r="EL21" i="73"/>
  <c r="U23" i="52"/>
  <c r="AS23" i="52" s="1"/>
  <c r="BE23" i="52" s="1"/>
  <c r="EX21" i="73"/>
  <c r="CP21" i="73"/>
  <c r="EW21" i="74"/>
  <c r="DZ21" i="67"/>
  <c r="DW21" i="74"/>
  <c r="DN21" i="67"/>
  <c r="DN21" i="73"/>
  <c r="FJ53" i="74"/>
  <c r="EL53" i="67"/>
  <c r="DZ53" i="67"/>
  <c r="V53" i="67" s="1"/>
  <c r="EL53" i="73"/>
  <c r="EJ53" i="74"/>
  <c r="DZ53" i="73"/>
  <c r="EX53" i="73"/>
  <c r="CW53" i="74"/>
  <c r="CP53" i="73"/>
  <c r="U55" i="52"/>
  <c r="AS55" i="52" s="1"/>
  <c r="BE55" i="52" s="1"/>
  <c r="CP53" i="67"/>
  <c r="EW53" i="74"/>
  <c r="EX53" i="67"/>
  <c r="DN53" i="67"/>
  <c r="DN53" i="73"/>
  <c r="DW53" i="74"/>
  <c r="DZ17" i="73"/>
  <c r="EJ17" i="74"/>
  <c r="CP17" i="73"/>
  <c r="EL17" i="67"/>
  <c r="U19" i="52"/>
  <c r="AS19" i="52" s="1"/>
  <c r="BE19" i="52" s="1"/>
  <c r="EW17" i="74"/>
  <c r="EX17" i="73"/>
  <c r="FJ17" i="74"/>
  <c r="CP17" i="67"/>
  <c r="CW17" i="74"/>
  <c r="EX17" i="67"/>
  <c r="DZ17" i="67"/>
  <c r="EL17" i="73"/>
  <c r="DW17" i="74"/>
  <c r="DN17" i="67"/>
  <c r="DN17" i="73"/>
  <c r="EW43" i="74"/>
  <c r="DZ43" i="67"/>
  <c r="DZ43" i="73"/>
  <c r="V43" i="73" s="1"/>
  <c r="EL43" i="67"/>
  <c r="EL43" i="73"/>
  <c r="U45" i="52"/>
  <c r="AS45" i="52" s="1"/>
  <c r="BE45" i="52" s="1"/>
  <c r="CW43" i="74"/>
  <c r="EX43" i="67"/>
  <c r="CP43" i="73"/>
  <c r="FJ43" i="74"/>
  <c r="CP43" i="67"/>
  <c r="EX43" i="73"/>
  <c r="EJ43" i="74"/>
  <c r="W43" i="74" s="1"/>
  <c r="DW43" i="74"/>
  <c r="DN43" i="67"/>
  <c r="DN43" i="73"/>
  <c r="FJ39" i="74"/>
  <c r="EL39" i="73"/>
  <c r="CP39" i="67"/>
  <c r="EX39" i="73"/>
  <c r="U41" i="52"/>
  <c r="AS41" i="52" s="1"/>
  <c r="BE41" i="52" s="1"/>
  <c r="CP39" i="73"/>
  <c r="EJ39" i="74"/>
  <c r="W39" i="74" s="1"/>
  <c r="DZ39" i="73"/>
  <c r="V39" i="73" s="1"/>
  <c r="CW39" i="74"/>
  <c r="EL39" i="67"/>
  <c r="DZ39" i="67"/>
  <c r="V39" i="67" s="1"/>
  <c r="EW39" i="74"/>
  <c r="EX39" i="67"/>
  <c r="DW39" i="74"/>
  <c r="DN39" i="73"/>
  <c r="DN39" i="67"/>
  <c r="CW11" i="74"/>
  <c r="DZ11" i="67"/>
  <c r="EJ11" i="74"/>
  <c r="W11" i="74" s="1"/>
  <c r="EX11" i="67"/>
  <c r="DZ11" i="73"/>
  <c r="EL11" i="67"/>
  <c r="EX11" i="73"/>
  <c r="EX57" i="73" s="1"/>
  <c r="EL11" i="73"/>
  <c r="U13" i="52"/>
  <c r="AS13" i="52" s="1"/>
  <c r="BE13" i="52" s="1"/>
  <c r="EW11" i="74"/>
  <c r="CP11" i="73"/>
  <c r="FJ11" i="74"/>
  <c r="CP11" i="67"/>
  <c r="DW11" i="74"/>
  <c r="DN11" i="73"/>
  <c r="DN11" i="67"/>
  <c r="EW28" i="74"/>
  <c r="DZ28" i="67"/>
  <c r="EL28" i="67"/>
  <c r="CW28" i="74"/>
  <c r="CP28" i="73"/>
  <c r="EX28" i="67"/>
  <c r="DZ28" i="73"/>
  <c r="V28" i="73" s="1"/>
  <c r="EL28" i="73"/>
  <c r="CP28" i="67"/>
  <c r="EX28" i="73"/>
  <c r="FJ28" i="74"/>
  <c r="EJ28" i="74"/>
  <c r="U30" i="52"/>
  <c r="AS30" i="52" s="1"/>
  <c r="BE30" i="52" s="1"/>
  <c r="DW28" i="74"/>
  <c r="DN28" i="67"/>
  <c r="DN28" i="73"/>
  <c r="EX46" i="73"/>
  <c r="U48" i="52"/>
  <c r="AS48" i="52" s="1"/>
  <c r="BE48" i="52" s="1"/>
  <c r="CP46" i="73"/>
  <c r="EL46" i="67"/>
  <c r="EX46" i="67"/>
  <c r="DZ46" i="67"/>
  <c r="EJ46" i="74"/>
  <c r="W46" i="74" s="1"/>
  <c r="CW46" i="74"/>
  <c r="FJ46" i="74"/>
  <c r="EL46" i="73"/>
  <c r="DZ46" i="73"/>
  <c r="V46" i="73" s="1"/>
  <c r="CP46" i="67"/>
  <c r="EW46" i="74"/>
  <c r="DW46" i="74"/>
  <c r="DN46" i="73"/>
  <c r="DN46" i="67"/>
  <c r="EX34" i="67"/>
  <c r="EX34" i="73"/>
  <c r="FJ34" i="74"/>
  <c r="EW34" i="74"/>
  <c r="DZ34" i="67"/>
  <c r="V34" i="67" s="1"/>
  <c r="EL34" i="67"/>
  <c r="CW34" i="74"/>
  <c r="CP34" i="73"/>
  <c r="DZ34" i="73"/>
  <c r="V34" i="73" s="1"/>
  <c r="EL34" i="73"/>
  <c r="EJ34" i="74"/>
  <c r="W34" i="74" s="1"/>
  <c r="U36" i="52"/>
  <c r="AS36" i="52" s="1"/>
  <c r="BE36" i="52" s="1"/>
  <c r="CP34" i="67"/>
  <c r="DN34" i="73"/>
  <c r="DW34" i="74"/>
  <c r="DN34" i="67"/>
  <c r="AC17" i="66"/>
  <c r="AC21" i="66"/>
  <c r="AC13" i="66"/>
  <c r="AC53" i="66"/>
  <c r="AC12" i="66"/>
  <c r="ES24" i="74"/>
  <c r="FI24" i="74"/>
  <c r="ER24" i="74"/>
  <c r="FC24" i="74"/>
  <c r="CT24" i="74"/>
  <c r="CR24" i="74"/>
  <c r="EV24" i="73"/>
  <c r="ET24" i="73"/>
  <c r="DR24" i="73"/>
  <c r="CN24" i="73"/>
  <c r="DF24" i="73"/>
  <c r="ED24" i="67"/>
  <c r="EP24" i="67"/>
  <c r="CH24" i="67"/>
  <c r="CL24" i="67"/>
  <c r="EE24" i="67"/>
  <c r="EK24" i="67"/>
  <c r="FE24" i="74"/>
  <c r="EB24" i="74"/>
  <c r="CU24" i="74"/>
  <c r="EO24" i="74"/>
  <c r="FH24" i="74"/>
  <c r="EQ24" i="73"/>
  <c r="EJ24" i="73"/>
  <c r="CI24" i="73"/>
  <c r="EW24" i="73"/>
  <c r="CM24" i="73"/>
  <c r="CO24" i="73"/>
  <c r="CT24" i="73"/>
  <c r="CK24" i="73"/>
  <c r="Q26" i="52"/>
  <c r="EV24" i="67"/>
  <c r="CO24" i="67"/>
  <c r="EH24" i="67"/>
  <c r="DF24" i="67"/>
  <c r="R26" i="52"/>
  <c r="EW24" i="67"/>
  <c r="CT24" i="67"/>
  <c r="FG24" i="74"/>
  <c r="DB24" i="74"/>
  <c r="EU24" i="74"/>
  <c r="CP24" i="74"/>
  <c r="DO24" i="74"/>
  <c r="ET24" i="74"/>
  <c r="CO24" i="74"/>
  <c r="EV24" i="74"/>
  <c r="EU24" i="73"/>
  <c r="EE24" i="73"/>
  <c r="EK24" i="73"/>
  <c r="EI24" i="73"/>
  <c r="CH24" i="73"/>
  <c r="ES24" i="73"/>
  <c r="CL24" i="73"/>
  <c r="S26" i="52"/>
  <c r="N26" i="52"/>
  <c r="EQ24" i="67"/>
  <c r="CI24" i="67"/>
  <c r="M26" i="52"/>
  <c r="EG24" i="67"/>
  <c r="ES24" i="67"/>
  <c r="DR24" i="67"/>
  <c r="CK24" i="67"/>
  <c r="FF24" i="74"/>
  <c r="EG24" i="73"/>
  <c r="P26" i="52"/>
  <c r="ET24" i="67"/>
  <c r="CS24" i="74"/>
  <c r="CV24" i="74"/>
  <c r="EH24" i="73"/>
  <c r="T26" i="52"/>
  <c r="EU24" i="67"/>
  <c r="EJ24" i="67"/>
  <c r="EP24" i="74"/>
  <c r="EP24" i="73"/>
  <c r="EY24" i="73" s="1"/>
  <c r="ED24" i="73"/>
  <c r="EI24" i="67"/>
  <c r="FB24" i="74"/>
  <c r="FL24" i="74" s="1"/>
  <c r="CM24" i="67"/>
  <c r="CN24" i="67"/>
  <c r="DS24" i="67"/>
  <c r="O24" i="67" s="1"/>
  <c r="DX24" i="67"/>
  <c r="T24" i="67" s="1"/>
  <c r="DX24" i="73"/>
  <c r="T24" i="73" s="1"/>
  <c r="DV24" i="67"/>
  <c r="R24" i="67" s="1"/>
  <c r="EE24" i="74"/>
  <c r="EH24" i="74"/>
  <c r="U24" i="74" s="1"/>
  <c r="EG24" i="74"/>
  <c r="T24" i="74" s="1"/>
  <c r="DW24" i="67"/>
  <c r="S24" i="67" s="1"/>
  <c r="EC24" i="74"/>
  <c r="DS24" i="73"/>
  <c r="O24" i="73" s="1"/>
  <c r="DU24" i="73"/>
  <c r="Q24" i="73" s="1"/>
  <c r="DU24" i="67"/>
  <c r="Q24" i="67" s="1"/>
  <c r="EI24" i="74"/>
  <c r="DW24" i="73"/>
  <c r="S24" i="73" s="1"/>
  <c r="DY24" i="73"/>
  <c r="DY24" i="67"/>
  <c r="DV24" i="73"/>
  <c r="EF24" i="74"/>
  <c r="S24" i="74" s="1"/>
  <c r="DM24" i="73"/>
  <c r="DL24" i="73"/>
  <c r="DK24" i="73"/>
  <c r="DR24" i="74"/>
  <c r="DU24" i="74"/>
  <c r="DG24" i="73"/>
  <c r="DG24" i="67"/>
  <c r="DV24" i="74"/>
  <c r="DK24" i="67"/>
  <c r="DL24" i="67"/>
  <c r="DM24" i="67"/>
  <c r="DT24" i="74"/>
  <c r="DJ24" i="73"/>
  <c r="DS24" i="74"/>
  <c r="DJ24" i="67"/>
  <c r="DI24" i="73"/>
  <c r="DI24" i="67"/>
  <c r="DP24" i="74"/>
  <c r="ES45" i="74"/>
  <c r="FE45" i="74"/>
  <c r="EV45" i="74"/>
  <c r="FI45" i="74"/>
  <c r="CV45" i="74"/>
  <c r="EU45" i="74"/>
  <c r="ET45" i="73"/>
  <c r="CO45" i="73"/>
  <c r="EJ45" i="73"/>
  <c r="CI45" i="73"/>
  <c r="ED45" i="73"/>
  <c r="CT45" i="73"/>
  <c r="CL45" i="73"/>
  <c r="R47" i="52"/>
  <c r="EJ45" i="67"/>
  <c r="N47" i="52"/>
  <c r="EQ45" i="67"/>
  <c r="CI45" i="67"/>
  <c r="EK45" i="67"/>
  <c r="EP45" i="67"/>
  <c r="EH45" i="67"/>
  <c r="ET45" i="74"/>
  <c r="EP45" i="74"/>
  <c r="ER45" i="74"/>
  <c r="CO45" i="74"/>
  <c r="EK45" i="73"/>
  <c r="CK45" i="73"/>
  <c r="EE45" i="73"/>
  <c r="EV45" i="73"/>
  <c r="EH45" i="73"/>
  <c r="EE45" i="67"/>
  <c r="T47" i="52"/>
  <c r="EI45" i="67"/>
  <c r="Q47" i="52"/>
  <c r="EG45" i="67"/>
  <c r="DF45" i="67"/>
  <c r="CM45" i="67"/>
  <c r="FG45" i="74"/>
  <c r="DB45" i="74"/>
  <c r="CR45" i="74"/>
  <c r="EB45" i="74"/>
  <c r="CP45" i="74"/>
  <c r="CU45" i="74"/>
  <c r="EG45" i="73"/>
  <c r="DF45" i="73"/>
  <c r="EW45" i="73"/>
  <c r="EQ45" i="73"/>
  <c r="CM45" i="73"/>
  <c r="EU45" i="73"/>
  <c r="EP45" i="73"/>
  <c r="S47" i="52"/>
  <c r="EW45" i="67"/>
  <c r="CT45" i="67"/>
  <c r="DC45" i="67" s="1"/>
  <c r="ED45" i="67"/>
  <c r="CN45" i="67"/>
  <c r="CH45" i="67"/>
  <c r="FB45" i="74"/>
  <c r="CS45" i="74"/>
  <c r="FH45" i="74"/>
  <c r="FC45" i="74"/>
  <c r="CT45" i="74"/>
  <c r="DO45" i="74"/>
  <c r="EO45" i="74"/>
  <c r="FF45" i="74"/>
  <c r="ES45" i="73"/>
  <c r="DR45" i="73"/>
  <c r="CN45" i="73"/>
  <c r="EI45" i="73"/>
  <c r="CH45" i="73"/>
  <c r="M47" i="52"/>
  <c r="EV45" i="67"/>
  <c r="ES45" i="67"/>
  <c r="CL45" i="67"/>
  <c r="DR45" i="67"/>
  <c r="CO45" i="67"/>
  <c r="P47" i="52"/>
  <c r="CK45" i="67"/>
  <c r="ET45" i="67"/>
  <c r="EU45" i="67"/>
  <c r="DS45" i="73"/>
  <c r="O45" i="73" s="1"/>
  <c r="EC45" i="74"/>
  <c r="DS45" i="67"/>
  <c r="O45" i="67" s="1"/>
  <c r="EI45" i="74"/>
  <c r="V45" i="74" s="1"/>
  <c r="DY45" i="67"/>
  <c r="U45" i="67" s="1"/>
  <c r="DX45" i="73"/>
  <c r="T45" i="73" s="1"/>
  <c r="DV45" i="73"/>
  <c r="R45" i="73" s="1"/>
  <c r="DW45" i="73"/>
  <c r="S45" i="73" s="1"/>
  <c r="DU45" i="73"/>
  <c r="Q45" i="73" s="1"/>
  <c r="DW45" i="67"/>
  <c r="DU45" i="67"/>
  <c r="Q45" i="67" s="1"/>
  <c r="EE45" i="74"/>
  <c r="EH45" i="74"/>
  <c r="EF45" i="74"/>
  <c r="DY45" i="73"/>
  <c r="U45" i="73" s="1"/>
  <c r="DX45" i="67"/>
  <c r="T45" i="67" s="1"/>
  <c r="DV45" i="67"/>
  <c r="EG45" i="74"/>
  <c r="DT45" i="74"/>
  <c r="DR45" i="74"/>
  <c r="DL45" i="73"/>
  <c r="DV45" i="74"/>
  <c r="DJ45" i="73"/>
  <c r="DS45" i="74"/>
  <c r="DI45" i="67"/>
  <c r="DM45" i="67"/>
  <c r="DM45" i="73"/>
  <c r="DK45" i="73"/>
  <c r="DJ45" i="67"/>
  <c r="DI45" i="73"/>
  <c r="DL45" i="67"/>
  <c r="DG45" i="73"/>
  <c r="DK45" i="67"/>
  <c r="DU45" i="74"/>
  <c r="DG45" i="67"/>
  <c r="DP45" i="74"/>
  <c r="FE29" i="74"/>
  <c r="EB29" i="74"/>
  <c r="CU29" i="74"/>
  <c r="ES29" i="74"/>
  <c r="FF29" i="74"/>
  <c r="CV29" i="74"/>
  <c r="CO29" i="74"/>
  <c r="FH29" i="74"/>
  <c r="ES29" i="73"/>
  <c r="DR29" i="73"/>
  <c r="CN29" i="73"/>
  <c r="EI29" i="73"/>
  <c r="CH29" i="73"/>
  <c r="EU29" i="73"/>
  <c r="M31" i="52"/>
  <c r="V31" i="52" s="1"/>
  <c r="T31" i="52"/>
  <c r="EW29" i="67"/>
  <c r="CT29" i="67"/>
  <c r="CM29" i="67"/>
  <c r="EI29" i="67"/>
  <c r="EU29" i="67"/>
  <c r="ET29" i="67"/>
  <c r="CL29" i="67"/>
  <c r="EU29" i="74"/>
  <c r="CP29" i="74"/>
  <c r="EV29" i="74"/>
  <c r="CR29" i="74"/>
  <c r="EO29" i="74"/>
  <c r="CT29" i="74"/>
  <c r="ET29" i="73"/>
  <c r="CO29" i="73"/>
  <c r="EJ29" i="73"/>
  <c r="CI29" i="73"/>
  <c r="ED29" i="73"/>
  <c r="CL29" i="73"/>
  <c r="R31" i="52"/>
  <c r="ES29" i="67"/>
  <c r="DR29" i="67"/>
  <c r="CK29" i="67"/>
  <c r="P31" i="52"/>
  <c r="ED29" i="67"/>
  <c r="EK29" i="67"/>
  <c r="EP29" i="67"/>
  <c r="EP29" i="74"/>
  <c r="FG29" i="74"/>
  <c r="DB29" i="74"/>
  <c r="ER29" i="74"/>
  <c r="DO29" i="74"/>
  <c r="ET29" i="74"/>
  <c r="EK29" i="73"/>
  <c r="CK29" i="73"/>
  <c r="EE29" i="73"/>
  <c r="EV29" i="73"/>
  <c r="CT29" i="73"/>
  <c r="EH29" i="73"/>
  <c r="Q31" i="52"/>
  <c r="EJ29" i="67"/>
  <c r="EH29" i="67"/>
  <c r="EV29" i="67"/>
  <c r="CO29" i="67"/>
  <c r="DF29" i="67"/>
  <c r="EG29" i="67"/>
  <c r="FI29" i="74"/>
  <c r="FB29" i="74"/>
  <c r="CS29" i="74"/>
  <c r="FC29" i="74"/>
  <c r="EG29" i="73"/>
  <c r="DF29" i="73"/>
  <c r="EW29" i="73"/>
  <c r="EQ29" i="73"/>
  <c r="CM29" i="73"/>
  <c r="EP29" i="73"/>
  <c r="S31" i="52"/>
  <c r="N31" i="52"/>
  <c r="CN29" i="67"/>
  <c r="EE29" i="67"/>
  <c r="EQ29" i="67"/>
  <c r="CI29" i="67"/>
  <c r="CH29" i="67"/>
  <c r="EE29" i="74"/>
  <c r="DY29" i="67"/>
  <c r="U29" i="67" s="1"/>
  <c r="EH29" i="74"/>
  <c r="EF29" i="74"/>
  <c r="S29" i="74" s="1"/>
  <c r="DW29" i="67"/>
  <c r="S29" i="67" s="1"/>
  <c r="EC29" i="74"/>
  <c r="DU29" i="73"/>
  <c r="DU29" i="67"/>
  <c r="Q29" i="67" s="1"/>
  <c r="DX29" i="67"/>
  <c r="EG29" i="74"/>
  <c r="T29" i="74" s="1"/>
  <c r="DS29" i="67"/>
  <c r="EI29" i="74"/>
  <c r="V29" i="74" s="1"/>
  <c r="DV29" i="73"/>
  <c r="DW29" i="73"/>
  <c r="S29" i="73" s="1"/>
  <c r="DS29" i="73"/>
  <c r="DY29" i="73"/>
  <c r="U29" i="73" s="1"/>
  <c r="DX29" i="73"/>
  <c r="T29" i="73" s="1"/>
  <c r="DV29" i="67"/>
  <c r="R29" i="67" s="1"/>
  <c r="DM29" i="67"/>
  <c r="DJ29" i="67"/>
  <c r="DR29" i="74"/>
  <c r="DL29" i="73"/>
  <c r="DU29" i="74"/>
  <c r="DK29" i="73"/>
  <c r="DI29" i="67"/>
  <c r="DG29" i="67"/>
  <c r="DT29" i="74"/>
  <c r="DS29" i="74"/>
  <c r="DL29" i="67"/>
  <c r="DV29" i="74"/>
  <c r="DM29" i="73"/>
  <c r="DK29" i="67"/>
  <c r="DJ29" i="73"/>
  <c r="DI29" i="73"/>
  <c r="DP29" i="74"/>
  <c r="DG29" i="73"/>
  <c r="FI25" i="74"/>
  <c r="FB25" i="74"/>
  <c r="CS25" i="74"/>
  <c r="ER25" i="74"/>
  <c r="FH25" i="74"/>
  <c r="EG25" i="73"/>
  <c r="DF25" i="73"/>
  <c r="EW25" i="73"/>
  <c r="EQ25" i="73"/>
  <c r="CM25" i="73"/>
  <c r="CL25" i="73"/>
  <c r="S27" i="52"/>
  <c r="N27" i="52"/>
  <c r="CN25" i="67"/>
  <c r="EE25" i="67"/>
  <c r="EI25" i="67"/>
  <c r="EH25" i="67"/>
  <c r="ET25" i="67"/>
  <c r="CL25" i="67"/>
  <c r="FE25" i="74"/>
  <c r="EB25" i="74"/>
  <c r="CU25" i="74"/>
  <c r="ES25" i="74"/>
  <c r="FC25" i="74"/>
  <c r="CT25" i="74"/>
  <c r="ES25" i="73"/>
  <c r="DR25" i="73"/>
  <c r="CN25" i="73"/>
  <c r="EI25" i="73"/>
  <c r="CH25" i="73"/>
  <c r="EU25" i="73"/>
  <c r="M27" i="52"/>
  <c r="V27" i="52" s="1"/>
  <c r="T27" i="52"/>
  <c r="EW25" i="67"/>
  <c r="CT25" i="67"/>
  <c r="CM25" i="67"/>
  <c r="ED25" i="67"/>
  <c r="DF25" i="67"/>
  <c r="EK25" i="67"/>
  <c r="EU25" i="67"/>
  <c r="EU25" i="74"/>
  <c r="CP25" i="74"/>
  <c r="EO25" i="74"/>
  <c r="EV25" i="74"/>
  <c r="CR25" i="74"/>
  <c r="DO25" i="74"/>
  <c r="ET25" i="74"/>
  <c r="ET25" i="73"/>
  <c r="CO25" i="73"/>
  <c r="EJ25" i="73"/>
  <c r="CI25" i="73"/>
  <c r="ED25" i="73"/>
  <c r="EM25" i="73" s="1"/>
  <c r="EP25" i="73"/>
  <c r="EH25" i="73"/>
  <c r="R27" i="52"/>
  <c r="ES25" i="67"/>
  <c r="DR25" i="67"/>
  <c r="CK25" i="67"/>
  <c r="EV25" i="67"/>
  <c r="CO25" i="67"/>
  <c r="CH25" i="67"/>
  <c r="EG25" i="67"/>
  <c r="FF25" i="74"/>
  <c r="EV25" i="73"/>
  <c r="EJ25" i="67"/>
  <c r="EP25" i="74"/>
  <c r="DB25" i="74"/>
  <c r="CV25" i="74"/>
  <c r="CK25" i="73"/>
  <c r="CT25" i="73"/>
  <c r="CI25" i="67"/>
  <c r="CO25" i="74"/>
  <c r="EE25" i="73"/>
  <c r="EP25" i="67"/>
  <c r="P27" i="52"/>
  <c r="FG25" i="74"/>
  <c r="EK25" i="73"/>
  <c r="Q27" i="52"/>
  <c r="EQ25" i="67"/>
  <c r="EI25" i="74"/>
  <c r="V25" i="74" s="1"/>
  <c r="DS25" i="73"/>
  <c r="O25" i="73" s="1"/>
  <c r="EE25" i="74"/>
  <c r="DY25" i="73"/>
  <c r="DY25" i="67"/>
  <c r="U25" i="67" s="1"/>
  <c r="EH25" i="74"/>
  <c r="U25" i="74" s="1"/>
  <c r="DU25" i="67"/>
  <c r="DX25" i="67"/>
  <c r="EF25" i="74"/>
  <c r="S25" i="74" s="1"/>
  <c r="DV25" i="67"/>
  <c r="R25" i="67" s="1"/>
  <c r="EG25" i="74"/>
  <c r="DW25" i="67"/>
  <c r="DS25" i="67"/>
  <c r="O25" i="67" s="1"/>
  <c r="EC25" i="74"/>
  <c r="DU25" i="73"/>
  <c r="Q25" i="73" s="1"/>
  <c r="DX25" i="73"/>
  <c r="DV25" i="73"/>
  <c r="R25" i="73" s="1"/>
  <c r="DW25" i="73"/>
  <c r="S25" i="73" s="1"/>
  <c r="DV25" i="74"/>
  <c r="DT25" i="74"/>
  <c r="DS25" i="74"/>
  <c r="DR25" i="74"/>
  <c r="DG25" i="67"/>
  <c r="DG25" i="73"/>
  <c r="DM25" i="73"/>
  <c r="DK25" i="67"/>
  <c r="DJ25" i="73"/>
  <c r="DI25" i="67"/>
  <c r="DP25" i="74"/>
  <c r="DM25" i="67"/>
  <c r="DK25" i="73"/>
  <c r="DJ25" i="67"/>
  <c r="DL25" i="67"/>
  <c r="DI25" i="73"/>
  <c r="DU25" i="74"/>
  <c r="DL25" i="73"/>
  <c r="FE36" i="74"/>
  <c r="EB36" i="74"/>
  <c r="CU36" i="74"/>
  <c r="FH36" i="74"/>
  <c r="EO36" i="74"/>
  <c r="EQ36" i="73"/>
  <c r="CM36" i="73"/>
  <c r="EH36" i="73"/>
  <c r="ET36" i="73"/>
  <c r="CO36" i="73"/>
  <c r="CN36" i="73"/>
  <c r="CI36" i="73"/>
  <c r="EV36" i="67"/>
  <c r="CO36" i="67"/>
  <c r="EP36" i="67"/>
  <c r="CH36" i="67"/>
  <c r="EW36" i="67"/>
  <c r="CT36" i="67"/>
  <c r="CL36" i="67"/>
  <c r="FG36" i="74"/>
  <c r="DB36" i="74"/>
  <c r="DL36" i="74" s="1"/>
  <c r="EU36" i="74"/>
  <c r="CP36" i="74"/>
  <c r="DO36" i="74"/>
  <c r="ET36" i="74"/>
  <c r="CO36" i="74"/>
  <c r="FC36" i="74"/>
  <c r="EI36" i="73"/>
  <c r="CH36" i="73"/>
  <c r="EK36" i="73"/>
  <c r="CK36" i="73"/>
  <c r="EW36" i="73"/>
  <c r="S38" i="52"/>
  <c r="EQ36" i="67"/>
  <c r="CI36" i="67"/>
  <c r="EH36" i="67"/>
  <c r="DF36" i="67"/>
  <c r="N38" i="52"/>
  <c r="ES36" i="67"/>
  <c r="FB36" i="74"/>
  <c r="CS36" i="74"/>
  <c r="EP36" i="74"/>
  <c r="FF36" i="74"/>
  <c r="CV36" i="74"/>
  <c r="CT36" i="74"/>
  <c r="ED36" i="73"/>
  <c r="EU36" i="73"/>
  <c r="CT36" i="73"/>
  <c r="EG36" i="73"/>
  <c r="DF36" i="73"/>
  <c r="ES36" i="73"/>
  <c r="EJ36" i="73"/>
  <c r="EE36" i="73"/>
  <c r="P38" i="52"/>
  <c r="EI36" i="67"/>
  <c r="Q38" i="52"/>
  <c r="T38" i="52"/>
  <c r="EJ36" i="67"/>
  <c r="R38" i="52"/>
  <c r="EG36" i="67"/>
  <c r="ET36" i="67"/>
  <c r="ER36" i="74"/>
  <c r="EP36" i="73"/>
  <c r="DR36" i="67"/>
  <c r="CN36" i="67"/>
  <c r="FI36" i="74"/>
  <c r="EV36" i="74"/>
  <c r="EV36" i="73"/>
  <c r="DR36" i="73"/>
  <c r="ED36" i="67"/>
  <c r="CM36" i="67"/>
  <c r="CR36" i="74"/>
  <c r="CL36" i="73"/>
  <c r="CK36" i="67"/>
  <c r="M38" i="52"/>
  <c r="ES36" i="74"/>
  <c r="EU36" i="67"/>
  <c r="EE36" i="67"/>
  <c r="EK36" i="67"/>
  <c r="DS36" i="73"/>
  <c r="EE36" i="74"/>
  <c r="R36" i="74" s="1"/>
  <c r="DX36" i="67"/>
  <c r="DW36" i="73"/>
  <c r="S36" i="73" s="1"/>
  <c r="EG36" i="74"/>
  <c r="EI36" i="74"/>
  <c r="V36" i="74" s="1"/>
  <c r="DY36" i="67"/>
  <c r="DX36" i="73"/>
  <c r="T36" i="73" s="1"/>
  <c r="DV36" i="67"/>
  <c r="EF36" i="74"/>
  <c r="S36" i="74" s="1"/>
  <c r="DV36" i="73"/>
  <c r="DW36" i="67"/>
  <c r="DS36" i="67"/>
  <c r="DY36" i="73"/>
  <c r="U36" i="73" s="1"/>
  <c r="EC36" i="74"/>
  <c r="P36" i="74" s="1"/>
  <c r="DU36" i="73"/>
  <c r="DU36" i="67"/>
  <c r="EH36" i="74"/>
  <c r="U36" i="74" s="1"/>
  <c r="DV36" i="74"/>
  <c r="DK36" i="67"/>
  <c r="DI36" i="67"/>
  <c r="DG36" i="67"/>
  <c r="DM36" i="67"/>
  <c r="DT36" i="74"/>
  <c r="DJ36" i="67"/>
  <c r="DJ36" i="73"/>
  <c r="DI36" i="73"/>
  <c r="DL36" i="73"/>
  <c r="DM36" i="73"/>
  <c r="DK36" i="73"/>
  <c r="DS36" i="74"/>
  <c r="DU36" i="74"/>
  <c r="DR36" i="74"/>
  <c r="DL36" i="67"/>
  <c r="DP36" i="74"/>
  <c r="DG36" i="73"/>
  <c r="EV41" i="74"/>
  <c r="FI41" i="74"/>
  <c r="CT41" i="74"/>
  <c r="DO41" i="74"/>
  <c r="EO41" i="74"/>
  <c r="EK41" i="73"/>
  <c r="CK41" i="73"/>
  <c r="EE41" i="73"/>
  <c r="EV41" i="73"/>
  <c r="CT41" i="73"/>
  <c r="EE41" i="67"/>
  <c r="T43" i="52"/>
  <c r="EI41" i="67"/>
  <c r="Q43" i="52"/>
  <c r="EG41" i="67"/>
  <c r="DF41" i="67"/>
  <c r="CH41" i="67"/>
  <c r="FG41" i="74"/>
  <c r="EB41" i="74"/>
  <c r="CU41" i="74"/>
  <c r="EP41" i="74"/>
  <c r="ER41" i="74"/>
  <c r="FC41" i="74"/>
  <c r="CO41" i="74"/>
  <c r="CV41" i="74"/>
  <c r="EG41" i="73"/>
  <c r="DF41" i="73"/>
  <c r="EW41" i="73"/>
  <c r="EQ41" i="73"/>
  <c r="CM41" i="73"/>
  <c r="CL41" i="73"/>
  <c r="S43" i="52"/>
  <c r="EW41" i="67"/>
  <c r="CT41" i="67"/>
  <c r="ED41" i="67"/>
  <c r="CN41" i="67"/>
  <c r="CM41" i="67"/>
  <c r="P43" i="52"/>
  <c r="EU41" i="67"/>
  <c r="FB41" i="74"/>
  <c r="FE41" i="74"/>
  <c r="CP41" i="74"/>
  <c r="DB41" i="74"/>
  <c r="EU41" i="74"/>
  <c r="FF41" i="74"/>
  <c r="ES41" i="73"/>
  <c r="DR41" i="73"/>
  <c r="CN41" i="73"/>
  <c r="EI41" i="73"/>
  <c r="CH41" i="73"/>
  <c r="EU41" i="73"/>
  <c r="M43" i="52"/>
  <c r="ES41" i="67"/>
  <c r="DR41" i="67"/>
  <c r="CK41" i="67"/>
  <c r="EV41" i="67"/>
  <c r="CO41" i="67"/>
  <c r="ET41" i="67"/>
  <c r="CL41" i="67"/>
  <c r="EP41" i="67"/>
  <c r="ES41" i="74"/>
  <c r="ET41" i="74"/>
  <c r="FH41" i="74"/>
  <c r="CS41" i="74"/>
  <c r="CR41" i="74"/>
  <c r="ET41" i="73"/>
  <c r="CO41" i="73"/>
  <c r="EJ41" i="73"/>
  <c r="CI41" i="73"/>
  <c r="ED41" i="73"/>
  <c r="EM41" i="73" s="1"/>
  <c r="EP41" i="73"/>
  <c r="EH41" i="73"/>
  <c r="R43" i="52"/>
  <c r="EJ41" i="67"/>
  <c r="N43" i="52"/>
  <c r="EQ41" i="67"/>
  <c r="CI41" i="67"/>
  <c r="EK41" i="67"/>
  <c r="EH41" i="67"/>
  <c r="EC41" i="74"/>
  <c r="DY41" i="67"/>
  <c r="DX41" i="67"/>
  <c r="T41" i="67" s="1"/>
  <c r="EF41" i="74"/>
  <c r="S41" i="74" s="1"/>
  <c r="EG41" i="74"/>
  <c r="DS41" i="73"/>
  <c r="DV41" i="67"/>
  <c r="R41" i="67" s="1"/>
  <c r="DW41" i="73"/>
  <c r="S41" i="73" s="1"/>
  <c r="DS41" i="67"/>
  <c r="DU41" i="67"/>
  <c r="EE41" i="74"/>
  <c r="R41" i="74" s="1"/>
  <c r="EI41" i="74"/>
  <c r="EH41" i="74"/>
  <c r="DV41" i="73"/>
  <c r="DW41" i="67"/>
  <c r="S41" i="67" s="1"/>
  <c r="DU41" i="73"/>
  <c r="DY41" i="73"/>
  <c r="DX41" i="73"/>
  <c r="DM41" i="73"/>
  <c r="DJ41" i="67"/>
  <c r="DR41" i="74"/>
  <c r="DM41" i="67"/>
  <c r="DT41" i="74"/>
  <c r="DK41" i="67"/>
  <c r="DI41" i="67"/>
  <c r="DL41" i="73"/>
  <c r="DL41" i="67"/>
  <c r="DU41" i="74"/>
  <c r="DG41" i="73"/>
  <c r="DV41" i="74"/>
  <c r="DG41" i="67"/>
  <c r="DK41" i="73"/>
  <c r="DS41" i="74"/>
  <c r="DJ41" i="73"/>
  <c r="DI41" i="73"/>
  <c r="DP41" i="74"/>
  <c r="ES53" i="74"/>
  <c r="FH53" i="74"/>
  <c r="ER53" i="74"/>
  <c r="EV53" i="74"/>
  <c r="CR53" i="74"/>
  <c r="EP53" i="74"/>
  <c r="ET53" i="73"/>
  <c r="FC53" i="74"/>
  <c r="CT53" i="74"/>
  <c r="FE53" i="74"/>
  <c r="FI53" i="74"/>
  <c r="EK53" i="73"/>
  <c r="FG53" i="74"/>
  <c r="DB53" i="74"/>
  <c r="ET53" i="74"/>
  <c r="CO53" i="74"/>
  <c r="DO53" i="74"/>
  <c r="EB53" i="74"/>
  <c r="EU53" i="74"/>
  <c r="EG53" i="73"/>
  <c r="FB53" i="74"/>
  <c r="CS53" i="74"/>
  <c r="EO53" i="74"/>
  <c r="EY53" i="74" s="1"/>
  <c r="FF53" i="74"/>
  <c r="CV53" i="74"/>
  <c r="CU53" i="74"/>
  <c r="CP53" i="74"/>
  <c r="CK53" i="73"/>
  <c r="EE53" i="73"/>
  <c r="EV53" i="73"/>
  <c r="CT53" i="73"/>
  <c r="DC53" i="73" s="1"/>
  <c r="EH53" i="73"/>
  <c r="T55" i="52"/>
  <c r="EG53" i="67"/>
  <c r="CN53" i="67"/>
  <c r="ED53" i="67"/>
  <c r="ES53" i="67"/>
  <c r="DF53" i="73"/>
  <c r="EW53" i="73"/>
  <c r="EQ53" i="73"/>
  <c r="CM53" i="73"/>
  <c r="EP53" i="73"/>
  <c r="S55" i="52"/>
  <c r="EU53" i="67"/>
  <c r="CM53" i="67"/>
  <c r="EV53" i="67"/>
  <c r="CO53" i="67"/>
  <c r="CT53" i="67"/>
  <c r="DR53" i="67"/>
  <c r="EJ53" i="67"/>
  <c r="ES53" i="73"/>
  <c r="DR53" i="73"/>
  <c r="CN53" i="73"/>
  <c r="EI53" i="73"/>
  <c r="CH53" i="73"/>
  <c r="EU53" i="73"/>
  <c r="M55" i="52"/>
  <c r="EP53" i="67"/>
  <c r="CH53" i="67"/>
  <c r="ET53" i="67"/>
  <c r="CL53" i="67"/>
  <c r="EQ53" i="67"/>
  <c r="CI53" i="67"/>
  <c r="CK53" i="67"/>
  <c r="CO53" i="73"/>
  <c r="EJ53" i="73"/>
  <c r="CI53" i="73"/>
  <c r="ED53" i="73"/>
  <c r="EM53" i="73" s="1"/>
  <c r="CL53" i="73"/>
  <c r="R55" i="52"/>
  <c r="EH53" i="67"/>
  <c r="DF53" i="67"/>
  <c r="N55" i="52"/>
  <c r="EK53" i="67"/>
  <c r="Q55" i="52"/>
  <c r="EI53" i="67"/>
  <c r="EW53" i="67"/>
  <c r="P55" i="52"/>
  <c r="EE53" i="67"/>
  <c r="EC53" i="74"/>
  <c r="P53" i="74" s="1"/>
  <c r="DV53" i="73"/>
  <c r="EG53" i="74"/>
  <c r="DW53" i="73"/>
  <c r="S53" i="73" s="1"/>
  <c r="DU53" i="67"/>
  <c r="Q53" i="67" s="1"/>
  <c r="DY53" i="67"/>
  <c r="U53" i="67" s="1"/>
  <c r="EH53" i="74"/>
  <c r="DV53" i="67"/>
  <c r="R53" i="67" s="1"/>
  <c r="DW53" i="67"/>
  <c r="S53" i="67" s="1"/>
  <c r="DS53" i="73"/>
  <c r="EE53" i="74"/>
  <c r="DU53" i="73"/>
  <c r="Q53" i="73" s="1"/>
  <c r="DY53" i="73"/>
  <c r="EF53" i="74"/>
  <c r="DS53" i="67"/>
  <c r="EI53" i="74"/>
  <c r="V53" i="74" s="1"/>
  <c r="DX53" i="73"/>
  <c r="T53" i="73" s="1"/>
  <c r="DX53" i="67"/>
  <c r="T53" i="67" s="1"/>
  <c r="DV53" i="74"/>
  <c r="DK53" i="67"/>
  <c r="DS53" i="74"/>
  <c r="DR53" i="74"/>
  <c r="DI53" i="73"/>
  <c r="DK53" i="73"/>
  <c r="DJ53" i="73"/>
  <c r="DI53" i="67"/>
  <c r="DL53" i="73"/>
  <c r="DG53" i="73"/>
  <c r="DG53" i="67"/>
  <c r="DM53" i="73"/>
  <c r="DM53" i="67"/>
  <c r="DT53" i="74"/>
  <c r="DJ53" i="67"/>
  <c r="DU53" i="74"/>
  <c r="DL53" i="67"/>
  <c r="DP53" i="74"/>
  <c r="FF11" i="74"/>
  <c r="CV11" i="74"/>
  <c r="CT11" i="74"/>
  <c r="EP11" i="74"/>
  <c r="FC11" i="74"/>
  <c r="FG11" i="74"/>
  <c r="DB11" i="74"/>
  <c r="DL11" i="74" s="1"/>
  <c r="EI11" i="73"/>
  <c r="CH11" i="73"/>
  <c r="EK11" i="73"/>
  <c r="CK11" i="73"/>
  <c r="ES11" i="73"/>
  <c r="S13" i="52"/>
  <c r="T13" i="52"/>
  <c r="EU11" i="67"/>
  <c r="CM11" i="67"/>
  <c r="EJ11" i="67"/>
  <c r="EK11" i="67"/>
  <c r="ES11" i="67"/>
  <c r="EQ11" i="67"/>
  <c r="CI11" i="67"/>
  <c r="CT11" i="67"/>
  <c r="EV11" i="74"/>
  <c r="CR11" i="74"/>
  <c r="FI11" i="74"/>
  <c r="FB11" i="74"/>
  <c r="CS11" i="74"/>
  <c r="ED11" i="73"/>
  <c r="EU11" i="73"/>
  <c r="CT11" i="73"/>
  <c r="EG11" i="73"/>
  <c r="DF11" i="73"/>
  <c r="EJ11" i="73"/>
  <c r="EW11" i="73"/>
  <c r="DR11" i="73"/>
  <c r="M13" i="52"/>
  <c r="CN11" i="67"/>
  <c r="EP11" i="67"/>
  <c r="CH11" i="67"/>
  <c r="EG11" i="67"/>
  <c r="EI11" i="67"/>
  <c r="EW11" i="67"/>
  <c r="EU11" i="74"/>
  <c r="CP11" i="74"/>
  <c r="CO11" i="74"/>
  <c r="EO11" i="74"/>
  <c r="EQ11" i="73"/>
  <c r="CM11" i="73"/>
  <c r="EH11" i="73"/>
  <c r="ET11" i="73"/>
  <c r="CO11" i="73"/>
  <c r="EE11" i="73"/>
  <c r="N13" i="52"/>
  <c r="ET11" i="67"/>
  <c r="CL11" i="67"/>
  <c r="EV11" i="67"/>
  <c r="CO11" i="67"/>
  <c r="DR11" i="67"/>
  <c r="ER11" i="74"/>
  <c r="EB11" i="74"/>
  <c r="CN11" i="73"/>
  <c r="DF11" i="67"/>
  <c r="EE11" i="67"/>
  <c r="DO11" i="74"/>
  <c r="CU11" i="74"/>
  <c r="FH11" i="74"/>
  <c r="EP11" i="73"/>
  <c r="R13" i="52"/>
  <c r="P13" i="52"/>
  <c r="ET11" i="74"/>
  <c r="EV11" i="73"/>
  <c r="CI11" i="73"/>
  <c r="Q13" i="52"/>
  <c r="CK11" i="67"/>
  <c r="ED11" i="67"/>
  <c r="FE11" i="74"/>
  <c r="ES11" i="74"/>
  <c r="CL11" i="73"/>
  <c r="EH11" i="67"/>
  <c r="DS11" i="67"/>
  <c r="O11" i="67" s="1"/>
  <c r="EE11" i="74"/>
  <c r="DX11" i="73"/>
  <c r="EF11" i="74"/>
  <c r="DU11" i="67"/>
  <c r="Q11" i="67" s="1"/>
  <c r="DY11" i="73"/>
  <c r="U11" i="73" s="1"/>
  <c r="DX11" i="67"/>
  <c r="DV11" i="67"/>
  <c r="EG11" i="74"/>
  <c r="T11" i="74" s="1"/>
  <c r="EC11" i="74"/>
  <c r="DU11" i="73"/>
  <c r="EI11" i="74"/>
  <c r="DV11" i="73"/>
  <c r="R11" i="73" s="1"/>
  <c r="DW11" i="67"/>
  <c r="S11" i="67" s="1"/>
  <c r="DS11" i="73"/>
  <c r="DY11" i="67"/>
  <c r="EH11" i="74"/>
  <c r="U11" i="74" s="1"/>
  <c r="DW11" i="73"/>
  <c r="DM11" i="67"/>
  <c r="DK11" i="73"/>
  <c r="DS11" i="74"/>
  <c r="DR11" i="74"/>
  <c r="DU11" i="74"/>
  <c r="DV11" i="74"/>
  <c r="DT11" i="74"/>
  <c r="DJ11" i="73"/>
  <c r="DI11" i="73"/>
  <c r="DL11" i="67"/>
  <c r="DG11" i="67"/>
  <c r="DM11" i="73"/>
  <c r="DK11" i="67"/>
  <c r="DI11" i="67"/>
  <c r="DL11" i="73"/>
  <c r="DG11" i="73"/>
  <c r="DJ11" i="67"/>
  <c r="DP11" i="74"/>
  <c r="CZ51" i="73"/>
  <c r="CZ25" i="67"/>
  <c r="DH36" i="74"/>
  <c r="CZ36" i="73"/>
  <c r="DH25" i="74"/>
  <c r="CZ56" i="73"/>
  <c r="CZ15" i="73"/>
  <c r="CZ52" i="73"/>
  <c r="CZ15" i="67"/>
  <c r="DH56" i="74"/>
  <c r="CZ49" i="67"/>
  <c r="CZ29" i="67"/>
  <c r="CZ22" i="67"/>
  <c r="DH38" i="74"/>
  <c r="CZ46" i="67"/>
  <c r="CZ38" i="67"/>
  <c r="DH10" i="74"/>
  <c r="CZ44" i="73"/>
  <c r="DH44" i="74"/>
  <c r="CZ8" i="67"/>
  <c r="CZ44" i="67"/>
  <c r="CZ47" i="73"/>
  <c r="DH8" i="74"/>
  <c r="DH57" i="74" s="1"/>
  <c r="DH45" i="74"/>
  <c r="DH50" i="74"/>
  <c r="CZ23" i="67"/>
  <c r="DH55" i="74"/>
  <c r="CZ14" i="67"/>
  <c r="DH32" i="74"/>
  <c r="CZ32" i="67"/>
  <c r="CZ55" i="73"/>
  <c r="DH9" i="74"/>
  <c r="CZ9" i="73"/>
  <c r="CZ17" i="73"/>
  <c r="CZ11" i="67"/>
  <c r="DC40" i="74"/>
  <c r="DC43" i="74"/>
  <c r="CU16" i="73"/>
  <c r="DC18" i="74"/>
  <c r="DC7" i="74"/>
  <c r="CU24" i="67"/>
  <c r="DC31" i="74"/>
  <c r="CU7" i="67"/>
  <c r="CU57" i="67" s="1"/>
  <c r="CU52" i="73"/>
  <c r="CU15" i="73"/>
  <c r="CU22" i="73"/>
  <c r="DC41" i="74"/>
  <c r="CU20" i="73"/>
  <c r="DC49" i="74"/>
  <c r="CU29" i="67"/>
  <c r="CU46" i="67"/>
  <c r="CU38" i="73"/>
  <c r="DC46" i="74"/>
  <c r="CU10" i="67"/>
  <c r="DC12" i="74"/>
  <c r="DC47" i="74"/>
  <c r="CU44" i="73"/>
  <c r="CU28" i="67"/>
  <c r="CU45" i="73"/>
  <c r="DC42" i="74"/>
  <c r="DC50" i="74"/>
  <c r="CU23" i="67"/>
  <c r="CU14" i="73"/>
  <c r="CU26" i="73"/>
  <c r="CU55" i="67"/>
  <c r="DC32" i="74"/>
  <c r="CU30" i="73"/>
  <c r="DC53" i="74"/>
  <c r="CU17" i="67"/>
  <c r="CU11" i="67"/>
  <c r="U6" i="73"/>
  <c r="P6" i="74"/>
  <c r="T6" i="67"/>
  <c r="S6" i="74"/>
  <c r="O6" i="73"/>
  <c r="EM6" i="67"/>
  <c r="EY6" i="67"/>
  <c r="BE6" i="67"/>
  <c r="I6" i="67"/>
  <c r="N6" i="73"/>
  <c r="EA6" i="73"/>
  <c r="EL6" i="74"/>
  <c r="O6" i="74"/>
  <c r="DY6" i="74"/>
  <c r="EY6" i="74"/>
  <c r="EM6" i="73"/>
  <c r="CY6" i="74"/>
  <c r="B6" i="74"/>
  <c r="BB6" i="74"/>
  <c r="DG40" i="74"/>
  <c r="CY36" i="67"/>
  <c r="CY40" i="73"/>
  <c r="DG43" i="74"/>
  <c r="CY7" i="73"/>
  <c r="CY57" i="73" s="1"/>
  <c r="CY31" i="73"/>
  <c r="DG36" i="74"/>
  <c r="CY25" i="67"/>
  <c r="DG56" i="74"/>
  <c r="DG20" i="74"/>
  <c r="DG41" i="74"/>
  <c r="CY56" i="67"/>
  <c r="CY20" i="67"/>
  <c r="CY46" i="73"/>
  <c r="CY38" i="73"/>
  <c r="CY37" i="73"/>
  <c r="CY29" i="73"/>
  <c r="CY39" i="67"/>
  <c r="CY12" i="73"/>
  <c r="CY39" i="73"/>
  <c r="DG44" i="74"/>
  <c r="CY47" i="67"/>
  <c r="DG45" i="74"/>
  <c r="CY28" i="67"/>
  <c r="DG23" i="74"/>
  <c r="DG50" i="74"/>
  <c r="DG27" i="74"/>
  <c r="CY27" i="73"/>
  <c r="CY27" i="67"/>
  <c r="CY26" i="67"/>
  <c r="CY55" i="67"/>
  <c r="CY30" i="73"/>
  <c r="CY9" i="73"/>
  <c r="CY35" i="73"/>
  <c r="CY11" i="67"/>
  <c r="DB30" i="67"/>
  <c r="DJ17" i="74"/>
  <c r="DB41" i="73"/>
  <c r="DJ30" i="74"/>
  <c r="DB23" i="73"/>
  <c r="DJ7" i="74"/>
  <c r="DB23" i="67"/>
  <c r="DB11" i="73"/>
  <c r="DJ43" i="74"/>
  <c r="DB39" i="67"/>
  <c r="DJ47" i="74"/>
  <c r="DJ34" i="74"/>
  <c r="DB11" i="67"/>
  <c r="DC11" i="67" s="1"/>
  <c r="DB43" i="67"/>
  <c r="DB44" i="73"/>
  <c r="DJ20" i="74"/>
  <c r="DB46" i="67"/>
  <c r="DJ28" i="74"/>
  <c r="DB24" i="73"/>
  <c r="DJ53" i="74"/>
  <c r="DJ32" i="74"/>
  <c r="DJ13" i="74"/>
  <c r="DB32" i="67"/>
  <c r="DB19" i="73"/>
  <c r="DJ48" i="74"/>
  <c r="DB38" i="73"/>
  <c r="DB26" i="73"/>
  <c r="DB18" i="73"/>
  <c r="DA36" i="73"/>
  <c r="DA16" i="73"/>
  <c r="DA31" i="73"/>
  <c r="DI31" i="74"/>
  <c r="DI51" i="74"/>
  <c r="DA18" i="67"/>
  <c r="DA31" i="67"/>
  <c r="DI41" i="74"/>
  <c r="DA15" i="73"/>
  <c r="DI46" i="74"/>
  <c r="DA41" i="67"/>
  <c r="DA21" i="73"/>
  <c r="DA10" i="67"/>
  <c r="DI37" i="74"/>
  <c r="DI29" i="74"/>
  <c r="DA21" i="67"/>
  <c r="DI8" i="74"/>
  <c r="DI57" i="74" s="1"/>
  <c r="DA12" i="67"/>
  <c r="DA8" i="67"/>
  <c r="DA48" i="73"/>
  <c r="DA32" i="67"/>
  <c r="DA26" i="67"/>
  <c r="DI26" i="74"/>
  <c r="DI27" i="74"/>
  <c r="DA53" i="73"/>
  <c r="DI30" i="74"/>
  <c r="DA35" i="73"/>
  <c r="DI11" i="74"/>
  <c r="O58" i="63"/>
  <c r="BJ6" i="74"/>
  <c r="J6" i="74"/>
  <c r="J6" i="67"/>
  <c r="BF6" i="67"/>
  <c r="EP19" i="74"/>
  <c r="FH19" i="74"/>
  <c r="EV19" i="74"/>
  <c r="CR19" i="74"/>
  <c r="EP19" i="73"/>
  <c r="CL19" i="73"/>
  <c r="ET19" i="73"/>
  <c r="CO19" i="73"/>
  <c r="EJ19" i="73"/>
  <c r="CI19" i="73"/>
  <c r="CM19" i="73"/>
  <c r="N21" i="52"/>
  <c r="EH19" i="67"/>
  <c r="DF19" i="67"/>
  <c r="P21" i="52"/>
  <c r="ET19" i="67"/>
  <c r="CL19" i="67"/>
  <c r="EV19" i="67"/>
  <c r="CO19" i="67"/>
  <c r="DR19" i="67"/>
  <c r="FI19" i="74"/>
  <c r="FC19" i="74"/>
  <c r="CT19" i="74"/>
  <c r="ER19" i="74"/>
  <c r="DO19" i="74"/>
  <c r="ES19" i="74"/>
  <c r="CS19" i="74"/>
  <c r="EH19" i="73"/>
  <c r="EQ19" i="73"/>
  <c r="EK19" i="73"/>
  <c r="CK19" i="73"/>
  <c r="CH19" i="73"/>
  <c r="EE19" i="73"/>
  <c r="EV19" i="73"/>
  <c r="S21" i="52"/>
  <c r="T21" i="52"/>
  <c r="ES19" i="67"/>
  <c r="EK19" i="67"/>
  <c r="EE19" i="67"/>
  <c r="EQ19" i="67"/>
  <c r="CI19" i="67"/>
  <c r="FE19" i="74"/>
  <c r="EB19" i="74"/>
  <c r="CU19" i="74"/>
  <c r="ET19" i="74"/>
  <c r="CO19" i="74"/>
  <c r="DB19" i="74"/>
  <c r="FG19" i="74"/>
  <c r="EG19" i="73"/>
  <c r="DF19" i="73"/>
  <c r="EI19" i="73"/>
  <c r="EW19" i="73"/>
  <c r="ED19" i="73"/>
  <c r="M21" i="52"/>
  <c r="V21" i="52" s="1"/>
  <c r="CN19" i="67"/>
  <c r="EU19" i="67"/>
  <c r="CM19" i="67"/>
  <c r="EG19" i="67"/>
  <c r="EI19" i="67"/>
  <c r="EW19" i="67"/>
  <c r="EU19" i="74"/>
  <c r="CP19" i="74"/>
  <c r="EO19" i="74"/>
  <c r="FF19" i="74"/>
  <c r="CV19" i="74"/>
  <c r="FB19" i="74"/>
  <c r="FL19" i="74" s="1"/>
  <c r="EU19" i="73"/>
  <c r="CT19" i="73"/>
  <c r="ES19" i="73"/>
  <c r="DR19" i="73"/>
  <c r="CN19" i="73"/>
  <c r="R21" i="52"/>
  <c r="Q21" i="52"/>
  <c r="EP19" i="67"/>
  <c r="EY19" i="67" s="1"/>
  <c r="CH19" i="67"/>
  <c r="CT19" i="67"/>
  <c r="CK19" i="67"/>
  <c r="ED19" i="67"/>
  <c r="EM19" i="67" s="1"/>
  <c r="EJ19" i="67"/>
  <c r="DS19" i="73"/>
  <c r="O19" i="73" s="1"/>
  <c r="DU19" i="67"/>
  <c r="EE19" i="74"/>
  <c r="R19" i="74" s="1"/>
  <c r="DY19" i="73"/>
  <c r="DX19" i="73"/>
  <c r="DV19" i="67"/>
  <c r="DV19" i="73"/>
  <c r="R19" i="73" s="1"/>
  <c r="DW19" i="73"/>
  <c r="S19" i="73" s="1"/>
  <c r="DS19" i="67"/>
  <c r="DU19" i="73"/>
  <c r="Q19" i="73" s="1"/>
  <c r="DY19" i="67"/>
  <c r="U19" i="67" s="1"/>
  <c r="EH19" i="74"/>
  <c r="DX19" i="67"/>
  <c r="DW19" i="67"/>
  <c r="EC19" i="74"/>
  <c r="P19" i="74" s="1"/>
  <c r="EI19" i="74"/>
  <c r="V19" i="74" s="1"/>
  <c r="EF19" i="74"/>
  <c r="EG19" i="74"/>
  <c r="DV19" i="74"/>
  <c r="DM19" i="73"/>
  <c r="DT19" i="74"/>
  <c r="DK19" i="73"/>
  <c r="DJ19" i="73"/>
  <c r="DI19" i="73"/>
  <c r="DL19" i="67"/>
  <c r="DM19" i="67"/>
  <c r="DK19" i="67"/>
  <c r="DJ19" i="67"/>
  <c r="DR19" i="74"/>
  <c r="DG19" i="73"/>
  <c r="DS19" i="74"/>
  <c r="DI19" i="67"/>
  <c r="DU19" i="74"/>
  <c r="DL19" i="73"/>
  <c r="DP19" i="74"/>
  <c r="DG19" i="67"/>
  <c r="EV16" i="74"/>
  <c r="CR16" i="74"/>
  <c r="EO16" i="74"/>
  <c r="EP16" i="74"/>
  <c r="ES16" i="73"/>
  <c r="DR16" i="73"/>
  <c r="CN16" i="73"/>
  <c r="EV16" i="73"/>
  <c r="EU16" i="73"/>
  <c r="CT16" i="73"/>
  <c r="DF16" i="73"/>
  <c r="CK16" i="73"/>
  <c r="Q18" i="52"/>
  <c r="CN16" i="67"/>
  <c r="ED16" i="67"/>
  <c r="EP16" i="67"/>
  <c r="CH16" i="67"/>
  <c r="EW16" i="67"/>
  <c r="CT16" i="67"/>
  <c r="DC16" i="67" s="1"/>
  <c r="FG16" i="74"/>
  <c r="DB16" i="74"/>
  <c r="ER16" i="74"/>
  <c r="DO16" i="74"/>
  <c r="FH16" i="74"/>
  <c r="CP16" i="74"/>
  <c r="EJ16" i="73"/>
  <c r="CI16" i="73"/>
  <c r="EQ16" i="73"/>
  <c r="CM16" i="73"/>
  <c r="EP16" i="73"/>
  <c r="CL16" i="73"/>
  <c r="S18" i="52"/>
  <c r="N18" i="52"/>
  <c r="EV16" i="67"/>
  <c r="CO16" i="67"/>
  <c r="CL16" i="67"/>
  <c r="EH16" i="67"/>
  <c r="DF16" i="67"/>
  <c r="EK16" i="67"/>
  <c r="ES16" i="67"/>
  <c r="DR16" i="67"/>
  <c r="CK16" i="67"/>
  <c r="FB16" i="74"/>
  <c r="CS16" i="74"/>
  <c r="FC16" i="74"/>
  <c r="CT16" i="74"/>
  <c r="EB16" i="74"/>
  <c r="FE16" i="74"/>
  <c r="CU16" i="74"/>
  <c r="EE16" i="73"/>
  <c r="EK16" i="73"/>
  <c r="EI16" i="73"/>
  <c r="CH16" i="73"/>
  <c r="EH16" i="73"/>
  <c r="ET16" i="73"/>
  <c r="CO16" i="73"/>
  <c r="P18" i="52"/>
  <c r="T18" i="52"/>
  <c r="EQ16" i="67"/>
  <c r="CI16" i="67"/>
  <c r="M18" i="52"/>
  <c r="EJ16" i="67"/>
  <c r="R18" i="52"/>
  <c r="ES16" i="74"/>
  <c r="FF16" i="74"/>
  <c r="CV16" i="74"/>
  <c r="ET16" i="74"/>
  <c r="CO16" i="74"/>
  <c r="FI16" i="74"/>
  <c r="EU16" i="74"/>
  <c r="EW16" i="73"/>
  <c r="ED16" i="73"/>
  <c r="EG16" i="73"/>
  <c r="EI16" i="67"/>
  <c r="EG16" i="67"/>
  <c r="EU16" i="67"/>
  <c r="CM16" i="67"/>
  <c r="EE16" i="67"/>
  <c r="ET16" i="67"/>
  <c r="DU16" i="67"/>
  <c r="DX16" i="67"/>
  <c r="T16" i="67" s="1"/>
  <c r="EH16" i="74"/>
  <c r="DW16" i="67"/>
  <c r="S16" i="67" s="1"/>
  <c r="DS16" i="67"/>
  <c r="EC16" i="74"/>
  <c r="DU16" i="73"/>
  <c r="EE16" i="74"/>
  <c r="R16" i="74" s="1"/>
  <c r="DY16" i="73"/>
  <c r="DW16" i="73"/>
  <c r="DS16" i="73"/>
  <c r="DV16" i="73"/>
  <c r="R16" i="73" s="1"/>
  <c r="EF16" i="74"/>
  <c r="S16" i="74" s="1"/>
  <c r="EI16" i="74"/>
  <c r="V16" i="74" s="1"/>
  <c r="DY16" i="67"/>
  <c r="DX16" i="73"/>
  <c r="T16" i="73" s="1"/>
  <c r="DV16" i="67"/>
  <c r="EG16" i="74"/>
  <c r="DK16" i="73"/>
  <c r="DJ16" i="73"/>
  <c r="DR16" i="74"/>
  <c r="DP16" i="74"/>
  <c r="DG16" i="67"/>
  <c r="DS16" i="74"/>
  <c r="DI16" i="73"/>
  <c r="DV16" i="74"/>
  <c r="DT16" i="74"/>
  <c r="DJ16" i="67"/>
  <c r="DI16" i="67"/>
  <c r="DU16" i="74"/>
  <c r="DM16" i="73"/>
  <c r="DM16" i="67"/>
  <c r="DK16" i="67"/>
  <c r="DL16" i="73"/>
  <c r="DL16" i="67"/>
  <c r="DG16" i="73"/>
  <c r="BR45" i="73"/>
  <c r="AH45" i="73"/>
  <c r="BR34" i="73"/>
  <c r="AH34" i="73"/>
  <c r="BR20" i="73"/>
  <c r="AH20" i="73"/>
  <c r="AC42" i="66"/>
  <c r="DF16" i="74"/>
  <c r="DF57" i="74" s="1"/>
  <c r="CX19" i="73"/>
  <c r="CX50" i="67"/>
  <c r="CX9" i="67"/>
  <c r="CX57" i="67" s="1"/>
  <c r="CW16" i="67"/>
  <c r="CW20" i="73"/>
  <c r="DE20" i="74"/>
  <c r="CW57" i="73"/>
  <c r="CW50" i="73"/>
  <c r="CW9" i="67"/>
  <c r="CW57" i="67" s="1"/>
  <c r="CW9" i="73"/>
  <c r="FB23" i="74"/>
  <c r="CS23" i="74"/>
  <c r="CR23" i="74"/>
  <c r="CP23" i="74"/>
  <c r="ET23" i="74"/>
  <c r="CU23" i="74"/>
  <c r="EU23" i="73"/>
  <c r="CT23" i="73"/>
  <c r="EG23" i="73"/>
  <c r="DF23" i="73"/>
  <c r="EQ23" i="73"/>
  <c r="ES23" i="73"/>
  <c r="DR23" i="73"/>
  <c r="CN23" i="73"/>
  <c r="R25" i="52"/>
  <c r="Q25" i="52"/>
  <c r="EP23" i="67"/>
  <c r="CH23" i="67"/>
  <c r="CT23" i="67"/>
  <c r="ED23" i="67"/>
  <c r="EE23" i="67"/>
  <c r="ES23" i="74"/>
  <c r="FH23" i="74"/>
  <c r="FF23" i="74"/>
  <c r="FC23" i="74"/>
  <c r="DO23" i="74"/>
  <c r="FE23" i="74"/>
  <c r="EP23" i="73"/>
  <c r="CL23" i="73"/>
  <c r="EJ23" i="73"/>
  <c r="CI23" i="73"/>
  <c r="CH23" i="73"/>
  <c r="N25" i="52"/>
  <c r="EH23" i="67"/>
  <c r="DF23" i="67"/>
  <c r="ES23" i="67"/>
  <c r="ET23" i="67"/>
  <c r="CL23" i="67"/>
  <c r="EV23" i="67"/>
  <c r="CO23" i="67"/>
  <c r="FI23" i="74"/>
  <c r="EV23" i="74"/>
  <c r="EU23" i="74"/>
  <c r="ER23" i="74"/>
  <c r="CO23" i="74"/>
  <c r="EH23" i="73"/>
  <c r="EV23" i="73"/>
  <c r="ET23" i="73"/>
  <c r="CO23" i="73"/>
  <c r="CM23" i="73"/>
  <c r="EE23" i="73"/>
  <c r="EI23" i="73"/>
  <c r="S25" i="52"/>
  <c r="T25" i="52"/>
  <c r="P25" i="52"/>
  <c r="EK23" i="67"/>
  <c r="EJ23" i="67"/>
  <c r="EQ23" i="67"/>
  <c r="CI23" i="67"/>
  <c r="CK23" i="67"/>
  <c r="FG23" i="74"/>
  <c r="DB23" i="74"/>
  <c r="DL23" i="74" s="1"/>
  <c r="EP23" i="74"/>
  <c r="EO23" i="74"/>
  <c r="CV23" i="74"/>
  <c r="CT23" i="74"/>
  <c r="EB23" i="74"/>
  <c r="ED23" i="73"/>
  <c r="EK23" i="73"/>
  <c r="CK23" i="73"/>
  <c r="EW23" i="73"/>
  <c r="M25" i="52"/>
  <c r="CN23" i="67"/>
  <c r="EU23" i="67"/>
  <c r="CM23" i="67"/>
  <c r="EG23" i="67"/>
  <c r="DR23" i="67"/>
  <c r="EI23" i="67"/>
  <c r="EW23" i="67"/>
  <c r="EE23" i="74"/>
  <c r="DY23" i="67"/>
  <c r="U23" i="67" s="1"/>
  <c r="DV23" i="73"/>
  <c r="R23" i="73" s="1"/>
  <c r="EG23" i="74"/>
  <c r="EC23" i="74"/>
  <c r="DS23" i="73"/>
  <c r="O23" i="73" s="1"/>
  <c r="DU23" i="73"/>
  <c r="DU23" i="67"/>
  <c r="Q23" i="67" s="1"/>
  <c r="DX23" i="73"/>
  <c r="EF23" i="74"/>
  <c r="S23" i="74" s="1"/>
  <c r="DW23" i="73"/>
  <c r="S23" i="73" s="1"/>
  <c r="DY23" i="73"/>
  <c r="DW23" i="67"/>
  <c r="DS23" i="67"/>
  <c r="O23" i="67" s="1"/>
  <c r="EI23" i="74"/>
  <c r="DX23" i="67"/>
  <c r="EH23" i="74"/>
  <c r="DV23" i="67"/>
  <c r="R23" i="67" s="1"/>
  <c r="DK23" i="73"/>
  <c r="DS23" i="74"/>
  <c r="DJ23" i="67"/>
  <c r="DI23" i="67"/>
  <c r="DU23" i="74"/>
  <c r="DV23" i="74"/>
  <c r="DM23" i="67"/>
  <c r="DJ23" i="73"/>
  <c r="DI23" i="73"/>
  <c r="DP23" i="74"/>
  <c r="DL23" i="73"/>
  <c r="DG23" i="67"/>
  <c r="DM23" i="73"/>
  <c r="DK23" i="67"/>
  <c r="DT23" i="74"/>
  <c r="DR23" i="74"/>
  <c r="DL23" i="67"/>
  <c r="DG23" i="73"/>
  <c r="FI48" i="74"/>
  <c r="FH48" i="74"/>
  <c r="FC48" i="74"/>
  <c r="CS48" i="74"/>
  <c r="EI48" i="73"/>
  <c r="CH48" i="73"/>
  <c r="EK48" i="73"/>
  <c r="CK48" i="73"/>
  <c r="EW48" i="73"/>
  <c r="ES48" i="73"/>
  <c r="S50" i="52"/>
  <c r="EP48" i="67"/>
  <c r="CH48" i="67"/>
  <c r="EG48" i="67"/>
  <c r="T50" i="52"/>
  <c r="EI48" i="67"/>
  <c r="CN48" i="67"/>
  <c r="M50" i="52"/>
  <c r="R50" i="52"/>
  <c r="CK48" i="67"/>
  <c r="FE48" i="74"/>
  <c r="EB48" i="74"/>
  <c r="CU48" i="74"/>
  <c r="EV48" i="74"/>
  <c r="ES48" i="74"/>
  <c r="FB48" i="74"/>
  <c r="ED48" i="73"/>
  <c r="EU48" i="73"/>
  <c r="CT48" i="73"/>
  <c r="EG48" i="73"/>
  <c r="DF48" i="73"/>
  <c r="EE48" i="73"/>
  <c r="DR48" i="73"/>
  <c r="P50" i="52"/>
  <c r="EH48" i="67"/>
  <c r="DF48" i="67"/>
  <c r="Q50" i="52"/>
  <c r="ED48" i="67"/>
  <c r="EE48" i="67"/>
  <c r="EW48" i="67"/>
  <c r="ES48" i="67"/>
  <c r="EU48" i="74"/>
  <c r="CP48" i="74"/>
  <c r="EO48" i="74"/>
  <c r="DB48" i="74"/>
  <c r="CT48" i="74"/>
  <c r="CV48" i="74"/>
  <c r="CO48" i="74"/>
  <c r="DO48" i="74"/>
  <c r="EV48" i="73"/>
  <c r="EP48" i="73"/>
  <c r="CL48" i="73"/>
  <c r="CN48" i="73"/>
  <c r="ET48" i="67"/>
  <c r="CL48" i="67"/>
  <c r="EV48" i="67"/>
  <c r="CO48" i="67"/>
  <c r="EJ48" i="67"/>
  <c r="EP48" i="74"/>
  <c r="FF48" i="74"/>
  <c r="CR48" i="74"/>
  <c r="FG48" i="74"/>
  <c r="ET48" i="74"/>
  <c r="ER48" i="74"/>
  <c r="EQ48" i="73"/>
  <c r="CM48" i="73"/>
  <c r="EH48" i="73"/>
  <c r="ET48" i="73"/>
  <c r="CO48" i="73"/>
  <c r="EJ48" i="73"/>
  <c r="CI48" i="73"/>
  <c r="EU48" i="67"/>
  <c r="CM48" i="67"/>
  <c r="EK48" i="67"/>
  <c r="N50" i="52"/>
  <c r="EQ48" i="67"/>
  <c r="CI48" i="67"/>
  <c r="DR48" i="67"/>
  <c r="CT48" i="67"/>
  <c r="DS48" i="67"/>
  <c r="DX48" i="67"/>
  <c r="DV48" i="73"/>
  <c r="R48" i="73" s="1"/>
  <c r="EI48" i="74"/>
  <c r="V48" i="74" s="1"/>
  <c r="DV48" i="67"/>
  <c r="EG48" i="74"/>
  <c r="DW48" i="67"/>
  <c r="S48" i="67" s="1"/>
  <c r="EC48" i="74"/>
  <c r="P48" i="74" s="1"/>
  <c r="DS48" i="73"/>
  <c r="O48" i="73" s="1"/>
  <c r="DU48" i="73"/>
  <c r="EE48" i="74"/>
  <c r="R48" i="74" s="1"/>
  <c r="DY48" i="73"/>
  <c r="U48" i="73" s="1"/>
  <c r="DY48" i="67"/>
  <c r="EH48" i="74"/>
  <c r="EF48" i="74"/>
  <c r="S48" i="74" s="1"/>
  <c r="DU48" i="67"/>
  <c r="DX48" i="73"/>
  <c r="DW48" i="73"/>
  <c r="DM48" i="67"/>
  <c r="DT48" i="74"/>
  <c r="DI48" i="73"/>
  <c r="DI48" i="67"/>
  <c r="DL48" i="73"/>
  <c r="DK48" i="73"/>
  <c r="DJ48" i="73"/>
  <c r="DU48" i="74"/>
  <c r="DL48" i="67"/>
  <c r="DP48" i="74"/>
  <c r="DV48" i="74"/>
  <c r="DK48" i="67"/>
  <c r="DS48" i="74"/>
  <c r="DJ48" i="67"/>
  <c r="DR48" i="74"/>
  <c r="DG48" i="67"/>
  <c r="DM48" i="73"/>
  <c r="DG48" i="73"/>
  <c r="AH6" i="73"/>
  <c r="BR6" i="73"/>
  <c r="FJ57" i="73"/>
  <c r="EJ50" i="74"/>
  <c r="W50" i="74" s="1"/>
  <c r="CW50" i="74"/>
  <c r="EW50" i="74"/>
  <c r="EL50" i="73"/>
  <c r="DZ50" i="73"/>
  <c r="DZ50" i="67"/>
  <c r="CP50" i="67"/>
  <c r="U52" i="52"/>
  <c r="AS52" i="52" s="1"/>
  <c r="BE52" i="52" s="1"/>
  <c r="EX50" i="73"/>
  <c r="CP50" i="73"/>
  <c r="FJ50" i="74"/>
  <c r="EX50" i="67"/>
  <c r="EL50" i="67"/>
  <c r="DW50" i="74"/>
  <c r="DN50" i="67"/>
  <c r="DN50" i="73"/>
  <c r="EW41" i="74"/>
  <c r="CP41" i="67"/>
  <c r="FJ41" i="74"/>
  <c r="EL41" i="67"/>
  <c r="EX41" i="67"/>
  <c r="EL41" i="73"/>
  <c r="DZ41" i="73"/>
  <c r="EJ41" i="74"/>
  <c r="W41" i="74" s="1"/>
  <c r="CP41" i="73"/>
  <c r="EX41" i="73"/>
  <c r="U43" i="52"/>
  <c r="AS43" i="52" s="1"/>
  <c r="BE43" i="52" s="1"/>
  <c r="CW41" i="74"/>
  <c r="DZ41" i="67"/>
  <c r="DN41" i="73"/>
  <c r="DW41" i="74"/>
  <c r="DN41" i="67"/>
  <c r="EJ42" i="74"/>
  <c r="EL42" i="73"/>
  <c r="FJ42" i="74"/>
  <c r="CW42" i="74"/>
  <c r="CP42" i="67"/>
  <c r="DZ42" i="73"/>
  <c r="V42" i="73" s="1"/>
  <c r="CP42" i="73"/>
  <c r="U44" i="52"/>
  <c r="AS44" i="52" s="1"/>
  <c r="BE44" i="52" s="1"/>
  <c r="EL42" i="67"/>
  <c r="EX42" i="67"/>
  <c r="EX42" i="73"/>
  <c r="EW42" i="74"/>
  <c r="DZ42" i="67"/>
  <c r="V42" i="67" s="1"/>
  <c r="DN42" i="67"/>
  <c r="DW42" i="74"/>
  <c r="DN42" i="73"/>
  <c r="U56" i="52"/>
  <c r="AS56" i="52" s="1"/>
  <c r="BE56" i="52" s="1"/>
  <c r="CW54" i="74"/>
  <c r="CP54" i="73"/>
  <c r="EW54" i="74"/>
  <c r="DZ54" i="67"/>
  <c r="V54" i="67" s="1"/>
  <c r="EL54" i="67"/>
  <c r="FJ54" i="74"/>
  <c r="EX54" i="73"/>
  <c r="DZ54" i="73"/>
  <c r="EJ54" i="74"/>
  <c r="EX54" i="67"/>
  <c r="EL54" i="73"/>
  <c r="CP54" i="67"/>
  <c r="DN54" i="67"/>
  <c r="DN54" i="73"/>
  <c r="DW54" i="74"/>
  <c r="EW52" i="74"/>
  <c r="EJ52" i="74"/>
  <c r="DZ52" i="67"/>
  <c r="CP52" i="73"/>
  <c r="FJ52" i="74"/>
  <c r="DZ52" i="73"/>
  <c r="EL52" i="67"/>
  <c r="CP52" i="67"/>
  <c r="EX52" i="67"/>
  <c r="EL52" i="73"/>
  <c r="CW52" i="74"/>
  <c r="EX52" i="73"/>
  <c r="U54" i="52"/>
  <c r="AS54" i="52" s="1"/>
  <c r="BE54" i="52" s="1"/>
  <c r="DW52" i="74"/>
  <c r="DN52" i="73"/>
  <c r="DN52" i="67"/>
  <c r="U42" i="52"/>
  <c r="AS42" i="52" s="1"/>
  <c r="BE42" i="52" s="1"/>
  <c r="CP40" i="67"/>
  <c r="FJ40" i="74"/>
  <c r="EX40" i="67"/>
  <c r="EJ40" i="74"/>
  <c r="CW40" i="74"/>
  <c r="EL40" i="73"/>
  <c r="DZ40" i="73"/>
  <c r="V40" i="73" s="1"/>
  <c r="EL40" i="67"/>
  <c r="CP40" i="73"/>
  <c r="EX40" i="73"/>
  <c r="EW40" i="74"/>
  <c r="DZ40" i="67"/>
  <c r="DN40" i="73"/>
  <c r="DW40" i="74"/>
  <c r="DN40" i="67"/>
  <c r="DN57" i="67" s="1"/>
  <c r="EJ29" i="74"/>
  <c r="DZ29" i="73"/>
  <c r="CP29" i="73"/>
  <c r="EL29" i="67"/>
  <c r="EX29" i="67"/>
  <c r="CW29" i="74"/>
  <c r="U31" i="52"/>
  <c r="AS31" i="52" s="1"/>
  <c r="BE31" i="52" s="1"/>
  <c r="CP29" i="67"/>
  <c r="EW29" i="74"/>
  <c r="EL29" i="73"/>
  <c r="EX29" i="73"/>
  <c r="FJ29" i="74"/>
  <c r="DZ29" i="67"/>
  <c r="DW29" i="74"/>
  <c r="DN29" i="67"/>
  <c r="DN29" i="73"/>
  <c r="U18" i="52"/>
  <c r="AS18" i="52" s="1"/>
  <c r="BE18" i="52" s="1"/>
  <c r="EW16" i="74"/>
  <c r="EL16" i="73"/>
  <c r="FJ16" i="74"/>
  <c r="EX16" i="67"/>
  <c r="CW16" i="74"/>
  <c r="EJ16" i="74"/>
  <c r="CP16" i="73"/>
  <c r="DZ16" i="73"/>
  <c r="V16" i="73" s="1"/>
  <c r="DZ16" i="67"/>
  <c r="EX16" i="73"/>
  <c r="CP16" i="67"/>
  <c r="EL16" i="67"/>
  <c r="DN16" i="67"/>
  <c r="DW16" i="74"/>
  <c r="DN16" i="73"/>
  <c r="EX45" i="67"/>
  <c r="EX45" i="73"/>
  <c r="FJ45" i="74"/>
  <c r="DZ45" i="73"/>
  <c r="V45" i="73" s="1"/>
  <c r="EL45" i="73"/>
  <c r="DZ45" i="67"/>
  <c r="U47" i="52"/>
  <c r="AS47" i="52" s="1"/>
  <c r="BE47" i="52" s="1"/>
  <c r="CP45" i="67"/>
  <c r="EW45" i="74"/>
  <c r="CW45" i="74"/>
  <c r="EL45" i="67"/>
  <c r="EJ45" i="74"/>
  <c r="W45" i="74" s="1"/>
  <c r="CP45" i="73"/>
  <c r="DW45" i="74"/>
  <c r="DN45" i="67"/>
  <c r="DN45" i="73"/>
  <c r="EL22" i="73"/>
  <c r="U24" i="52"/>
  <c r="AS24" i="52" s="1"/>
  <c r="BE24" i="52" s="1"/>
  <c r="CW22" i="74"/>
  <c r="DZ22" i="67"/>
  <c r="V22" i="67" s="1"/>
  <c r="CP22" i="73"/>
  <c r="CP22" i="67"/>
  <c r="EX22" i="73"/>
  <c r="DZ22" i="73"/>
  <c r="V22" i="73" s="1"/>
  <c r="EX22" i="67"/>
  <c r="EL22" i="67"/>
  <c r="EW22" i="74"/>
  <c r="FJ22" i="74"/>
  <c r="EJ22" i="74"/>
  <c r="DN22" i="67"/>
  <c r="DW22" i="74"/>
  <c r="DN22" i="73"/>
  <c r="CP14" i="67"/>
  <c r="EJ14" i="74"/>
  <c r="EL14" i="67"/>
  <c r="CP14" i="73"/>
  <c r="CW14" i="74"/>
  <c r="FJ14" i="74"/>
  <c r="DZ14" i="67"/>
  <c r="EW14" i="74"/>
  <c r="DZ14" i="73"/>
  <c r="EL14" i="73"/>
  <c r="EL57" i="73" s="1"/>
  <c r="EX14" i="67"/>
  <c r="EX14" i="73"/>
  <c r="U16" i="52"/>
  <c r="AS16" i="52" s="1"/>
  <c r="BE16" i="52" s="1"/>
  <c r="DW14" i="74"/>
  <c r="DN14" i="67"/>
  <c r="DN14" i="73"/>
  <c r="EL48" i="73"/>
  <c r="FJ48" i="74"/>
  <c r="CP48" i="73"/>
  <c r="U50" i="52"/>
  <c r="AS50" i="52" s="1"/>
  <c r="BE50" i="52" s="1"/>
  <c r="EX48" i="67"/>
  <c r="EX48" i="73"/>
  <c r="CP48" i="67"/>
  <c r="EJ48" i="74"/>
  <c r="W48" i="74" s="1"/>
  <c r="DZ48" i="73"/>
  <c r="V48" i="73" s="1"/>
  <c r="EW48" i="74"/>
  <c r="EL48" i="67"/>
  <c r="CW48" i="74"/>
  <c r="DZ48" i="67"/>
  <c r="V48" i="67" s="1"/>
  <c r="DN48" i="73"/>
  <c r="DN48" i="67"/>
  <c r="DW48" i="74"/>
  <c r="FE46" i="74"/>
  <c r="EB46" i="74"/>
  <c r="CU46" i="74"/>
  <c r="CV46" i="74"/>
  <c r="ER46" i="74"/>
  <c r="ED46" i="73"/>
  <c r="EU46" i="73"/>
  <c r="CT46" i="73"/>
  <c r="EG46" i="73"/>
  <c r="DF46" i="73"/>
  <c r="EJ46" i="73"/>
  <c r="EE46" i="73"/>
  <c r="P48" i="52"/>
  <c r="EG46" i="67"/>
  <c r="EE46" i="67"/>
  <c r="T48" i="52"/>
  <c r="CO46" i="67"/>
  <c r="EI46" i="67"/>
  <c r="EU46" i="74"/>
  <c r="CP46" i="74"/>
  <c r="CO46" i="74"/>
  <c r="CS46" i="74"/>
  <c r="CT46" i="74"/>
  <c r="EO46" i="74"/>
  <c r="EV46" i="73"/>
  <c r="EP46" i="73"/>
  <c r="EY46" i="73" s="1"/>
  <c r="CL46" i="73"/>
  <c r="CN46" i="67"/>
  <c r="EW46" i="67"/>
  <c r="CT46" i="67"/>
  <c r="DC46" i="67" s="1"/>
  <c r="EU46" i="67"/>
  <c r="CM46" i="67"/>
  <c r="CI46" i="67"/>
  <c r="FI46" i="74"/>
  <c r="ET46" i="74"/>
  <c r="FB46" i="74"/>
  <c r="DO46" i="74"/>
  <c r="EV46" i="74"/>
  <c r="FG46" i="74"/>
  <c r="EI46" i="73"/>
  <c r="CH46" i="73"/>
  <c r="EK46" i="73"/>
  <c r="CK46" i="73"/>
  <c r="DR46" i="73"/>
  <c r="EW46" i="73"/>
  <c r="S48" i="52"/>
  <c r="EK46" i="67"/>
  <c r="Q48" i="52"/>
  <c r="EJ46" i="67"/>
  <c r="N48" i="52"/>
  <c r="EH46" i="67"/>
  <c r="DF46" i="67"/>
  <c r="ED46" i="67"/>
  <c r="R48" i="52"/>
  <c r="EQ46" i="67"/>
  <c r="EP46" i="74"/>
  <c r="FH46" i="74"/>
  <c r="CR46" i="74"/>
  <c r="CM46" i="73"/>
  <c r="ES46" i="73"/>
  <c r="ES46" i="67"/>
  <c r="M48" i="52"/>
  <c r="V48" i="52" s="1"/>
  <c r="DB46" i="74"/>
  <c r="EH46" i="73"/>
  <c r="CO46" i="73"/>
  <c r="ET46" i="67"/>
  <c r="DR46" i="67"/>
  <c r="CH46" i="67"/>
  <c r="FF46" i="74"/>
  <c r="FC46" i="74"/>
  <c r="EQ46" i="73"/>
  <c r="CI46" i="73"/>
  <c r="CK46" i="67"/>
  <c r="EV46" i="67"/>
  <c r="ES46" i="74"/>
  <c r="ET46" i="73"/>
  <c r="CN46" i="73"/>
  <c r="CL46" i="67"/>
  <c r="EP46" i="67"/>
  <c r="DU46" i="73"/>
  <c r="Q46" i="73" s="1"/>
  <c r="EI46" i="74"/>
  <c r="EF46" i="74"/>
  <c r="S46" i="74" s="1"/>
  <c r="DW46" i="67"/>
  <c r="DS46" i="67"/>
  <c r="DY46" i="67"/>
  <c r="DY46" i="73"/>
  <c r="U46" i="73" s="1"/>
  <c r="DX46" i="73"/>
  <c r="T46" i="73" s="1"/>
  <c r="DV46" i="73"/>
  <c r="R46" i="73" s="1"/>
  <c r="EC46" i="74"/>
  <c r="EE46" i="74"/>
  <c r="R46" i="74" s="1"/>
  <c r="DX46" i="67"/>
  <c r="DV46" i="67"/>
  <c r="DS46" i="73"/>
  <c r="DU46" i="67"/>
  <c r="Q46" i="67" s="1"/>
  <c r="EH46" i="74"/>
  <c r="U46" i="74" s="1"/>
  <c r="DW46" i="73"/>
  <c r="EG46" i="74"/>
  <c r="DV46" i="74"/>
  <c r="DT46" i="74"/>
  <c r="DK46" i="73"/>
  <c r="DS46" i="74"/>
  <c r="DJ46" i="67"/>
  <c r="DI46" i="67"/>
  <c r="DP46" i="74"/>
  <c r="DM46" i="73"/>
  <c r="DJ46" i="73"/>
  <c r="DU46" i="74"/>
  <c r="DG46" i="73"/>
  <c r="DM46" i="67"/>
  <c r="DR46" i="74"/>
  <c r="DL46" i="73"/>
  <c r="DK46" i="67"/>
  <c r="DI46" i="73"/>
  <c r="DL46" i="67"/>
  <c r="DG46" i="67"/>
  <c r="ES28" i="74"/>
  <c r="FI28" i="74"/>
  <c r="FE28" i="74"/>
  <c r="FG28" i="74"/>
  <c r="DB28" i="74"/>
  <c r="FB28" i="74"/>
  <c r="CS28" i="74"/>
  <c r="CS57" i="74" s="1"/>
  <c r="EB28" i="74"/>
  <c r="CU28" i="74"/>
  <c r="ER28" i="74"/>
  <c r="FF28" i="74"/>
  <c r="CT28" i="74"/>
  <c r="CR28" i="74"/>
  <c r="EQ28" i="73"/>
  <c r="CM28" i="73"/>
  <c r="EH28" i="73"/>
  <c r="ET28" i="73"/>
  <c r="CO28" i="73"/>
  <c r="CN28" i="73"/>
  <c r="CI28" i="73"/>
  <c r="Q30" i="52"/>
  <c r="R30" i="52"/>
  <c r="ED28" i="67"/>
  <c r="EM28" i="67" s="1"/>
  <c r="EH28" i="67"/>
  <c r="DF28" i="67"/>
  <c r="EG28" i="67"/>
  <c r="CN28" i="67"/>
  <c r="EE28" i="67"/>
  <c r="EU28" i="74"/>
  <c r="CP28" i="74"/>
  <c r="EO28" i="74"/>
  <c r="EY28" i="74" s="1"/>
  <c r="ET28" i="74"/>
  <c r="CO28" i="74"/>
  <c r="EI28" i="73"/>
  <c r="CH28" i="73"/>
  <c r="EK28" i="73"/>
  <c r="CK28" i="73"/>
  <c r="EW28" i="73"/>
  <c r="S30" i="52"/>
  <c r="N30" i="52"/>
  <c r="EV28" i="67"/>
  <c r="CO28" i="67"/>
  <c r="CL28" i="67"/>
  <c r="EW28" i="67"/>
  <c r="CT28" i="67"/>
  <c r="EP28" i="74"/>
  <c r="FH28" i="74"/>
  <c r="DO28" i="74"/>
  <c r="ED28" i="73"/>
  <c r="EU28" i="73"/>
  <c r="CT28" i="73"/>
  <c r="EG28" i="73"/>
  <c r="DF28" i="73"/>
  <c r="ES28" i="73"/>
  <c r="EJ28" i="73"/>
  <c r="EE28" i="73"/>
  <c r="P30" i="52"/>
  <c r="T30" i="52"/>
  <c r="EQ28" i="67"/>
  <c r="CI28" i="67"/>
  <c r="EU28" i="67"/>
  <c r="CM28" i="67"/>
  <c r="ES28" i="67"/>
  <c r="ES57" i="67" s="1"/>
  <c r="DR28" i="67"/>
  <c r="CK28" i="67"/>
  <c r="FC28" i="74"/>
  <c r="CV28" i="74"/>
  <c r="EV28" i="74"/>
  <c r="EV28" i="73"/>
  <c r="EP28" i="73"/>
  <c r="CL28" i="73"/>
  <c r="DR28" i="73"/>
  <c r="EI28" i="67"/>
  <c r="EK28" i="67"/>
  <c r="EP28" i="67"/>
  <c r="CH28" i="67"/>
  <c r="M30" i="52"/>
  <c r="EJ28" i="67"/>
  <c r="ET28" i="67"/>
  <c r="EC28" i="74"/>
  <c r="P28" i="74" s="1"/>
  <c r="DU28" i="73"/>
  <c r="DX28" i="67"/>
  <c r="DV28" i="73"/>
  <c r="R28" i="73" s="1"/>
  <c r="DS28" i="67"/>
  <c r="EE28" i="74"/>
  <c r="DU28" i="67"/>
  <c r="EI28" i="74"/>
  <c r="V28" i="74" s="1"/>
  <c r="EH28" i="74"/>
  <c r="EF28" i="74"/>
  <c r="DY28" i="73"/>
  <c r="DW28" i="73"/>
  <c r="S28" i="73" s="1"/>
  <c r="DW28" i="67"/>
  <c r="S28" i="67" s="1"/>
  <c r="EG28" i="74"/>
  <c r="DS28" i="73"/>
  <c r="DY28" i="67"/>
  <c r="U28" i="67" s="1"/>
  <c r="DX28" i="73"/>
  <c r="DV28" i="67"/>
  <c r="DV28" i="74"/>
  <c r="DT28" i="74"/>
  <c r="DJ28" i="67"/>
  <c r="DS28" i="74"/>
  <c r="DR28" i="74"/>
  <c r="DM28" i="73"/>
  <c r="DM28" i="67"/>
  <c r="DK28" i="73"/>
  <c r="DI28" i="67"/>
  <c r="DU28" i="74"/>
  <c r="DL28" i="73"/>
  <c r="DG28" i="67"/>
  <c r="DL28" i="67"/>
  <c r="DK28" i="67"/>
  <c r="DJ28" i="73"/>
  <c r="DI28" i="73"/>
  <c r="DG28" i="73"/>
  <c r="DP28" i="74"/>
  <c r="ES33" i="74"/>
  <c r="FE33" i="74"/>
  <c r="FH33" i="74"/>
  <c r="FF33" i="74"/>
  <c r="FC33" i="74"/>
  <c r="FI33" i="74"/>
  <c r="ET33" i="73"/>
  <c r="CO33" i="73"/>
  <c r="EJ33" i="73"/>
  <c r="CI33" i="73"/>
  <c r="ED33" i="73"/>
  <c r="EM33" i="73" s="1"/>
  <c r="EP33" i="73"/>
  <c r="EH33" i="73"/>
  <c r="R35" i="52"/>
  <c r="T35" i="52"/>
  <c r="Q35" i="52"/>
  <c r="EJ33" i="67"/>
  <c r="EH33" i="67"/>
  <c r="EI33" i="67"/>
  <c r="EK33" i="67"/>
  <c r="EP33" i="67"/>
  <c r="ET33" i="74"/>
  <c r="EV33" i="74"/>
  <c r="EU33" i="74"/>
  <c r="DO33" i="74"/>
  <c r="EK33" i="73"/>
  <c r="CK33" i="73"/>
  <c r="EE33" i="73"/>
  <c r="EV33" i="73"/>
  <c r="CT33" i="73"/>
  <c r="DC33" i="73" s="1"/>
  <c r="CN33" i="67"/>
  <c r="EE33" i="67"/>
  <c r="ED33" i="67"/>
  <c r="DF33" i="67"/>
  <c r="EG33" i="67"/>
  <c r="FB33" i="74"/>
  <c r="CS33" i="74"/>
  <c r="EB33" i="74"/>
  <c r="CO33" i="74"/>
  <c r="CR33" i="74"/>
  <c r="CP33" i="74"/>
  <c r="CT33" i="74"/>
  <c r="ES33" i="73"/>
  <c r="DR33" i="73"/>
  <c r="CN33" i="73"/>
  <c r="EI33" i="73"/>
  <c r="CH33" i="73"/>
  <c r="EU33" i="73"/>
  <c r="M35" i="52"/>
  <c r="N35" i="52"/>
  <c r="EQ33" i="67"/>
  <c r="EU33" i="67"/>
  <c r="DR33" i="67"/>
  <c r="CK33" i="67"/>
  <c r="ES33" i="67"/>
  <c r="CI33" i="67"/>
  <c r="P35" i="52"/>
  <c r="CL33" i="67"/>
  <c r="DB33" i="74"/>
  <c r="DL33" i="74" s="1"/>
  <c r="CM33" i="73"/>
  <c r="EW33" i="67"/>
  <c r="CT33" i="67"/>
  <c r="CH33" i="67"/>
  <c r="EO33" i="74"/>
  <c r="EG33" i="73"/>
  <c r="CL33" i="73"/>
  <c r="EV33" i="67"/>
  <c r="CM33" i="67"/>
  <c r="FG33" i="74"/>
  <c r="CU33" i="74"/>
  <c r="CV33" i="74"/>
  <c r="DF33" i="73"/>
  <c r="EQ33" i="73"/>
  <c r="ET33" i="67"/>
  <c r="EP33" i="74"/>
  <c r="ER33" i="74"/>
  <c r="EW33" i="73"/>
  <c r="S35" i="52"/>
  <c r="CO33" i="67"/>
  <c r="EC33" i="74"/>
  <c r="DY33" i="73"/>
  <c r="U33" i="73" s="1"/>
  <c r="DS33" i="73"/>
  <c r="DS33" i="67"/>
  <c r="O33" i="67" s="1"/>
  <c r="DU33" i="67"/>
  <c r="EF33" i="74"/>
  <c r="DV33" i="67"/>
  <c r="R33" i="67" s="1"/>
  <c r="DU33" i="73"/>
  <c r="Q33" i="73" s="1"/>
  <c r="EE33" i="74"/>
  <c r="R33" i="74" s="1"/>
  <c r="DX33" i="73"/>
  <c r="T33" i="73" s="1"/>
  <c r="EH33" i="74"/>
  <c r="EG33" i="74"/>
  <c r="T33" i="74" s="1"/>
  <c r="DW33" i="67"/>
  <c r="DY33" i="67"/>
  <c r="EI33" i="74"/>
  <c r="DX33" i="67"/>
  <c r="T33" i="67" s="1"/>
  <c r="DV33" i="73"/>
  <c r="DW33" i="73"/>
  <c r="DM33" i="73"/>
  <c r="DK33" i="67"/>
  <c r="DJ33" i="73"/>
  <c r="DL33" i="73"/>
  <c r="DU33" i="74"/>
  <c r="DJ33" i="67"/>
  <c r="DR33" i="74"/>
  <c r="DL33" i="67"/>
  <c r="DI33" i="67"/>
  <c r="DI33" i="73"/>
  <c r="DP33" i="74"/>
  <c r="DG33" i="73"/>
  <c r="DV33" i="74"/>
  <c r="DM33" i="67"/>
  <c r="DT33" i="74"/>
  <c r="DK33" i="73"/>
  <c r="DS33" i="74"/>
  <c r="DG33" i="67"/>
  <c r="FF12" i="74"/>
  <c r="ET12" i="74"/>
  <c r="CT12" i="74"/>
  <c r="CR12" i="74"/>
  <c r="CS12" i="74"/>
  <c r="FI12" i="74"/>
  <c r="CP12" i="74"/>
  <c r="EK12" i="73"/>
  <c r="CK12" i="73"/>
  <c r="EE12" i="73"/>
  <c r="EV12" i="73"/>
  <c r="EP12" i="73"/>
  <c r="CT12" i="73"/>
  <c r="DC12" i="73" s="1"/>
  <c r="Q14" i="52"/>
  <c r="R14" i="52"/>
  <c r="ED12" i="67"/>
  <c r="EM12" i="67" s="1"/>
  <c r="EH12" i="67"/>
  <c r="DF12" i="67"/>
  <c r="EK12" i="67"/>
  <c r="CN12" i="67"/>
  <c r="EE12" i="67"/>
  <c r="FG12" i="74"/>
  <c r="EV12" i="74"/>
  <c r="FE12" i="74"/>
  <c r="FE57" i="74" s="1"/>
  <c r="CO12" i="74"/>
  <c r="EU12" i="74"/>
  <c r="EP12" i="74"/>
  <c r="EG12" i="73"/>
  <c r="DF12" i="73"/>
  <c r="EW12" i="73"/>
  <c r="EQ12" i="73"/>
  <c r="CM12" i="73"/>
  <c r="S14" i="52"/>
  <c r="N14" i="52"/>
  <c r="EV12" i="67"/>
  <c r="CO12" i="67"/>
  <c r="CO57" i="67" s="1"/>
  <c r="CL12" i="67"/>
  <c r="EW12" i="67"/>
  <c r="CT12" i="67"/>
  <c r="DC12" i="67" s="1"/>
  <c r="FB12" i="74"/>
  <c r="FL12" i="74" s="1"/>
  <c r="FH12" i="74"/>
  <c r="EO12" i="74"/>
  <c r="ER12" i="74"/>
  <c r="DO12" i="74"/>
  <c r="ES12" i="73"/>
  <c r="DR12" i="73"/>
  <c r="CN12" i="73"/>
  <c r="EI12" i="73"/>
  <c r="CH12" i="73"/>
  <c r="CL12" i="73"/>
  <c r="P14" i="52"/>
  <c r="T14" i="52"/>
  <c r="EQ12" i="67"/>
  <c r="CI12" i="67"/>
  <c r="EU12" i="67"/>
  <c r="CM12" i="67"/>
  <c r="ES12" i="67"/>
  <c r="DR12" i="67"/>
  <c r="CK12" i="67"/>
  <c r="ES12" i="74"/>
  <c r="FC12" i="74"/>
  <c r="DB12" i="74"/>
  <c r="CV12" i="74"/>
  <c r="EB12" i="74"/>
  <c r="CU12" i="74"/>
  <c r="ET12" i="73"/>
  <c r="CO12" i="73"/>
  <c r="EJ12" i="73"/>
  <c r="CI12" i="73"/>
  <c r="ED12" i="73"/>
  <c r="EH12" i="73"/>
  <c r="EU12" i="73"/>
  <c r="EI12" i="67"/>
  <c r="EG12" i="67"/>
  <c r="EP12" i="67"/>
  <c r="CH12" i="67"/>
  <c r="M14" i="52"/>
  <c r="EJ12" i="67"/>
  <c r="ET12" i="67"/>
  <c r="EC12" i="74"/>
  <c r="P12" i="74" s="1"/>
  <c r="DS12" i="73"/>
  <c r="O12" i="73" s="1"/>
  <c r="DU12" i="67"/>
  <c r="DX12" i="67"/>
  <c r="DX12" i="73"/>
  <c r="T12" i="73" s="1"/>
  <c r="DW12" i="73"/>
  <c r="EG12" i="74"/>
  <c r="T12" i="74" s="1"/>
  <c r="DS12" i="67"/>
  <c r="EE12" i="74"/>
  <c r="R12" i="74" s="1"/>
  <c r="DY12" i="73"/>
  <c r="EI12" i="74"/>
  <c r="V12" i="74" s="1"/>
  <c r="DV12" i="67"/>
  <c r="DW12" i="67"/>
  <c r="S12" i="67" s="1"/>
  <c r="DU12" i="73"/>
  <c r="DY12" i="67"/>
  <c r="U12" i="67" s="1"/>
  <c r="DV12" i="73"/>
  <c r="EF12" i="74"/>
  <c r="S12" i="74" s="1"/>
  <c r="EH12" i="74"/>
  <c r="U12" i="74" s="1"/>
  <c r="DJ12" i="67"/>
  <c r="DL12" i="73"/>
  <c r="DV12" i="74"/>
  <c r="DM12" i="73"/>
  <c r="DT12" i="74"/>
  <c r="DJ12" i="73"/>
  <c r="DI12" i="67"/>
  <c r="DU12" i="74"/>
  <c r="DP12" i="74"/>
  <c r="DK12" i="73"/>
  <c r="DK12" i="67"/>
  <c r="DR12" i="74"/>
  <c r="DI12" i="73"/>
  <c r="DG12" i="67"/>
  <c r="DM12" i="67"/>
  <c r="DS12" i="74"/>
  <c r="DL12" i="67"/>
  <c r="DG12" i="73"/>
  <c r="AH54" i="73"/>
  <c r="BR54" i="73"/>
  <c r="AH22" i="73"/>
  <c r="BR22" i="73"/>
  <c r="AH19" i="73"/>
  <c r="BR19" i="73"/>
  <c r="BR31" i="73"/>
  <c r="AH31" i="73"/>
  <c r="AH56" i="73"/>
  <c r="BR56" i="73"/>
  <c r="AH21" i="73"/>
  <c r="BR21" i="73"/>
  <c r="AH39" i="73"/>
  <c r="BR39" i="73"/>
  <c r="AH42" i="73"/>
  <c r="BR42" i="73"/>
  <c r="AH16" i="73"/>
  <c r="BR16" i="73"/>
  <c r="AH53" i="73"/>
  <c r="BR53" i="73"/>
  <c r="BR12" i="73"/>
  <c r="AH12" i="73"/>
  <c r="AH40" i="73"/>
  <c r="BR40" i="73"/>
  <c r="BR43" i="73"/>
  <c r="AH43" i="73"/>
  <c r="AC20" i="66"/>
  <c r="AC31" i="66"/>
  <c r="AC36" i="66"/>
  <c r="AC45" i="66"/>
  <c r="ES34" i="74"/>
  <c r="EP34" i="74"/>
  <c r="EV34" i="74"/>
  <c r="ER34" i="74"/>
  <c r="CR34" i="74"/>
  <c r="EV34" i="73"/>
  <c r="EP34" i="73"/>
  <c r="CL34" i="73"/>
  <c r="CN34" i="73"/>
  <c r="CI34" i="73"/>
  <c r="CN34" i="67"/>
  <c r="EW34" i="67"/>
  <c r="CT34" i="67"/>
  <c r="EU34" i="67"/>
  <c r="CM34" i="67"/>
  <c r="FI34" i="74"/>
  <c r="CV34" i="74"/>
  <c r="CS34" i="74"/>
  <c r="FH34" i="74"/>
  <c r="EQ34" i="73"/>
  <c r="CM34" i="73"/>
  <c r="EH34" i="73"/>
  <c r="ET34" i="73"/>
  <c r="CO34" i="73"/>
  <c r="EE34" i="73"/>
  <c r="ET34" i="67"/>
  <c r="CL34" i="67"/>
  <c r="ES34" i="67"/>
  <c r="DR34" i="67"/>
  <c r="CK34" i="67"/>
  <c r="EP34" i="67"/>
  <c r="CH34" i="67"/>
  <c r="FG34" i="74"/>
  <c r="FE34" i="74"/>
  <c r="EB34" i="74"/>
  <c r="CU34" i="74"/>
  <c r="CO34" i="74"/>
  <c r="FC34" i="74"/>
  <c r="EI34" i="73"/>
  <c r="CH34" i="73"/>
  <c r="EK34" i="73"/>
  <c r="CK34" i="73"/>
  <c r="ES34" i="73"/>
  <c r="EJ34" i="73"/>
  <c r="S36" i="52"/>
  <c r="EK34" i="67"/>
  <c r="Q36" i="52"/>
  <c r="EJ34" i="67"/>
  <c r="N36" i="52"/>
  <c r="EH34" i="67"/>
  <c r="DF34" i="67"/>
  <c r="M36" i="52"/>
  <c r="R36" i="52"/>
  <c r="FB34" i="74"/>
  <c r="FL34" i="74" s="1"/>
  <c r="EU34" i="74"/>
  <c r="CP34" i="74"/>
  <c r="FF34" i="74"/>
  <c r="DO34" i="74"/>
  <c r="DY34" i="74" s="1"/>
  <c r="EO34" i="74"/>
  <c r="DB34" i="74"/>
  <c r="ET34" i="74"/>
  <c r="CT34" i="74"/>
  <c r="ED34" i="73"/>
  <c r="EU34" i="73"/>
  <c r="CT34" i="73"/>
  <c r="EG34" i="73"/>
  <c r="DF34" i="73"/>
  <c r="EW34" i="73"/>
  <c r="DR34" i="73"/>
  <c r="P36" i="52"/>
  <c r="EG34" i="67"/>
  <c r="EE34" i="67"/>
  <c r="T36" i="52"/>
  <c r="EI34" i="67"/>
  <c r="EV34" i="67"/>
  <c r="ED34" i="67"/>
  <c r="EQ34" i="67"/>
  <c r="CO34" i="67"/>
  <c r="CI34" i="67"/>
  <c r="DS34" i="73"/>
  <c r="O34" i="73" s="1"/>
  <c r="DU34" i="67"/>
  <c r="DY34" i="67"/>
  <c r="U34" i="67" s="1"/>
  <c r="DX34" i="67"/>
  <c r="T34" i="67" s="1"/>
  <c r="DV34" i="67"/>
  <c r="DW34" i="73"/>
  <c r="EG34" i="74"/>
  <c r="T34" i="74" s="1"/>
  <c r="DS34" i="67"/>
  <c r="O34" i="67" s="1"/>
  <c r="EC34" i="74"/>
  <c r="EI34" i="74"/>
  <c r="DV34" i="73"/>
  <c r="R34" i="73" s="1"/>
  <c r="DW34" i="67"/>
  <c r="DY34" i="73"/>
  <c r="U34" i="73" s="1"/>
  <c r="EE34" i="74"/>
  <c r="DU34" i="73"/>
  <c r="DX34" i="73"/>
  <c r="EH34" i="74"/>
  <c r="EF34" i="74"/>
  <c r="S34" i="74" s="1"/>
  <c r="DM34" i="73"/>
  <c r="DM34" i="67"/>
  <c r="DK34" i="67"/>
  <c r="DJ34" i="67"/>
  <c r="DI34" i="73"/>
  <c r="DK34" i="73"/>
  <c r="DS34" i="74"/>
  <c r="DI34" i="67"/>
  <c r="DG34" i="67"/>
  <c r="DJ34" i="73"/>
  <c r="DL34" i="73"/>
  <c r="DU34" i="74"/>
  <c r="DG34" i="73"/>
  <c r="DV34" i="74"/>
  <c r="DT34" i="74"/>
  <c r="DR34" i="74"/>
  <c r="DL34" i="67"/>
  <c r="DP34" i="74"/>
  <c r="EP17" i="74"/>
  <c r="FH17" i="74"/>
  <c r="EV17" i="74"/>
  <c r="CR17" i="74"/>
  <c r="EP17" i="73"/>
  <c r="CL17" i="73"/>
  <c r="CM17" i="73"/>
  <c r="ES17" i="73"/>
  <c r="DR17" i="73"/>
  <c r="CN17" i="73"/>
  <c r="Q19" i="52"/>
  <c r="EJ17" i="67"/>
  <c r="EU17" i="67"/>
  <c r="EV17" i="67"/>
  <c r="CO17" i="67"/>
  <c r="EG17" i="67"/>
  <c r="FI17" i="74"/>
  <c r="FC17" i="74"/>
  <c r="CT17" i="74"/>
  <c r="ER17" i="74"/>
  <c r="DO17" i="74"/>
  <c r="FB17" i="74"/>
  <c r="ES17" i="74"/>
  <c r="DB17" i="74"/>
  <c r="EH17" i="73"/>
  <c r="EV17" i="73"/>
  <c r="ET17" i="73"/>
  <c r="CO17" i="73"/>
  <c r="EJ17" i="73"/>
  <c r="CI17" i="73"/>
  <c r="S19" i="52"/>
  <c r="N19" i="52"/>
  <c r="CN17" i="67"/>
  <c r="EE17" i="67"/>
  <c r="EQ17" i="67"/>
  <c r="CI17" i="67"/>
  <c r="P19" i="52"/>
  <c r="CM17" i="67"/>
  <c r="FE17" i="74"/>
  <c r="EB17" i="74"/>
  <c r="CU17" i="74"/>
  <c r="ET17" i="74"/>
  <c r="CO17" i="74"/>
  <c r="ED17" i="73"/>
  <c r="EK17" i="73"/>
  <c r="CK17" i="73"/>
  <c r="CH17" i="73"/>
  <c r="EE17" i="73"/>
  <c r="EI17" i="73"/>
  <c r="M19" i="52"/>
  <c r="T19" i="52"/>
  <c r="EW17" i="67"/>
  <c r="CT17" i="67"/>
  <c r="DF17" i="67"/>
  <c r="EI17" i="67"/>
  <c r="EP17" i="67"/>
  <c r="ET17" i="67"/>
  <c r="CL17" i="67"/>
  <c r="EU17" i="74"/>
  <c r="CP17" i="74"/>
  <c r="EO17" i="74"/>
  <c r="FF17" i="74"/>
  <c r="CV17" i="74"/>
  <c r="CS17" i="74"/>
  <c r="FG17" i="74"/>
  <c r="EU17" i="73"/>
  <c r="CT17" i="73"/>
  <c r="DC17" i="73" s="1"/>
  <c r="EG17" i="73"/>
  <c r="DF17" i="73"/>
  <c r="EQ17" i="73"/>
  <c r="EW17" i="73"/>
  <c r="R19" i="52"/>
  <c r="ES17" i="67"/>
  <c r="DR17" i="67"/>
  <c r="CK17" i="67"/>
  <c r="CH17" i="67"/>
  <c r="ED17" i="67"/>
  <c r="EK17" i="67"/>
  <c r="EH17" i="67"/>
  <c r="DU17" i="67"/>
  <c r="Q17" i="67" s="1"/>
  <c r="EI17" i="74"/>
  <c r="DV17" i="73"/>
  <c r="DS17" i="67"/>
  <c r="O17" i="67" s="1"/>
  <c r="DY17" i="73"/>
  <c r="DX17" i="67"/>
  <c r="DV17" i="67"/>
  <c r="DW17" i="73"/>
  <c r="S17" i="73" s="1"/>
  <c r="DS17" i="73"/>
  <c r="O17" i="73" s="1"/>
  <c r="EC17" i="74"/>
  <c r="P17" i="74" s="1"/>
  <c r="DY17" i="67"/>
  <c r="DX17" i="73"/>
  <c r="T17" i="73" s="1"/>
  <c r="EH17" i="74"/>
  <c r="EG17" i="74"/>
  <c r="T17" i="74" s="1"/>
  <c r="EE17" i="74"/>
  <c r="DU17" i="73"/>
  <c r="Q17" i="73" s="1"/>
  <c r="EF17" i="74"/>
  <c r="DW17" i="67"/>
  <c r="DM17" i="73"/>
  <c r="DT17" i="74"/>
  <c r="DI17" i="67"/>
  <c r="DI17" i="73"/>
  <c r="DL17" i="73"/>
  <c r="DL17" i="67"/>
  <c r="DG17" i="67"/>
  <c r="DK17" i="67"/>
  <c r="DV17" i="74"/>
  <c r="DS17" i="74"/>
  <c r="DU17" i="74"/>
  <c r="DG17" i="73"/>
  <c r="DM17" i="67"/>
  <c r="DK17" i="73"/>
  <c r="DJ17" i="73"/>
  <c r="DJ17" i="67"/>
  <c r="DR17" i="74"/>
  <c r="DP17" i="74"/>
  <c r="ES22" i="74"/>
  <c r="FF22" i="74"/>
  <c r="CV22" i="74"/>
  <c r="ET22" i="74"/>
  <c r="CO22" i="74"/>
  <c r="EP22" i="74"/>
  <c r="EB22" i="74"/>
  <c r="ES22" i="73"/>
  <c r="DR22" i="73"/>
  <c r="CN22" i="73"/>
  <c r="DF22" i="73"/>
  <c r="EI22" i="73"/>
  <c r="CH22" i="73"/>
  <c r="EU22" i="73"/>
  <c r="CT22" i="73"/>
  <c r="CO22" i="73"/>
  <c r="Q24" i="52"/>
  <c r="EJ22" i="67"/>
  <c r="EQ22" i="67"/>
  <c r="EU22" i="67"/>
  <c r="CM22" i="67"/>
  <c r="FI22" i="74"/>
  <c r="EV22" i="74"/>
  <c r="CR22" i="74"/>
  <c r="EO22" i="74"/>
  <c r="EU22" i="74"/>
  <c r="CU22" i="74"/>
  <c r="EJ22" i="73"/>
  <c r="CI22" i="73"/>
  <c r="CK22" i="73"/>
  <c r="ED22" i="73"/>
  <c r="EK22" i="73"/>
  <c r="EP22" i="73"/>
  <c r="CL22" i="73"/>
  <c r="S24" i="52"/>
  <c r="ET22" i="67"/>
  <c r="CL22" i="67"/>
  <c r="CI22" i="67"/>
  <c r="EE22" i="67"/>
  <c r="EP22" i="67"/>
  <c r="CH22" i="67"/>
  <c r="FB22" i="74"/>
  <c r="CS22" i="74"/>
  <c r="FC22" i="74"/>
  <c r="CT22" i="74"/>
  <c r="CP22" i="74"/>
  <c r="FE22" i="74"/>
  <c r="EW22" i="73"/>
  <c r="EQ22" i="73"/>
  <c r="CM22" i="73"/>
  <c r="CN22" i="67"/>
  <c r="T24" i="52"/>
  <c r="EG22" i="67"/>
  <c r="ED22" i="67"/>
  <c r="ES22" i="67"/>
  <c r="DR22" i="67"/>
  <c r="CK22" i="67"/>
  <c r="R24" i="52"/>
  <c r="EI22" i="67"/>
  <c r="ER22" i="74"/>
  <c r="EE22" i="73"/>
  <c r="EK22" i="67"/>
  <c r="DF22" i="67"/>
  <c r="FG22" i="74"/>
  <c r="DO22" i="74"/>
  <c r="EG22" i="73"/>
  <c r="CT22" i="67"/>
  <c r="M24" i="52"/>
  <c r="V24" i="52" s="1"/>
  <c r="FH22" i="74"/>
  <c r="ET22" i="73"/>
  <c r="P24" i="52"/>
  <c r="EV22" i="67"/>
  <c r="CO22" i="67"/>
  <c r="DB22" i="74"/>
  <c r="EV22" i="73"/>
  <c r="EH22" i="73"/>
  <c r="N24" i="52"/>
  <c r="EW22" i="67"/>
  <c r="EH22" i="67"/>
  <c r="EC22" i="74"/>
  <c r="P22" i="74" s="1"/>
  <c r="DS22" i="73"/>
  <c r="O22" i="73" s="1"/>
  <c r="EH22" i="74"/>
  <c r="DV22" i="67"/>
  <c r="DS22" i="67"/>
  <c r="O22" i="67" s="1"/>
  <c r="EE22" i="74"/>
  <c r="DX22" i="67"/>
  <c r="DX22" i="73"/>
  <c r="DW22" i="67"/>
  <c r="S22" i="67" s="1"/>
  <c r="DU22" i="73"/>
  <c r="EI22" i="74"/>
  <c r="V22" i="74" s="1"/>
  <c r="DY22" i="73"/>
  <c r="DW22" i="73"/>
  <c r="S22" i="73" s="1"/>
  <c r="EG22" i="74"/>
  <c r="DU22" i="67"/>
  <c r="DY22" i="67"/>
  <c r="DV22" i="73"/>
  <c r="R22" i="73" s="1"/>
  <c r="EF22" i="74"/>
  <c r="S22" i="74" s="1"/>
  <c r="DJ22" i="67"/>
  <c r="DI22" i="67"/>
  <c r="DV22" i="74"/>
  <c r="DT22" i="74"/>
  <c r="DL22" i="67"/>
  <c r="DG22" i="67"/>
  <c r="DG22" i="73"/>
  <c r="DM22" i="67"/>
  <c r="DM22" i="73"/>
  <c r="DK22" i="67"/>
  <c r="DR22" i="74"/>
  <c r="DK22" i="73"/>
  <c r="DJ22" i="73"/>
  <c r="DS22" i="74"/>
  <c r="DI22" i="73"/>
  <c r="DL22" i="73"/>
  <c r="DU22" i="74"/>
  <c r="DP22" i="74"/>
  <c r="FG47" i="74"/>
  <c r="DB47" i="74"/>
  <c r="EO47" i="74"/>
  <c r="CV47" i="74"/>
  <c r="ER47" i="74"/>
  <c r="EV47" i="74"/>
  <c r="EG47" i="73"/>
  <c r="DF47" i="73"/>
  <c r="EW47" i="73"/>
  <c r="EQ47" i="73"/>
  <c r="CM47" i="73"/>
  <c r="CT47" i="73"/>
  <c r="CL47" i="73"/>
  <c r="S49" i="52"/>
  <c r="EP47" i="67"/>
  <c r="CH47" i="67"/>
  <c r="ET47" i="67"/>
  <c r="CL47" i="67"/>
  <c r="EQ47" i="67"/>
  <c r="CI47" i="67"/>
  <c r="CK47" i="67"/>
  <c r="EE47" i="67"/>
  <c r="CT47" i="67"/>
  <c r="FB47" i="74"/>
  <c r="CS47" i="74"/>
  <c r="CP47" i="74"/>
  <c r="CT47" i="74"/>
  <c r="CU47" i="74"/>
  <c r="CO47" i="74"/>
  <c r="FH47" i="74"/>
  <c r="ES47" i="73"/>
  <c r="DR47" i="73"/>
  <c r="CN47" i="73"/>
  <c r="EI47" i="73"/>
  <c r="CH47" i="73"/>
  <c r="M49" i="52"/>
  <c r="EH47" i="67"/>
  <c r="DF47" i="67"/>
  <c r="N49" i="52"/>
  <c r="EK47" i="67"/>
  <c r="Q49" i="52"/>
  <c r="EI47" i="67"/>
  <c r="P49" i="52"/>
  <c r="ES47" i="74"/>
  <c r="FF47" i="74"/>
  <c r="FI47" i="74"/>
  <c r="FE47" i="74"/>
  <c r="ET47" i="74"/>
  <c r="EP47" i="74"/>
  <c r="ET47" i="73"/>
  <c r="CO47" i="73"/>
  <c r="EJ47" i="73"/>
  <c r="CI47" i="73"/>
  <c r="ED47" i="73"/>
  <c r="EU47" i="73"/>
  <c r="EP47" i="73"/>
  <c r="EH47" i="73"/>
  <c r="R49" i="52"/>
  <c r="T49" i="52"/>
  <c r="EG47" i="67"/>
  <c r="ED47" i="67"/>
  <c r="EM47" i="67" s="1"/>
  <c r="ES47" i="67"/>
  <c r="EJ47" i="67"/>
  <c r="EW47" i="67"/>
  <c r="EU47" i="74"/>
  <c r="EK47" i="73"/>
  <c r="DR47" i="67"/>
  <c r="EB47" i="74"/>
  <c r="EV47" i="73"/>
  <c r="CM47" i="67"/>
  <c r="EV47" i="67"/>
  <c r="FC47" i="74"/>
  <c r="CR47" i="74"/>
  <c r="CK47" i="73"/>
  <c r="CN47" i="67"/>
  <c r="DO47" i="74"/>
  <c r="EE47" i="73"/>
  <c r="EU47" i="67"/>
  <c r="CO47" i="67"/>
  <c r="EE47" i="74"/>
  <c r="DX47" i="73"/>
  <c r="T47" i="73" s="1"/>
  <c r="DV47" i="67"/>
  <c r="DW47" i="73"/>
  <c r="DS47" i="67"/>
  <c r="DY47" i="73"/>
  <c r="U47" i="73" s="1"/>
  <c r="DY47" i="67"/>
  <c r="U47" i="67" s="1"/>
  <c r="EI47" i="74"/>
  <c r="EH47" i="74"/>
  <c r="EG47" i="74"/>
  <c r="T47" i="74" s="1"/>
  <c r="DU47" i="73"/>
  <c r="Q47" i="73" s="1"/>
  <c r="DW47" i="67"/>
  <c r="EC47" i="74"/>
  <c r="DS47" i="73"/>
  <c r="O47" i="73" s="1"/>
  <c r="DU47" i="67"/>
  <c r="Q47" i="67" s="1"/>
  <c r="DX47" i="67"/>
  <c r="T47" i="67" s="1"/>
  <c r="EF47" i="74"/>
  <c r="DV47" i="73"/>
  <c r="R47" i="73" s="1"/>
  <c r="DM47" i="67"/>
  <c r="DV47" i="74"/>
  <c r="DK47" i="73"/>
  <c r="DS47" i="74"/>
  <c r="DI47" i="67"/>
  <c r="DU47" i="74"/>
  <c r="DL47" i="67"/>
  <c r="DG47" i="67"/>
  <c r="DJ47" i="73"/>
  <c r="DI47" i="73"/>
  <c r="DT47" i="74"/>
  <c r="DR47" i="74"/>
  <c r="DP47" i="74"/>
  <c r="DG47" i="73"/>
  <c r="DM47" i="73"/>
  <c r="DK47" i="67"/>
  <c r="DJ47" i="67"/>
  <c r="DL47" i="73"/>
  <c r="EU56" i="74"/>
  <c r="CP56" i="74"/>
  <c r="ET56" i="74"/>
  <c r="CO56" i="74"/>
  <c r="DB56" i="74"/>
  <c r="ES56" i="74"/>
  <c r="EV56" i="73"/>
  <c r="EP56" i="73"/>
  <c r="CL56" i="73"/>
  <c r="DR56" i="73"/>
  <c r="EE56" i="67"/>
  <c r="EV56" i="67"/>
  <c r="CO56" i="67"/>
  <c r="CH56" i="67"/>
  <c r="DF56" i="67"/>
  <c r="EP56" i="74"/>
  <c r="FF56" i="74"/>
  <c r="CV56" i="74"/>
  <c r="FC56" i="74"/>
  <c r="CT56" i="74"/>
  <c r="FB56" i="74"/>
  <c r="EQ56" i="73"/>
  <c r="CM56" i="73"/>
  <c r="EH56" i="73"/>
  <c r="ET56" i="73"/>
  <c r="CO56" i="73"/>
  <c r="EJ56" i="73"/>
  <c r="CN56" i="73"/>
  <c r="EW56" i="67"/>
  <c r="CT56" i="67"/>
  <c r="DC56" i="67" s="1"/>
  <c r="EQ56" i="67"/>
  <c r="CI56" i="67"/>
  <c r="ET56" i="67"/>
  <c r="CL56" i="67"/>
  <c r="CN56" i="67"/>
  <c r="R58" i="52"/>
  <c r="CM56" i="67"/>
  <c r="FI56" i="74"/>
  <c r="EV56" i="74"/>
  <c r="CR56" i="74"/>
  <c r="EO56" i="74"/>
  <c r="FG56" i="74"/>
  <c r="EI56" i="73"/>
  <c r="CH56" i="73"/>
  <c r="EK56" i="73"/>
  <c r="CK56" i="73"/>
  <c r="CI56" i="73"/>
  <c r="S58" i="52"/>
  <c r="ES56" i="67"/>
  <c r="DR56" i="67"/>
  <c r="CK56" i="67"/>
  <c r="EI56" i="67"/>
  <c r="N58" i="52"/>
  <c r="EK56" i="67"/>
  <c r="EP56" i="67"/>
  <c r="M58" i="52"/>
  <c r="FE56" i="74"/>
  <c r="EB56" i="74"/>
  <c r="CU56" i="74"/>
  <c r="ER56" i="74"/>
  <c r="DO56" i="74"/>
  <c r="FH56" i="74"/>
  <c r="CS56" i="74"/>
  <c r="ED56" i="73"/>
  <c r="EU56" i="73"/>
  <c r="CT56" i="73"/>
  <c r="EG56" i="73"/>
  <c r="DF56" i="73"/>
  <c r="EE56" i="73"/>
  <c r="EW56" i="73"/>
  <c r="ES56" i="73"/>
  <c r="P58" i="52"/>
  <c r="EJ56" i="67"/>
  <c r="Q58" i="52"/>
  <c r="ED56" i="67"/>
  <c r="T58" i="52"/>
  <c r="EG56" i="67"/>
  <c r="EH56" i="67"/>
  <c r="EU56" i="67"/>
  <c r="DX56" i="73"/>
  <c r="DV56" i="67"/>
  <c r="EF56" i="74"/>
  <c r="S56" i="74" s="1"/>
  <c r="EC56" i="74"/>
  <c r="P56" i="74" s="1"/>
  <c r="EE56" i="74"/>
  <c r="R56" i="74" s="1"/>
  <c r="EI56" i="74"/>
  <c r="DX56" i="67"/>
  <c r="T56" i="67" s="1"/>
  <c r="EG56" i="74"/>
  <c r="DS56" i="73"/>
  <c r="DU56" i="73"/>
  <c r="DY56" i="73"/>
  <c r="U56" i="73" s="1"/>
  <c r="DS56" i="67"/>
  <c r="O56" i="67" s="1"/>
  <c r="DU56" i="67"/>
  <c r="Q56" i="67" s="1"/>
  <c r="DY56" i="67"/>
  <c r="EH56" i="74"/>
  <c r="U56" i="74" s="1"/>
  <c r="DV56" i="73"/>
  <c r="R56" i="73" s="1"/>
  <c r="DW56" i="73"/>
  <c r="DW56" i="67"/>
  <c r="DJ56" i="73"/>
  <c r="DR56" i="74"/>
  <c r="DM56" i="73"/>
  <c r="DJ56" i="67"/>
  <c r="DI56" i="73"/>
  <c r="DM56" i="67"/>
  <c r="DV56" i="74"/>
  <c r="DT56" i="74"/>
  <c r="DK56" i="67"/>
  <c r="DS56" i="74"/>
  <c r="DI56" i="67"/>
  <c r="DL56" i="73"/>
  <c r="DK56" i="73"/>
  <c r="DL56" i="67"/>
  <c r="DU56" i="74"/>
  <c r="DP56" i="74"/>
  <c r="DG56" i="73"/>
  <c r="DG56" i="67"/>
  <c r="FI13" i="74"/>
  <c r="FC13" i="74"/>
  <c r="CT13" i="74"/>
  <c r="ER13" i="74"/>
  <c r="DO13" i="74"/>
  <c r="EI13" i="73"/>
  <c r="CH13" i="73"/>
  <c r="EK13" i="73"/>
  <c r="CK13" i="73"/>
  <c r="EJ13" i="73"/>
  <c r="S15" i="52"/>
  <c r="N15" i="52"/>
  <c r="CN13" i="67"/>
  <c r="EE13" i="67"/>
  <c r="EV13" i="67"/>
  <c r="EV57" i="67" s="1"/>
  <c r="CO13" i="67"/>
  <c r="CM13" i="67"/>
  <c r="FE13" i="74"/>
  <c r="EB13" i="74"/>
  <c r="CU13" i="74"/>
  <c r="ET13" i="74"/>
  <c r="CO13" i="74"/>
  <c r="DB13" i="74"/>
  <c r="CS13" i="74"/>
  <c r="ED13" i="73"/>
  <c r="EU13" i="73"/>
  <c r="CT13" i="73"/>
  <c r="DC13" i="73" s="1"/>
  <c r="EG13" i="73"/>
  <c r="DF13" i="73"/>
  <c r="EE13" i="73"/>
  <c r="ES13" i="73"/>
  <c r="M15" i="52"/>
  <c r="T15" i="52"/>
  <c r="EW13" i="67"/>
  <c r="CT13" i="67"/>
  <c r="DC13" i="67" s="1"/>
  <c r="DF13" i="67"/>
  <c r="EQ13" i="67"/>
  <c r="CI13" i="67"/>
  <c r="ET13" i="67"/>
  <c r="CL13" i="67"/>
  <c r="EU13" i="74"/>
  <c r="CP13" i="74"/>
  <c r="EO13" i="74"/>
  <c r="EO57" i="74" s="1"/>
  <c r="FF13" i="74"/>
  <c r="CV13" i="74"/>
  <c r="FB13" i="74"/>
  <c r="EV13" i="73"/>
  <c r="EP13" i="73"/>
  <c r="CL13" i="73"/>
  <c r="EW13" i="73"/>
  <c r="DR13" i="73"/>
  <c r="CI13" i="73"/>
  <c r="R15" i="52"/>
  <c r="ES13" i="67"/>
  <c r="DR13" i="67"/>
  <c r="CK13" i="67"/>
  <c r="CH13" i="67"/>
  <c r="EI13" i="67"/>
  <c r="EH13" i="67"/>
  <c r="EK13" i="67"/>
  <c r="EK57" i="67" s="1"/>
  <c r="EP13" i="67"/>
  <c r="EP13" i="74"/>
  <c r="FH13" i="74"/>
  <c r="EV13" i="74"/>
  <c r="CR13" i="74"/>
  <c r="FG13" i="74"/>
  <c r="ES13" i="74"/>
  <c r="EQ13" i="73"/>
  <c r="CM13" i="73"/>
  <c r="EH13" i="73"/>
  <c r="ET13" i="73"/>
  <c r="CO13" i="73"/>
  <c r="CN13" i="73"/>
  <c r="Q15" i="52"/>
  <c r="EJ13" i="67"/>
  <c r="EU13" i="67"/>
  <c r="P15" i="52"/>
  <c r="ED13" i="67"/>
  <c r="EG13" i="67"/>
  <c r="EG57" i="67" s="1"/>
  <c r="DS13" i="67"/>
  <c r="O13" i="67" s="1"/>
  <c r="DU13" i="67"/>
  <c r="DY13" i="73"/>
  <c r="DW13" i="67"/>
  <c r="S13" i="67" s="1"/>
  <c r="EC13" i="74"/>
  <c r="P13" i="74" s="1"/>
  <c r="EE13" i="74"/>
  <c r="DU13" i="73"/>
  <c r="DY13" i="67"/>
  <c r="U13" i="67" s="1"/>
  <c r="DX13" i="67"/>
  <c r="DV13" i="67"/>
  <c r="EF13" i="74"/>
  <c r="DX13" i="73"/>
  <c r="T13" i="73" s="1"/>
  <c r="EG13" i="74"/>
  <c r="T13" i="74" s="1"/>
  <c r="DS13" i="73"/>
  <c r="EI13" i="74"/>
  <c r="EH13" i="74"/>
  <c r="U13" i="74" s="1"/>
  <c r="DV13" i="73"/>
  <c r="DW13" i="73"/>
  <c r="S13" i="73" s="1"/>
  <c r="DM13" i="73"/>
  <c r="DK13" i="67"/>
  <c r="DR13" i="74"/>
  <c r="DU13" i="74"/>
  <c r="DV13" i="74"/>
  <c r="DS13" i="74"/>
  <c r="DL13" i="73"/>
  <c r="DK13" i="73"/>
  <c r="DJ13" i="67"/>
  <c r="DI13" i="73"/>
  <c r="DL13" i="67"/>
  <c r="DM13" i="67"/>
  <c r="DT13" i="74"/>
  <c r="DJ13" i="73"/>
  <c r="DI13" i="67"/>
  <c r="DP13" i="74"/>
  <c r="DG13" i="67"/>
  <c r="DG13" i="73"/>
  <c r="FG49" i="74"/>
  <c r="DB49" i="74"/>
  <c r="ET49" i="74"/>
  <c r="CO49" i="74"/>
  <c r="DO49" i="74"/>
  <c r="FI49" i="74"/>
  <c r="EU49" i="74"/>
  <c r="EG49" i="73"/>
  <c r="DF49" i="73"/>
  <c r="EW49" i="73"/>
  <c r="EQ49" i="73"/>
  <c r="CM49" i="73"/>
  <c r="CL49" i="73"/>
  <c r="S51" i="52"/>
  <c r="EU49" i="67"/>
  <c r="CM49" i="67"/>
  <c r="EV49" i="67"/>
  <c r="CO49" i="67"/>
  <c r="CK49" i="67"/>
  <c r="P51" i="52"/>
  <c r="FB49" i="74"/>
  <c r="CS49" i="74"/>
  <c r="EO49" i="74"/>
  <c r="FF49" i="74"/>
  <c r="CV49" i="74"/>
  <c r="FE49" i="74"/>
  <c r="CP49" i="74"/>
  <c r="ES49" i="73"/>
  <c r="DR49" i="73"/>
  <c r="CN49" i="73"/>
  <c r="EI49" i="73"/>
  <c r="CH49" i="73"/>
  <c r="EU49" i="73"/>
  <c r="M51" i="52"/>
  <c r="EP49" i="67"/>
  <c r="CH49" i="67"/>
  <c r="ET49" i="67"/>
  <c r="CL49" i="67"/>
  <c r="EQ49" i="67"/>
  <c r="CI49" i="67"/>
  <c r="EE49" i="67"/>
  <c r="EW49" i="67"/>
  <c r="FC49" i="74"/>
  <c r="CT49" i="74"/>
  <c r="EP49" i="74"/>
  <c r="CU49" i="74"/>
  <c r="EK49" i="73"/>
  <c r="CK49" i="73"/>
  <c r="EE49" i="73"/>
  <c r="EV49" i="73"/>
  <c r="CT49" i="73"/>
  <c r="T51" i="52"/>
  <c r="EG49" i="67"/>
  <c r="CN49" i="67"/>
  <c r="ED49" i="67"/>
  <c r="DR49" i="67"/>
  <c r="CT49" i="67"/>
  <c r="DC49" i="67" s="1"/>
  <c r="ES49" i="74"/>
  <c r="EB49" i="74"/>
  <c r="CO49" i="73"/>
  <c r="ED49" i="73"/>
  <c r="N51" i="52"/>
  <c r="EI49" i="67"/>
  <c r="ER49" i="74"/>
  <c r="EJ49" i="73"/>
  <c r="R51" i="52"/>
  <c r="EK49" i="67"/>
  <c r="FH49" i="74"/>
  <c r="EV49" i="74"/>
  <c r="ET49" i="73"/>
  <c r="EP49" i="73"/>
  <c r="EH49" i="67"/>
  <c r="ES49" i="67"/>
  <c r="CR49" i="74"/>
  <c r="CI49" i="73"/>
  <c r="EH49" i="73"/>
  <c r="DF49" i="67"/>
  <c r="Q51" i="52"/>
  <c r="EJ49" i="67"/>
  <c r="DS49" i="67"/>
  <c r="O49" i="67" s="1"/>
  <c r="DS49" i="73"/>
  <c r="O49" i="73" s="1"/>
  <c r="DU49" i="73"/>
  <c r="EI49" i="74"/>
  <c r="DX49" i="67"/>
  <c r="T49" i="67" s="1"/>
  <c r="DX49" i="73"/>
  <c r="T49" i="73" s="1"/>
  <c r="DV49" i="73"/>
  <c r="DW49" i="67"/>
  <c r="S49" i="67" s="1"/>
  <c r="DU49" i="67"/>
  <c r="Q49" i="67" s="1"/>
  <c r="DY49" i="73"/>
  <c r="U49" i="73" s="1"/>
  <c r="DY49" i="67"/>
  <c r="U49" i="67" s="1"/>
  <c r="EG49" i="74"/>
  <c r="EF49" i="74"/>
  <c r="S49" i="74" s="1"/>
  <c r="DW49" i="73"/>
  <c r="S49" i="73" s="1"/>
  <c r="EC49" i="74"/>
  <c r="EE49" i="74"/>
  <c r="EH49" i="74"/>
  <c r="U49" i="74" s="1"/>
  <c r="DV49" i="67"/>
  <c r="DV49" i="74"/>
  <c r="DK49" i="67"/>
  <c r="DI49" i="73"/>
  <c r="DL49" i="67"/>
  <c r="DG49" i="73"/>
  <c r="DM49" i="67"/>
  <c r="DJ49" i="73"/>
  <c r="DR49" i="74"/>
  <c r="DI49" i="67"/>
  <c r="DM49" i="73"/>
  <c r="DT49" i="74"/>
  <c r="DK49" i="73"/>
  <c r="DJ49" i="67"/>
  <c r="DU49" i="74"/>
  <c r="DL49" i="73"/>
  <c r="DP49" i="74"/>
  <c r="DS49" i="74"/>
  <c r="DG49" i="67"/>
  <c r="ER7" i="74"/>
  <c r="ER57" i="74" s="1"/>
  <c r="DO7" i="74"/>
  <c r="FC7" i="74"/>
  <c r="FC57" i="74" s="1"/>
  <c r="FE7" i="74"/>
  <c r="EB7" i="74"/>
  <c r="EB57" i="74" s="1"/>
  <c r="CU7" i="74"/>
  <c r="ES7" i="74"/>
  <c r="ES57" i="74" s="1"/>
  <c r="ET7" i="74"/>
  <c r="EV7" i="73"/>
  <c r="EV57" i="73" s="1"/>
  <c r="EP7" i="73"/>
  <c r="CL7" i="73"/>
  <c r="CN7" i="73"/>
  <c r="CN57" i="73" s="1"/>
  <c r="EW7" i="73"/>
  <c r="EW57" i="73" s="1"/>
  <c r="R9" i="52"/>
  <c r="Q9" i="52"/>
  <c r="EP7" i="67"/>
  <c r="EP57" i="67" s="1"/>
  <c r="CH7" i="67"/>
  <c r="CH57" i="67" s="1"/>
  <c r="CT7" i="67"/>
  <c r="DC7" i="67" s="1"/>
  <c r="ED7" i="67"/>
  <c r="ED57" i="67" s="1"/>
  <c r="EE7" i="67"/>
  <c r="EE57" i="67" s="1"/>
  <c r="EU7" i="74"/>
  <c r="EU57" i="74" s="1"/>
  <c r="CP7" i="74"/>
  <c r="CT7" i="74"/>
  <c r="CT57" i="74" s="1"/>
  <c r="EQ7" i="73"/>
  <c r="EQ57" i="73" s="1"/>
  <c r="CM7" i="73"/>
  <c r="CM57" i="73" s="1"/>
  <c r="EH7" i="73"/>
  <c r="EH57" i="73" s="1"/>
  <c r="ET7" i="73"/>
  <c r="ET57" i="73" s="1"/>
  <c r="CO7" i="73"/>
  <c r="N9" i="52"/>
  <c r="N59" i="52" s="1"/>
  <c r="EH7" i="67"/>
  <c r="EH57" i="67" s="1"/>
  <c r="DF7" i="67"/>
  <c r="ES7" i="67"/>
  <c r="ET7" i="67"/>
  <c r="ET57" i="67" s="1"/>
  <c r="CL7" i="67"/>
  <c r="EV7" i="67"/>
  <c r="CO7" i="67"/>
  <c r="FF7" i="74"/>
  <c r="FF57" i="74" s="1"/>
  <c r="CV7" i="74"/>
  <c r="EP7" i="74"/>
  <c r="EP57" i="74" s="1"/>
  <c r="FH7" i="74"/>
  <c r="FH57" i="74" s="1"/>
  <c r="FG7" i="74"/>
  <c r="FG57" i="74" s="1"/>
  <c r="DB7" i="74"/>
  <c r="DL7" i="74" s="1"/>
  <c r="EI7" i="73"/>
  <c r="EI57" i="73" s="1"/>
  <c r="CH7" i="73"/>
  <c r="EK7" i="73"/>
  <c r="EK57" i="73" s="1"/>
  <c r="CK7" i="73"/>
  <c r="ES7" i="73"/>
  <c r="CI7" i="73"/>
  <c r="S9" i="52"/>
  <c r="S59" i="52" s="1"/>
  <c r="T9" i="52"/>
  <c r="T59" i="52" s="1"/>
  <c r="P9" i="52"/>
  <c r="EK7" i="67"/>
  <c r="EJ7" i="67"/>
  <c r="EJ57" i="67" s="1"/>
  <c r="EQ7" i="67"/>
  <c r="EQ57" i="67" s="1"/>
  <c r="CI7" i="67"/>
  <c r="CK7" i="67"/>
  <c r="EV7" i="74"/>
  <c r="EV57" i="74" s="1"/>
  <c r="CR7" i="74"/>
  <c r="FI7" i="74"/>
  <c r="FI57" i="74" s="1"/>
  <c r="EO7" i="74"/>
  <c r="FB7" i="74"/>
  <c r="FL7" i="74" s="1"/>
  <c r="CS7" i="74"/>
  <c r="CO7" i="74"/>
  <c r="CO57" i="74" s="1"/>
  <c r="ED7" i="73"/>
  <c r="ED57" i="73" s="1"/>
  <c r="EU7" i="73"/>
  <c r="EU57" i="73" s="1"/>
  <c r="CT7" i="73"/>
  <c r="EG7" i="73"/>
  <c r="EG57" i="73" s="1"/>
  <c r="DF7" i="73"/>
  <c r="EJ7" i="73"/>
  <c r="EJ57" i="73" s="1"/>
  <c r="DR7" i="73"/>
  <c r="EE7" i="73"/>
  <c r="EE57" i="73" s="1"/>
  <c r="M9" i="52"/>
  <c r="CN7" i="67"/>
  <c r="EU7" i="67"/>
  <c r="EU57" i="67" s="1"/>
  <c r="CM7" i="67"/>
  <c r="CM57" i="67" s="1"/>
  <c r="EG7" i="67"/>
  <c r="DR7" i="67"/>
  <c r="DR57" i="67" s="1"/>
  <c r="EI7" i="67"/>
  <c r="EI57" i="67" s="1"/>
  <c r="EW7" i="67"/>
  <c r="EW57" i="67" s="1"/>
  <c r="DS7" i="67"/>
  <c r="EC7" i="74"/>
  <c r="P7" i="74" s="1"/>
  <c r="DV7" i="67"/>
  <c r="DW7" i="73"/>
  <c r="DW57" i="73" s="1"/>
  <c r="EG7" i="74"/>
  <c r="DY7" i="73"/>
  <c r="U7" i="73" s="1"/>
  <c r="DX7" i="73"/>
  <c r="DV7" i="73"/>
  <c r="DV57" i="73" s="1"/>
  <c r="EE7" i="74"/>
  <c r="DU7" i="73"/>
  <c r="Q7" i="73" s="1"/>
  <c r="DY7" i="67"/>
  <c r="U7" i="67" s="1"/>
  <c r="DX7" i="67"/>
  <c r="DX57" i="67" s="1"/>
  <c r="EH7" i="74"/>
  <c r="DS7" i="73"/>
  <c r="O7" i="73" s="1"/>
  <c r="DU7" i="67"/>
  <c r="Q7" i="67" s="1"/>
  <c r="EI7" i="74"/>
  <c r="EF7" i="74"/>
  <c r="DW7" i="67"/>
  <c r="S7" i="67" s="1"/>
  <c r="DM7" i="67"/>
  <c r="DM57" i="67" s="1"/>
  <c r="DT7" i="74"/>
  <c r="DT57" i="74" s="1"/>
  <c r="DJ7" i="73"/>
  <c r="DJ57" i="73" s="1"/>
  <c r="DI7" i="67"/>
  <c r="DI57" i="67" s="1"/>
  <c r="DP7" i="74"/>
  <c r="DP57" i="74" s="1"/>
  <c r="DV7" i="74"/>
  <c r="DV57" i="74" s="1"/>
  <c r="DL7" i="73"/>
  <c r="DL57" i="73" s="1"/>
  <c r="DL7" i="67"/>
  <c r="DL57" i="67" s="1"/>
  <c r="DM7" i="73"/>
  <c r="DM57" i="73" s="1"/>
  <c r="DK7" i="73"/>
  <c r="DK57" i="73" s="1"/>
  <c r="DK7" i="67"/>
  <c r="DK57" i="67" s="1"/>
  <c r="DS7" i="74"/>
  <c r="DS57" i="74" s="1"/>
  <c r="DJ7" i="67"/>
  <c r="DJ57" i="67" s="1"/>
  <c r="DR7" i="74"/>
  <c r="DR57" i="74" s="1"/>
  <c r="DI7" i="73"/>
  <c r="DI57" i="73" s="1"/>
  <c r="DG7" i="73"/>
  <c r="DG57" i="73" s="1"/>
  <c r="DG7" i="67"/>
  <c r="DG57" i="67" s="1"/>
  <c r="DU7" i="74"/>
  <c r="DU57" i="74" s="1"/>
  <c r="CZ16" i="67"/>
  <c r="CZ40" i="67"/>
  <c r="CZ40" i="73"/>
  <c r="CZ51" i="67"/>
  <c r="CZ7" i="67"/>
  <c r="CZ41" i="73"/>
  <c r="DH19" i="74"/>
  <c r="DH13" i="74"/>
  <c r="CZ19" i="67"/>
  <c r="CZ41" i="67"/>
  <c r="CZ10" i="73"/>
  <c r="DH29" i="74"/>
  <c r="CZ22" i="73"/>
  <c r="CZ21" i="67"/>
  <c r="CZ57" i="67" s="1"/>
  <c r="CZ46" i="73"/>
  <c r="CZ38" i="73"/>
  <c r="DH37" i="74"/>
  <c r="DH12" i="74"/>
  <c r="DH47" i="74"/>
  <c r="CZ8" i="73"/>
  <c r="CZ57" i="73" s="1"/>
  <c r="CZ28" i="73"/>
  <c r="CZ42" i="67"/>
  <c r="CZ50" i="67"/>
  <c r="CZ48" i="67"/>
  <c r="CZ23" i="73"/>
  <c r="DH34" i="74"/>
  <c r="CZ27" i="73"/>
  <c r="DH14" i="74"/>
  <c r="DH27" i="74"/>
  <c r="CZ53" i="67"/>
  <c r="CZ30" i="73"/>
  <c r="DH17" i="74"/>
  <c r="CZ35" i="67"/>
  <c r="CZ11" i="73"/>
  <c r="CU36" i="73"/>
  <c r="DC51" i="74"/>
  <c r="CU36" i="67"/>
  <c r="CU43" i="67"/>
  <c r="CU54" i="67"/>
  <c r="DC24" i="74"/>
  <c r="CU24" i="73"/>
  <c r="CU7" i="73"/>
  <c r="CU57" i="73" s="1"/>
  <c r="DC56" i="74"/>
  <c r="CU19" i="67"/>
  <c r="CU33" i="67"/>
  <c r="CU56" i="67"/>
  <c r="CU13" i="67"/>
  <c r="DC20" i="74"/>
  <c r="CU49" i="73"/>
  <c r="DC37" i="74"/>
  <c r="CU46" i="73"/>
  <c r="CU21" i="67"/>
  <c r="CU22" i="67"/>
  <c r="CU10" i="73"/>
  <c r="CU39" i="67"/>
  <c r="DC39" i="74"/>
  <c r="CU47" i="67"/>
  <c r="DC8" i="74"/>
  <c r="DC57" i="74" s="1"/>
  <c r="DC45" i="74"/>
  <c r="DC28" i="74"/>
  <c r="CU48" i="73"/>
  <c r="CU50" i="67"/>
  <c r="CU26" i="67"/>
  <c r="DC14" i="74"/>
  <c r="DC26" i="74"/>
  <c r="CU55" i="73"/>
  <c r="DC55" i="74"/>
  <c r="DC30" i="74"/>
  <c r="CU9" i="67"/>
  <c r="DC35" i="74"/>
  <c r="CU11" i="73"/>
  <c r="V6" i="74"/>
  <c r="S6" i="73"/>
  <c r="DU57" i="73"/>
  <c r="Q6" i="73"/>
  <c r="U6" i="74"/>
  <c r="Q59" i="52"/>
  <c r="N58" i="66"/>
  <c r="C6" i="67"/>
  <c r="AY6" i="67"/>
  <c r="DC6" i="67"/>
  <c r="BC6" i="67"/>
  <c r="G6" i="67"/>
  <c r="V8" i="52"/>
  <c r="AX6" i="73"/>
  <c r="CH57" i="73"/>
  <c r="B6" i="73"/>
  <c r="CQ6" i="73"/>
  <c r="ES57" i="73"/>
  <c r="BG6" i="74"/>
  <c r="G6" i="74"/>
  <c r="F6" i="74"/>
  <c r="BF6" i="74"/>
  <c r="P59" i="52"/>
  <c r="E6" i="73"/>
  <c r="BA6" i="73"/>
  <c r="DL6" i="74"/>
  <c r="CI57" i="73"/>
  <c r="AY6" i="73"/>
  <c r="C6" i="73"/>
  <c r="BC6" i="74"/>
  <c r="C6" i="74"/>
  <c r="ET57" i="74"/>
  <c r="DG31" i="74"/>
  <c r="CY51" i="67"/>
  <c r="CY7" i="67"/>
  <c r="CY57" i="67" s="1"/>
  <c r="CY25" i="73"/>
  <c r="CY54" i="73"/>
  <c r="CY43" i="67"/>
  <c r="CY24" i="67"/>
  <c r="CY18" i="73"/>
  <c r="CY41" i="73"/>
  <c r="DG52" i="74"/>
  <c r="CY20" i="73"/>
  <c r="DG13" i="74"/>
  <c r="CY41" i="67"/>
  <c r="CY49" i="73"/>
  <c r="DG46" i="74"/>
  <c r="CY21" i="73"/>
  <c r="CY29" i="67"/>
  <c r="CY33" i="67"/>
  <c r="DG29" i="74"/>
  <c r="CY38" i="67"/>
  <c r="DG47" i="74"/>
  <c r="DG12" i="74"/>
  <c r="DG8" i="74"/>
  <c r="DG57" i="74" s="1"/>
  <c r="CY47" i="73"/>
  <c r="CY28" i="73"/>
  <c r="CY23" i="67"/>
  <c r="CY48" i="67"/>
  <c r="DG48" i="74"/>
  <c r="DG26" i="74"/>
  <c r="DG34" i="74"/>
  <c r="DG32" i="74"/>
  <c r="CY32" i="67"/>
  <c r="CY53" i="67"/>
  <c r="CY30" i="67"/>
  <c r="DG9" i="74"/>
  <c r="DG35" i="74"/>
  <c r="DG11" i="74"/>
  <c r="DB21" i="73"/>
  <c r="DB56" i="73"/>
  <c r="DJ12" i="74"/>
  <c r="DJ21" i="74"/>
  <c r="DB8" i="67"/>
  <c r="DB57" i="67" s="1"/>
  <c r="DB33" i="67"/>
  <c r="DB17" i="67"/>
  <c r="DB49" i="73"/>
  <c r="DB29" i="73"/>
  <c r="DB29" i="67"/>
  <c r="DB50" i="73"/>
  <c r="DB47" i="73"/>
  <c r="DJ16" i="74"/>
  <c r="DB39" i="73"/>
  <c r="DJ10" i="74"/>
  <c r="DJ57" i="74" s="1"/>
  <c r="DB34" i="73"/>
  <c r="DJ39" i="74"/>
  <c r="DB34" i="67"/>
  <c r="DB31" i="73"/>
  <c r="DB28" i="67"/>
  <c r="DB20" i="67"/>
  <c r="DB46" i="73"/>
  <c r="DB28" i="73"/>
  <c r="DB53" i="67"/>
  <c r="DB35" i="67"/>
  <c r="DJ40" i="74"/>
  <c r="DB55" i="67"/>
  <c r="DB48" i="73"/>
  <c r="DB55" i="73"/>
  <c r="DB27" i="67"/>
  <c r="DJ26" i="74"/>
  <c r="DB32" i="73"/>
  <c r="DJ37" i="74"/>
  <c r="DJ38" i="74"/>
  <c r="DB37" i="73"/>
  <c r="DB26" i="67"/>
  <c r="DB22" i="73"/>
  <c r="DB36" i="73"/>
  <c r="DI24" i="74"/>
  <c r="DA40" i="73"/>
  <c r="DA40" i="67"/>
  <c r="DI18" i="74"/>
  <c r="DA43" i="73"/>
  <c r="DA25" i="67"/>
  <c r="DA54" i="73"/>
  <c r="DI43" i="74"/>
  <c r="DA54" i="67"/>
  <c r="DA13" i="67"/>
  <c r="DA15" i="67"/>
  <c r="DI15" i="74"/>
  <c r="DA22" i="73"/>
  <c r="DA41" i="73"/>
  <c r="DA22" i="67"/>
  <c r="DI10" i="74"/>
  <c r="DA46" i="73"/>
  <c r="DI22" i="74"/>
  <c r="DI49" i="74"/>
  <c r="DA10" i="73"/>
  <c r="DA39" i="67"/>
  <c r="DI12" i="74"/>
  <c r="DA44" i="73"/>
  <c r="DA42" i="73"/>
  <c r="DI47" i="74"/>
  <c r="DA8" i="73"/>
  <c r="DA57" i="73" s="1"/>
  <c r="DI48" i="74"/>
  <c r="DA50" i="67"/>
  <c r="DA57" i="67" s="1"/>
  <c r="DA34" i="67"/>
  <c r="DA34" i="73"/>
  <c r="DI32" i="74"/>
  <c r="DA32" i="73"/>
  <c r="DA55" i="67"/>
  <c r="DA30" i="73"/>
  <c r="DI53" i="74"/>
  <c r="DI35" i="74"/>
  <c r="DI17" i="74"/>
  <c r="EX57" i="67"/>
  <c r="AS8" i="52"/>
  <c r="V6" i="67"/>
  <c r="CP57" i="73"/>
  <c r="J6" i="73"/>
  <c r="CD6" i="73"/>
  <c r="BF6" i="73"/>
  <c r="L4" i="51"/>
  <c r="BD7" i="67" l="1"/>
  <c r="H7" i="67"/>
  <c r="EA49" i="67"/>
  <c r="N49" i="67"/>
  <c r="C49" i="67"/>
  <c r="AY49" i="67"/>
  <c r="BC49" i="73"/>
  <c r="G49" i="73"/>
  <c r="N13" i="73"/>
  <c r="EA13" i="73"/>
  <c r="DL13" i="74"/>
  <c r="BE56" i="73"/>
  <c r="I56" i="73"/>
  <c r="AX56" i="67"/>
  <c r="B56" i="67"/>
  <c r="CQ56" i="67"/>
  <c r="E47" i="74"/>
  <c r="BE47" i="74"/>
  <c r="AY47" i="73"/>
  <c r="C47" i="73"/>
  <c r="F47" i="74"/>
  <c r="BF47" i="74"/>
  <c r="BB17" i="74"/>
  <c r="B17" i="74"/>
  <c r="CY17" i="74"/>
  <c r="BE8" i="52"/>
  <c r="AS59" i="52"/>
  <c r="DB57" i="74"/>
  <c r="K6" i="73"/>
  <c r="EI57" i="74"/>
  <c r="T7" i="73"/>
  <c r="R7" i="67"/>
  <c r="N7" i="73"/>
  <c r="EA7" i="73"/>
  <c r="DC7" i="73"/>
  <c r="F7" i="74"/>
  <c r="F57" i="74" s="1"/>
  <c r="BF7" i="74"/>
  <c r="BE7" i="74"/>
  <c r="E7" i="74"/>
  <c r="BA7" i="73"/>
  <c r="E7" i="73"/>
  <c r="E57" i="73" s="1"/>
  <c r="BI7" i="74"/>
  <c r="I7" i="74"/>
  <c r="F7" i="67"/>
  <c r="BB7" i="67"/>
  <c r="BC7" i="74"/>
  <c r="C7" i="74"/>
  <c r="C57" i="74" s="1"/>
  <c r="EY7" i="73"/>
  <c r="H7" i="74"/>
  <c r="BH7" i="74"/>
  <c r="DY7" i="74"/>
  <c r="R49" i="67"/>
  <c r="DO49" i="67"/>
  <c r="EM49" i="73"/>
  <c r="EA49" i="73"/>
  <c r="N49" i="73"/>
  <c r="BI49" i="74"/>
  <c r="I49" i="74"/>
  <c r="FL49" i="74"/>
  <c r="BB49" i="73"/>
  <c r="F49" i="73"/>
  <c r="DO49" i="73"/>
  <c r="DY49" i="74"/>
  <c r="R13" i="73"/>
  <c r="T13" i="67"/>
  <c r="BE13" i="73"/>
  <c r="I13" i="73"/>
  <c r="E13" i="67"/>
  <c r="BA13" i="67"/>
  <c r="C13" i="73"/>
  <c r="AY13" i="73"/>
  <c r="EY13" i="73"/>
  <c r="BB13" i="67"/>
  <c r="F13" i="67"/>
  <c r="DO13" i="67"/>
  <c r="V15" i="52"/>
  <c r="F13" i="74"/>
  <c r="BF13" i="74"/>
  <c r="H13" i="74"/>
  <c r="BH13" i="74"/>
  <c r="BE13" i="67"/>
  <c r="I13" i="67"/>
  <c r="T56" i="74"/>
  <c r="EM56" i="67"/>
  <c r="BF56" i="74"/>
  <c r="F56" i="74"/>
  <c r="BH56" i="74"/>
  <c r="H56" i="74"/>
  <c r="EY56" i="67"/>
  <c r="E56" i="67"/>
  <c r="BA56" i="67"/>
  <c r="AY56" i="73"/>
  <c r="C56" i="73"/>
  <c r="BD56" i="67"/>
  <c r="H56" i="67"/>
  <c r="G56" i="73"/>
  <c r="BC56" i="73"/>
  <c r="DO56" i="67"/>
  <c r="R47" i="67"/>
  <c r="BA47" i="73"/>
  <c r="E47" i="73"/>
  <c r="BC47" i="67"/>
  <c r="G47" i="67"/>
  <c r="EM47" i="73"/>
  <c r="DO47" i="67"/>
  <c r="BC47" i="74"/>
  <c r="C47" i="74"/>
  <c r="BB47" i="67"/>
  <c r="F47" i="67"/>
  <c r="DL47" i="74"/>
  <c r="T22" i="74"/>
  <c r="Q22" i="73"/>
  <c r="R22" i="74"/>
  <c r="BE22" i="67"/>
  <c r="I22" i="67"/>
  <c r="DY22" i="74"/>
  <c r="E22" i="67"/>
  <c r="BA22" i="67"/>
  <c r="BG22" i="74"/>
  <c r="G22" i="74"/>
  <c r="AX22" i="67"/>
  <c r="B22" i="67"/>
  <c r="CQ22" i="67"/>
  <c r="BB22" i="67"/>
  <c r="F22" i="67"/>
  <c r="EY22" i="73"/>
  <c r="C22" i="73"/>
  <c r="AY22" i="73"/>
  <c r="EY22" i="74"/>
  <c r="BC22" i="67"/>
  <c r="G22" i="67"/>
  <c r="CQ22" i="73"/>
  <c r="AX22" i="73"/>
  <c r="B22" i="73"/>
  <c r="N22" i="73"/>
  <c r="EA22" i="73"/>
  <c r="B22" i="74"/>
  <c r="BB22" i="74"/>
  <c r="CY22" i="74"/>
  <c r="S17" i="74"/>
  <c r="U17" i="74"/>
  <c r="U17" i="73"/>
  <c r="CQ17" i="67"/>
  <c r="AX17" i="67"/>
  <c r="B17" i="67"/>
  <c r="BF17" i="74"/>
  <c r="F17" i="74"/>
  <c r="C17" i="74"/>
  <c r="BC17" i="74"/>
  <c r="EY17" i="67"/>
  <c r="EM17" i="73"/>
  <c r="O17" i="74"/>
  <c r="EL17" i="74"/>
  <c r="AY17" i="67"/>
  <c r="C17" i="67"/>
  <c r="I17" i="73"/>
  <c r="BE17" i="73"/>
  <c r="DL17" i="74"/>
  <c r="E17" i="74"/>
  <c r="BE17" i="74"/>
  <c r="T34" i="73"/>
  <c r="S34" i="67"/>
  <c r="C34" i="67"/>
  <c r="AY34" i="67"/>
  <c r="DO34" i="73"/>
  <c r="EM34" i="73"/>
  <c r="EY34" i="74"/>
  <c r="DO34" i="67"/>
  <c r="O34" i="74"/>
  <c r="EL34" i="74"/>
  <c r="EY34" i="67"/>
  <c r="BB34" i="67"/>
  <c r="F34" i="67"/>
  <c r="G34" i="67"/>
  <c r="BC34" i="67"/>
  <c r="BD34" i="67"/>
  <c r="H34" i="67"/>
  <c r="EY34" i="73"/>
  <c r="Y37" i="52"/>
  <c r="FG35" i="73"/>
  <c r="FH35" i="73"/>
  <c r="AE37" i="52"/>
  <c r="AQ37" i="52" s="1"/>
  <c r="BC37" i="52" s="1"/>
  <c r="FE35" i="73"/>
  <c r="FB35" i="73"/>
  <c r="AF37" i="52"/>
  <c r="AR37" i="52" s="1"/>
  <c r="BD37" i="52" s="1"/>
  <c r="FI35" i="73"/>
  <c r="FF35" i="73"/>
  <c r="AB37" i="52"/>
  <c r="AN37" i="52" s="1"/>
  <c r="AZ37" i="52" s="1"/>
  <c r="Z37" i="52"/>
  <c r="AL37" i="52" s="1"/>
  <c r="AX37" i="52" s="1"/>
  <c r="FC35" i="73"/>
  <c r="AC37" i="52"/>
  <c r="AO37" i="52" s="1"/>
  <c r="BA37" i="52" s="1"/>
  <c r="AD37" i="52"/>
  <c r="AP37" i="52" s="1"/>
  <c r="BB37" i="52" s="1"/>
  <c r="Q12" i="73"/>
  <c r="U12" i="73"/>
  <c r="S12" i="73"/>
  <c r="V14" i="52"/>
  <c r="C12" i="73"/>
  <c r="AY12" i="73"/>
  <c r="BH12" i="74"/>
  <c r="H12" i="74"/>
  <c r="CQ12" i="73"/>
  <c r="AX12" i="73"/>
  <c r="B12" i="73"/>
  <c r="F12" i="67"/>
  <c r="BB12" i="67"/>
  <c r="DO12" i="73"/>
  <c r="CY12" i="74"/>
  <c r="BB12" i="74"/>
  <c r="B12" i="74"/>
  <c r="BA12" i="73"/>
  <c r="E12" i="73"/>
  <c r="BF12" i="74"/>
  <c r="F12" i="74"/>
  <c r="R33" i="73"/>
  <c r="S33" i="67"/>
  <c r="Q33" i="67"/>
  <c r="P33" i="74"/>
  <c r="DO33" i="73"/>
  <c r="BC33" i="67"/>
  <c r="G33" i="67"/>
  <c r="EY33" i="74"/>
  <c r="G33" i="73"/>
  <c r="BC33" i="73"/>
  <c r="AY33" i="67"/>
  <c r="C33" i="67"/>
  <c r="N33" i="73"/>
  <c r="EA33" i="73"/>
  <c r="BE33" i="74"/>
  <c r="E33" i="74"/>
  <c r="FL33" i="74"/>
  <c r="EY33" i="73"/>
  <c r="BE33" i="73"/>
  <c r="I33" i="73"/>
  <c r="T28" i="73"/>
  <c r="U28" i="74"/>
  <c r="O28" i="67"/>
  <c r="AX28" i="67"/>
  <c r="B28" i="67"/>
  <c r="CQ28" i="67"/>
  <c r="N28" i="73"/>
  <c r="EA28" i="73"/>
  <c r="EA28" i="67"/>
  <c r="N28" i="67"/>
  <c r="AY28" i="67"/>
  <c r="C28" i="67"/>
  <c r="DY28" i="74"/>
  <c r="AY28" i="73"/>
  <c r="C28" i="73"/>
  <c r="G28" i="74"/>
  <c r="BG28" i="74"/>
  <c r="O28" i="74"/>
  <c r="EL28" i="74"/>
  <c r="T46" i="67"/>
  <c r="S46" i="67"/>
  <c r="EY46" i="67"/>
  <c r="EA46" i="67"/>
  <c r="N46" i="67"/>
  <c r="DL46" i="74"/>
  <c r="BC46" i="73"/>
  <c r="G46" i="73"/>
  <c r="CA46" i="73"/>
  <c r="BA46" i="73"/>
  <c r="E46" i="73"/>
  <c r="BY46" i="73"/>
  <c r="BB46" i="73"/>
  <c r="F46" i="73"/>
  <c r="BZ46" i="73"/>
  <c r="BG46" i="74"/>
  <c r="G46" i="74"/>
  <c r="BH46" i="74"/>
  <c r="H46" i="74"/>
  <c r="V14" i="73"/>
  <c r="CJ14" i="74"/>
  <c r="BJ14" i="74"/>
  <c r="J14" i="74"/>
  <c r="BF14" i="67"/>
  <c r="J14" i="67"/>
  <c r="W22" i="74"/>
  <c r="BF22" i="73"/>
  <c r="CD22" i="73"/>
  <c r="J22" i="73"/>
  <c r="BF45" i="73"/>
  <c r="J45" i="73"/>
  <c r="CD45" i="73"/>
  <c r="V29" i="67"/>
  <c r="W29" i="74"/>
  <c r="V40" i="67"/>
  <c r="W40" i="74"/>
  <c r="J54" i="67"/>
  <c r="CD54" i="67"/>
  <c r="BF54" i="67"/>
  <c r="V54" i="73"/>
  <c r="J42" i="67"/>
  <c r="BF42" i="67"/>
  <c r="W42" i="74"/>
  <c r="V41" i="67"/>
  <c r="J41" i="73"/>
  <c r="CD41" i="73"/>
  <c r="BF41" i="73"/>
  <c r="V50" i="73"/>
  <c r="Q48" i="67"/>
  <c r="DC48" i="67"/>
  <c r="AY48" i="73"/>
  <c r="C48" i="73"/>
  <c r="BB48" i="67"/>
  <c r="F48" i="67"/>
  <c r="EY48" i="73"/>
  <c r="BI48" i="74"/>
  <c r="I48" i="74"/>
  <c r="BC48" i="74"/>
  <c r="C48" i="74"/>
  <c r="DO48" i="73"/>
  <c r="EM48" i="73"/>
  <c r="H48" i="74"/>
  <c r="BH48" i="74"/>
  <c r="V23" i="74"/>
  <c r="Q23" i="73"/>
  <c r="E23" i="73"/>
  <c r="BA23" i="73"/>
  <c r="BG23" i="74"/>
  <c r="G23" i="74"/>
  <c r="G23" i="73"/>
  <c r="BC23" i="73"/>
  <c r="F23" i="67"/>
  <c r="BB23" i="67"/>
  <c r="DY23" i="74"/>
  <c r="B23" i="67"/>
  <c r="CQ23" i="67"/>
  <c r="AX23" i="67"/>
  <c r="BD23" i="73"/>
  <c r="H23" i="73"/>
  <c r="DO23" i="73"/>
  <c r="H23" i="74"/>
  <c r="BH23" i="74"/>
  <c r="BF23" i="74"/>
  <c r="F23" i="74"/>
  <c r="R16" i="67"/>
  <c r="U16" i="73"/>
  <c r="O16" i="67"/>
  <c r="Q16" i="67"/>
  <c r="EM16" i="73"/>
  <c r="BB16" i="74"/>
  <c r="CY16" i="74"/>
  <c r="B16" i="74"/>
  <c r="AY16" i="67"/>
  <c r="C16" i="67"/>
  <c r="I16" i="73"/>
  <c r="BE16" i="73"/>
  <c r="F16" i="74"/>
  <c r="BF16" i="74"/>
  <c r="F16" i="67"/>
  <c r="BB16" i="67"/>
  <c r="EY16" i="67"/>
  <c r="E16" i="73"/>
  <c r="BA16" i="73"/>
  <c r="U19" i="74"/>
  <c r="U19" i="73"/>
  <c r="B19" i="67"/>
  <c r="CQ19" i="67"/>
  <c r="AX19" i="67"/>
  <c r="BD19" i="73"/>
  <c r="H19" i="73"/>
  <c r="EY19" i="74"/>
  <c r="BD19" i="67"/>
  <c r="H19" i="67"/>
  <c r="DL19" i="74"/>
  <c r="O19" i="74"/>
  <c r="EL19" i="74"/>
  <c r="BA19" i="73"/>
  <c r="E19" i="73"/>
  <c r="BF19" i="74"/>
  <c r="F19" i="74"/>
  <c r="G19" i="74"/>
  <c r="BG19" i="74"/>
  <c r="BE19" i="67"/>
  <c r="I19" i="67"/>
  <c r="G19" i="73"/>
  <c r="BC19" i="73"/>
  <c r="CW57" i="74"/>
  <c r="DC11" i="73"/>
  <c r="R59" i="52"/>
  <c r="W6" i="73"/>
  <c r="S11" i="73"/>
  <c r="P11" i="74"/>
  <c r="R11" i="74"/>
  <c r="BH11" i="74"/>
  <c r="H11" i="74"/>
  <c r="H11" i="73"/>
  <c r="BD11" i="73"/>
  <c r="BE11" i="67"/>
  <c r="I11" i="67"/>
  <c r="BB11" i="74"/>
  <c r="CY11" i="74"/>
  <c r="B11" i="74"/>
  <c r="BD11" i="67"/>
  <c r="H11" i="67"/>
  <c r="C11" i="67"/>
  <c r="AY11" i="67"/>
  <c r="AX11" i="73"/>
  <c r="B11" i="73"/>
  <c r="U53" i="73"/>
  <c r="DO53" i="67"/>
  <c r="E53" i="67"/>
  <c r="BA53" i="67"/>
  <c r="N53" i="73"/>
  <c r="EA53" i="73"/>
  <c r="DC53" i="67"/>
  <c r="EM53" i="67"/>
  <c r="E53" i="73"/>
  <c r="BA53" i="73"/>
  <c r="CY53" i="74"/>
  <c r="B53" i="74"/>
  <c r="BB53" i="74"/>
  <c r="Q41" i="73"/>
  <c r="V41" i="74"/>
  <c r="EY41" i="73"/>
  <c r="BE41" i="73"/>
  <c r="I41" i="73"/>
  <c r="BB41" i="67"/>
  <c r="F41" i="67"/>
  <c r="BA41" i="67"/>
  <c r="E41" i="67"/>
  <c r="EA41" i="73"/>
  <c r="N41" i="73"/>
  <c r="DL41" i="74"/>
  <c r="EM41" i="67"/>
  <c r="BB41" i="73"/>
  <c r="F41" i="73"/>
  <c r="DO41" i="73"/>
  <c r="O41" i="74"/>
  <c r="EL41" i="74"/>
  <c r="BA41" i="73"/>
  <c r="E41" i="73"/>
  <c r="BG41" i="74"/>
  <c r="G41" i="74"/>
  <c r="R36" i="73"/>
  <c r="U36" i="67"/>
  <c r="T36" i="67"/>
  <c r="E36" i="67"/>
  <c r="BA36" i="67"/>
  <c r="EM36" i="67"/>
  <c r="DO36" i="73"/>
  <c r="EM36" i="73"/>
  <c r="B36" i="74"/>
  <c r="BB36" i="74"/>
  <c r="CY36" i="74"/>
  <c r="DC36" i="67"/>
  <c r="BE36" i="67"/>
  <c r="I36" i="67"/>
  <c r="BE36" i="73"/>
  <c r="I36" i="73"/>
  <c r="O36" i="74"/>
  <c r="EL36" i="74"/>
  <c r="P25" i="74"/>
  <c r="BA25" i="73"/>
  <c r="E25" i="73"/>
  <c r="CQ25" i="67"/>
  <c r="AX25" i="67"/>
  <c r="B25" i="67"/>
  <c r="EA25" i="67"/>
  <c r="N25" i="67"/>
  <c r="EY25" i="73"/>
  <c r="I25" i="73"/>
  <c r="BE25" i="73"/>
  <c r="E25" i="74"/>
  <c r="BE25" i="74"/>
  <c r="EM25" i="67"/>
  <c r="BG25" i="74"/>
  <c r="G25" i="74"/>
  <c r="O25" i="74"/>
  <c r="EL25" i="74"/>
  <c r="R29" i="73"/>
  <c r="T29" i="67"/>
  <c r="R29" i="74"/>
  <c r="EY29" i="73"/>
  <c r="DO29" i="73"/>
  <c r="FL29" i="74"/>
  <c r="BE29" i="67"/>
  <c r="I29" i="67"/>
  <c r="DY29" i="74"/>
  <c r="EY29" i="74"/>
  <c r="R45" i="74"/>
  <c r="BE45" i="67"/>
  <c r="I45" i="67"/>
  <c r="H45" i="73"/>
  <c r="BD45" i="73"/>
  <c r="EY45" i="74"/>
  <c r="H45" i="67"/>
  <c r="BD45" i="67"/>
  <c r="BH45" i="74"/>
  <c r="H45" i="74"/>
  <c r="DL45" i="74"/>
  <c r="BA45" i="73"/>
  <c r="E45" i="73"/>
  <c r="EM45" i="73"/>
  <c r="U24" i="73"/>
  <c r="BC24" i="67"/>
  <c r="G24" i="67"/>
  <c r="E24" i="67"/>
  <c r="BA24" i="67"/>
  <c r="V26" i="52"/>
  <c r="BC24" i="74"/>
  <c r="C24" i="74"/>
  <c r="DC24" i="67"/>
  <c r="BA24" i="73"/>
  <c r="E24" i="73"/>
  <c r="B24" i="67"/>
  <c r="CQ24" i="67"/>
  <c r="AX24" i="67"/>
  <c r="BD24" i="73"/>
  <c r="H24" i="73"/>
  <c r="BE24" i="74"/>
  <c r="E24" i="74"/>
  <c r="CD34" i="73"/>
  <c r="BF34" i="73"/>
  <c r="J34" i="73"/>
  <c r="BF46" i="67"/>
  <c r="J46" i="67"/>
  <c r="J46" i="74"/>
  <c r="BJ46" i="74"/>
  <c r="W28" i="74"/>
  <c r="J28" i="74"/>
  <c r="BJ28" i="74"/>
  <c r="FL11" i="74"/>
  <c r="EM11" i="73"/>
  <c r="EY11" i="67"/>
  <c r="V17" i="67"/>
  <c r="J53" i="74"/>
  <c r="BJ53" i="74"/>
  <c r="V25" i="67"/>
  <c r="BF13" i="67"/>
  <c r="J13" i="67"/>
  <c r="BJ13" i="74"/>
  <c r="J13" i="74"/>
  <c r="BJ44" i="74"/>
  <c r="J44" i="74"/>
  <c r="J44" i="67"/>
  <c r="BF44" i="67"/>
  <c r="S50" i="73"/>
  <c r="Q50" i="67"/>
  <c r="AY50" i="73"/>
  <c r="C50" i="73"/>
  <c r="BC50" i="74"/>
  <c r="C50" i="74"/>
  <c r="O50" i="74"/>
  <c r="EL50" i="74"/>
  <c r="BA50" i="67"/>
  <c r="E50" i="67"/>
  <c r="EY50" i="67"/>
  <c r="B50" i="73"/>
  <c r="CQ50" i="73"/>
  <c r="AX50" i="73"/>
  <c r="E50" i="74"/>
  <c r="BE50" i="74"/>
  <c r="CY50" i="74"/>
  <c r="BB50" i="74"/>
  <c r="B50" i="74"/>
  <c r="CN57" i="67"/>
  <c r="CL57" i="67"/>
  <c r="W6" i="67"/>
  <c r="U32" i="73"/>
  <c r="U32" i="74"/>
  <c r="P32" i="74"/>
  <c r="DC32" i="67"/>
  <c r="BC32" i="73"/>
  <c r="G32" i="73"/>
  <c r="DO32" i="73"/>
  <c r="EM32" i="73"/>
  <c r="G32" i="74"/>
  <c r="BG32" i="74"/>
  <c r="T21" i="73"/>
  <c r="S21" i="67"/>
  <c r="BC21" i="73"/>
  <c r="G21" i="73"/>
  <c r="DO21" i="73"/>
  <c r="B21" i="74"/>
  <c r="CY21" i="74"/>
  <c r="BB21" i="74"/>
  <c r="AY21" i="73"/>
  <c r="C21" i="73"/>
  <c r="F21" i="73"/>
  <c r="BB21" i="73"/>
  <c r="BE21" i="74"/>
  <c r="E21" i="74"/>
  <c r="CE21" i="74"/>
  <c r="N21" i="67"/>
  <c r="EA21" i="67"/>
  <c r="N21" i="73"/>
  <c r="EA21" i="73"/>
  <c r="EY21" i="74"/>
  <c r="R42" i="74"/>
  <c r="T42" i="73"/>
  <c r="S42" i="74"/>
  <c r="DO42" i="67"/>
  <c r="FL42" i="74"/>
  <c r="BE42" i="67"/>
  <c r="I42" i="67"/>
  <c r="N42" i="67"/>
  <c r="EA42" i="67"/>
  <c r="BC42" i="73"/>
  <c r="G42" i="73"/>
  <c r="G42" i="67"/>
  <c r="BC42" i="67"/>
  <c r="H42" i="67"/>
  <c r="BD42" i="67"/>
  <c r="EY42" i="73"/>
  <c r="N42" i="73"/>
  <c r="EA42" i="73"/>
  <c r="DC42" i="73"/>
  <c r="BG42" i="74"/>
  <c r="G42" i="74"/>
  <c r="O42" i="74"/>
  <c r="EL42" i="74"/>
  <c r="AY55" i="67"/>
  <c r="C55" i="67"/>
  <c r="N55" i="73"/>
  <c r="EA55" i="73"/>
  <c r="FL55" i="74"/>
  <c r="N55" i="67"/>
  <c r="EA55" i="67"/>
  <c r="BC55" i="73"/>
  <c r="G55" i="73"/>
  <c r="DL55" i="74"/>
  <c r="BD55" i="67"/>
  <c r="H55" i="67"/>
  <c r="BG55" i="74"/>
  <c r="G55" i="74"/>
  <c r="C55" i="73"/>
  <c r="AY55" i="73"/>
  <c r="U27" i="74"/>
  <c r="O27" i="67"/>
  <c r="DC27" i="73"/>
  <c r="BE27" i="67"/>
  <c r="I27" i="67"/>
  <c r="CY27" i="74"/>
  <c r="BB27" i="74"/>
  <c r="B27" i="74"/>
  <c r="EY27" i="67"/>
  <c r="BG27" i="74"/>
  <c r="G27" i="74"/>
  <c r="O27" i="74"/>
  <c r="EL27" i="74"/>
  <c r="EY27" i="74"/>
  <c r="BF27" i="74"/>
  <c r="F27" i="74"/>
  <c r="C27" i="67"/>
  <c r="AY27" i="67"/>
  <c r="S14" i="73"/>
  <c r="T14" i="67"/>
  <c r="T14" i="73"/>
  <c r="EM14" i="67"/>
  <c r="BE14" i="73"/>
  <c r="I14" i="73"/>
  <c r="BF14" i="74"/>
  <c r="F14" i="74"/>
  <c r="EY14" i="67"/>
  <c r="B14" i="73"/>
  <c r="CQ14" i="73"/>
  <c r="AX14" i="73"/>
  <c r="AY14" i="73"/>
  <c r="C14" i="73"/>
  <c r="BW14" i="73"/>
  <c r="DY14" i="74"/>
  <c r="BH14" i="74"/>
  <c r="H14" i="74"/>
  <c r="CH14" i="74"/>
  <c r="EL14" i="74"/>
  <c r="O14" i="74"/>
  <c r="BI14" i="74"/>
  <c r="I14" i="74"/>
  <c r="R51" i="73"/>
  <c r="U51" i="67"/>
  <c r="S51" i="73"/>
  <c r="Q51" i="73"/>
  <c r="AY51" i="73"/>
  <c r="C51" i="73"/>
  <c r="AX51" i="73"/>
  <c r="CQ51" i="73"/>
  <c r="B51" i="73"/>
  <c r="DO51" i="67"/>
  <c r="N51" i="67"/>
  <c r="EA51" i="67"/>
  <c r="BB51" i="73"/>
  <c r="F51" i="73"/>
  <c r="DO51" i="73"/>
  <c r="B51" i="74"/>
  <c r="CY51" i="74"/>
  <c r="BB51" i="74"/>
  <c r="EM51" i="67"/>
  <c r="EY51" i="73"/>
  <c r="BG51" i="74"/>
  <c r="G51" i="74"/>
  <c r="FI29" i="73"/>
  <c r="FC29" i="73"/>
  <c r="AB31" i="52"/>
  <c r="AN31" i="52" s="1"/>
  <c r="AZ31" i="52" s="1"/>
  <c r="AC31" i="52"/>
  <c r="AO31" i="52" s="1"/>
  <c r="BA31" i="52" s="1"/>
  <c r="FE29" i="73"/>
  <c r="FH29" i="73"/>
  <c r="AE31" i="52"/>
  <c r="AQ31" i="52" s="1"/>
  <c r="BC31" i="52" s="1"/>
  <c r="FB29" i="73"/>
  <c r="AD31" i="52"/>
  <c r="AP31" i="52" s="1"/>
  <c r="BB31" i="52" s="1"/>
  <c r="Z31" i="52"/>
  <c r="AL31" i="52" s="1"/>
  <c r="AX31" i="52" s="1"/>
  <c r="FF29" i="73"/>
  <c r="FG29" i="73"/>
  <c r="AF31" i="52"/>
  <c r="AR31" i="52" s="1"/>
  <c r="BD31" i="52" s="1"/>
  <c r="Y31" i="52"/>
  <c r="R52" i="73"/>
  <c r="O52" i="67"/>
  <c r="U52" i="74"/>
  <c r="DO52" i="67"/>
  <c r="BC52" i="74"/>
  <c r="C52" i="74"/>
  <c r="F52" i="74"/>
  <c r="BF52" i="74"/>
  <c r="BH52" i="74"/>
  <c r="H52" i="74"/>
  <c r="CQ52" i="73"/>
  <c r="AX52" i="73"/>
  <c r="B52" i="73"/>
  <c r="BE52" i="73"/>
  <c r="I52" i="73"/>
  <c r="EM8" i="73"/>
  <c r="B8" i="74"/>
  <c r="BB8" i="74"/>
  <c r="CY8" i="74"/>
  <c r="E8" i="67"/>
  <c r="BA8" i="67"/>
  <c r="BD8" i="73"/>
  <c r="H8" i="73"/>
  <c r="BC8" i="74"/>
  <c r="C8" i="74"/>
  <c r="BG8" i="74"/>
  <c r="G8" i="74"/>
  <c r="DY8" i="74"/>
  <c r="BF8" i="74"/>
  <c r="F8" i="74"/>
  <c r="BB8" i="67"/>
  <c r="F8" i="67"/>
  <c r="BE8" i="67"/>
  <c r="I8" i="67"/>
  <c r="EY8" i="74"/>
  <c r="S44" i="74"/>
  <c r="O44" i="73"/>
  <c r="R44" i="74"/>
  <c r="DO44" i="73"/>
  <c r="EM44" i="73"/>
  <c r="FL44" i="74"/>
  <c r="O44" i="74"/>
  <c r="EL44" i="74"/>
  <c r="BA44" i="67"/>
  <c r="E44" i="67"/>
  <c r="DO44" i="67"/>
  <c r="CQ44" i="73"/>
  <c r="AX44" i="73"/>
  <c r="B44" i="73"/>
  <c r="BF44" i="74"/>
  <c r="F44" i="74"/>
  <c r="BB44" i="67"/>
  <c r="F44" i="67"/>
  <c r="EY44" i="67"/>
  <c r="H44" i="73"/>
  <c r="BD44" i="73"/>
  <c r="BC44" i="73"/>
  <c r="G44" i="73"/>
  <c r="EA44" i="73"/>
  <c r="N44" i="73"/>
  <c r="J27" i="74"/>
  <c r="BJ27" i="74"/>
  <c r="BJ33" i="74"/>
  <c r="J33" i="74"/>
  <c r="V33" i="73"/>
  <c r="V12" i="73"/>
  <c r="BF12" i="73"/>
  <c r="J12" i="73"/>
  <c r="CD12" i="73"/>
  <c r="W15" i="74"/>
  <c r="BF8" i="67"/>
  <c r="J8" i="67"/>
  <c r="V35" i="73"/>
  <c r="BJ32" i="74"/>
  <c r="J32" i="74"/>
  <c r="BJ49" i="74"/>
  <c r="J49" i="74"/>
  <c r="T40" i="73"/>
  <c r="AX40" i="67"/>
  <c r="B40" i="67"/>
  <c r="CQ40" i="67"/>
  <c r="AY40" i="73"/>
  <c r="C40" i="73"/>
  <c r="BD40" i="73"/>
  <c r="H40" i="73"/>
  <c r="EY40" i="74"/>
  <c r="BF40" i="74"/>
  <c r="F40" i="74"/>
  <c r="V42" i="52"/>
  <c r="BA40" i="73"/>
  <c r="E40" i="73"/>
  <c r="BB40" i="74"/>
  <c r="CY40" i="74"/>
  <c r="B40" i="74"/>
  <c r="V35" i="74"/>
  <c r="S35" i="67"/>
  <c r="BC35" i="67"/>
  <c r="G35" i="67"/>
  <c r="BG35" i="74"/>
  <c r="G35" i="74"/>
  <c r="CG35" i="74"/>
  <c r="BE35" i="73"/>
  <c r="I35" i="73"/>
  <c r="CC35" i="73"/>
  <c r="C35" i="74"/>
  <c r="BC35" i="74"/>
  <c r="CC35" i="74"/>
  <c r="DO35" i="67"/>
  <c r="DY35" i="74"/>
  <c r="H35" i="74"/>
  <c r="BH35" i="74"/>
  <c r="DC35" i="67"/>
  <c r="BE35" i="74"/>
  <c r="E35" i="74"/>
  <c r="CE35" i="74"/>
  <c r="FL35" i="74"/>
  <c r="S54" i="67"/>
  <c r="S54" i="73"/>
  <c r="U54" i="67"/>
  <c r="N54" i="73"/>
  <c r="EA54" i="73"/>
  <c r="DC54" i="73"/>
  <c r="O54" i="74"/>
  <c r="EL54" i="74"/>
  <c r="E54" i="67"/>
  <c r="BA54" i="67"/>
  <c r="EY54" i="67"/>
  <c r="BD54" i="73"/>
  <c r="H54" i="73"/>
  <c r="CQ54" i="73"/>
  <c r="AX54" i="73"/>
  <c r="B54" i="73"/>
  <c r="BE54" i="74"/>
  <c r="E54" i="74"/>
  <c r="DC54" i="67"/>
  <c r="I54" i="67"/>
  <c r="BE54" i="67"/>
  <c r="DL54" i="74"/>
  <c r="BB54" i="73"/>
  <c r="F54" i="73"/>
  <c r="FL54" i="74"/>
  <c r="AC58" i="66"/>
  <c r="FF6" i="73"/>
  <c r="FC6" i="73"/>
  <c r="Z8" i="52"/>
  <c r="AF8" i="52"/>
  <c r="FI6" i="73"/>
  <c r="AB8" i="52"/>
  <c r="AC8" i="52"/>
  <c r="FB6" i="73"/>
  <c r="FH6" i="73"/>
  <c r="Y8" i="52"/>
  <c r="FE6" i="73"/>
  <c r="FG6" i="73"/>
  <c r="AE8" i="52"/>
  <c r="AD8" i="52"/>
  <c r="AE24" i="52"/>
  <c r="AB24" i="52"/>
  <c r="AD24" i="52"/>
  <c r="AF24" i="52"/>
  <c r="AR24" i="52" s="1"/>
  <c r="BD24" i="52" s="1"/>
  <c r="Z24" i="52"/>
  <c r="AL24" i="52" s="1"/>
  <c r="AX24" i="52" s="1"/>
  <c r="FE22" i="73"/>
  <c r="FG22" i="73"/>
  <c r="FC22" i="73"/>
  <c r="FF22" i="73"/>
  <c r="Y24" i="52"/>
  <c r="FH22" i="73"/>
  <c r="AC24" i="52"/>
  <c r="AO24" i="52" s="1"/>
  <c r="BA24" i="52" s="1"/>
  <c r="BZ22" i="67" s="1"/>
  <c r="FI22" i="73"/>
  <c r="FB22" i="73"/>
  <c r="FB14" i="73"/>
  <c r="FC14" i="73"/>
  <c r="AB16" i="52"/>
  <c r="AN16" i="52" s="1"/>
  <c r="AZ16" i="52" s="1"/>
  <c r="AD16" i="52"/>
  <c r="AP16" i="52" s="1"/>
  <c r="BB16" i="52" s="1"/>
  <c r="FG14" i="73"/>
  <c r="FH14" i="73"/>
  <c r="Z16" i="52"/>
  <c r="AL16" i="52" s="1"/>
  <c r="AX16" i="52" s="1"/>
  <c r="FI14" i="73"/>
  <c r="FF14" i="73"/>
  <c r="AE16" i="52"/>
  <c r="AQ16" i="52" s="1"/>
  <c r="BC16" i="52" s="1"/>
  <c r="AF16" i="52"/>
  <c r="AR16" i="52" s="1"/>
  <c r="BD16" i="52" s="1"/>
  <c r="FE14" i="73"/>
  <c r="Y16" i="52"/>
  <c r="AC16" i="52"/>
  <c r="AO16" i="52" s="1"/>
  <c r="BA16" i="52" s="1"/>
  <c r="AD55" i="52"/>
  <c r="AC55" i="52"/>
  <c r="AB55" i="52"/>
  <c r="AF55" i="52"/>
  <c r="AR55" i="52" s="1"/>
  <c r="BD55" i="52" s="1"/>
  <c r="FH53" i="73"/>
  <c r="AE55" i="52"/>
  <c r="AQ55" i="52" s="1"/>
  <c r="BC55" i="52" s="1"/>
  <c r="FE53" i="73"/>
  <c r="BY53" i="73" s="1"/>
  <c r="FI53" i="73"/>
  <c r="Y55" i="52"/>
  <c r="FG53" i="73"/>
  <c r="FC53" i="73"/>
  <c r="FF53" i="73"/>
  <c r="FB53" i="73"/>
  <c r="Z55" i="52"/>
  <c r="AL55" i="52" s="1"/>
  <c r="AX55" i="52" s="1"/>
  <c r="Z49" i="52"/>
  <c r="AL49" i="52" s="1"/>
  <c r="AX49" i="52" s="1"/>
  <c r="AE49" i="52"/>
  <c r="AQ49" i="52" s="1"/>
  <c r="BC49" i="52" s="1"/>
  <c r="AB49" i="52"/>
  <c r="AN49" i="52" s="1"/>
  <c r="AZ49" i="52" s="1"/>
  <c r="Y49" i="52"/>
  <c r="FB47" i="73"/>
  <c r="FF47" i="73"/>
  <c r="AF49" i="52"/>
  <c r="AR49" i="52" s="1"/>
  <c r="BD49" i="52" s="1"/>
  <c r="FC47" i="73"/>
  <c r="FE47" i="73"/>
  <c r="BY47" i="73" s="1"/>
  <c r="AC49" i="52"/>
  <c r="AO49" i="52" s="1"/>
  <c r="BA49" i="52" s="1"/>
  <c r="FH47" i="73"/>
  <c r="FI47" i="73"/>
  <c r="CC47" i="74"/>
  <c r="FG47" i="73"/>
  <c r="AD49" i="52"/>
  <c r="AP49" i="52" s="1"/>
  <c r="BB49" i="52" s="1"/>
  <c r="CE47" i="74"/>
  <c r="FE21" i="73"/>
  <c r="FF21" i="73"/>
  <c r="AC23" i="52"/>
  <c r="AO23" i="52" s="1"/>
  <c r="BA23" i="52" s="1"/>
  <c r="AF23" i="52"/>
  <c r="AR23" i="52" s="1"/>
  <c r="BD23" i="52" s="1"/>
  <c r="FB21" i="73"/>
  <c r="FI21" i="73"/>
  <c r="AB23" i="52"/>
  <c r="AN23" i="52" s="1"/>
  <c r="AZ23" i="52" s="1"/>
  <c r="FG21" i="73"/>
  <c r="FH21" i="73"/>
  <c r="Z23" i="52"/>
  <c r="AL23" i="52" s="1"/>
  <c r="AX23" i="52" s="1"/>
  <c r="AD23" i="52"/>
  <c r="AP23" i="52" s="1"/>
  <c r="BB23" i="52" s="1"/>
  <c r="FC21" i="73"/>
  <c r="AE23" i="52"/>
  <c r="AQ23" i="52" s="1"/>
  <c r="BC23" i="52" s="1"/>
  <c r="Y23" i="52"/>
  <c r="FH36" i="73"/>
  <c r="FF36" i="73"/>
  <c r="AF38" i="52"/>
  <c r="AB38" i="52"/>
  <c r="AN38" i="52" s="1"/>
  <c r="AZ38" i="52" s="1"/>
  <c r="Z38" i="52"/>
  <c r="AL38" i="52" s="1"/>
  <c r="AX38" i="52" s="1"/>
  <c r="FB36" i="73"/>
  <c r="FC36" i="73"/>
  <c r="FI36" i="73"/>
  <c r="FE36" i="73"/>
  <c r="AE38" i="52"/>
  <c r="AQ38" i="52" s="1"/>
  <c r="BC38" i="52" s="1"/>
  <c r="AD38" i="52"/>
  <c r="AP38" i="52" s="1"/>
  <c r="BB38" i="52" s="1"/>
  <c r="Y38" i="52"/>
  <c r="AC38" i="52"/>
  <c r="AO38" i="52" s="1"/>
  <c r="BA38" i="52" s="1"/>
  <c r="FG36" i="73"/>
  <c r="FE42" i="73"/>
  <c r="FF42" i="73"/>
  <c r="FG42" i="73"/>
  <c r="CA42" i="73" s="1"/>
  <c r="FI42" i="73"/>
  <c r="FH42" i="73"/>
  <c r="FC42" i="73"/>
  <c r="AB44" i="52"/>
  <c r="AF44" i="52"/>
  <c r="AR44" i="52" s="1"/>
  <c r="BD44" i="52" s="1"/>
  <c r="Z44" i="52"/>
  <c r="AD44" i="52"/>
  <c r="AE44" i="52"/>
  <c r="FB42" i="73"/>
  <c r="Y44" i="52"/>
  <c r="AC44" i="52"/>
  <c r="AO48" i="52"/>
  <c r="BA48" i="52" s="1"/>
  <c r="AQ48" i="52"/>
  <c r="BC48" i="52" s="1"/>
  <c r="AR48" i="52"/>
  <c r="BD48" i="52" s="1"/>
  <c r="FB57" i="74"/>
  <c r="DW57" i="67"/>
  <c r="V18" i="74"/>
  <c r="T18" i="74"/>
  <c r="R18" i="74"/>
  <c r="BB18" i="67"/>
  <c r="F18" i="67"/>
  <c r="O18" i="74"/>
  <c r="EL18" i="74"/>
  <c r="DL18" i="74"/>
  <c r="BA18" i="73"/>
  <c r="E18" i="73"/>
  <c r="EM18" i="73"/>
  <c r="E18" i="74"/>
  <c r="BE18" i="74"/>
  <c r="EA18" i="67"/>
  <c r="N18" i="67"/>
  <c r="BD18" i="67"/>
  <c r="H18" i="67"/>
  <c r="CQ18" i="73"/>
  <c r="AX18" i="73"/>
  <c r="B18" i="73"/>
  <c r="BB18" i="74"/>
  <c r="B18" i="74"/>
  <c r="CY18" i="74"/>
  <c r="BE18" i="67"/>
  <c r="I18" i="67"/>
  <c r="BC18" i="73"/>
  <c r="G18" i="73"/>
  <c r="BF18" i="74"/>
  <c r="F18" i="74"/>
  <c r="S38" i="67"/>
  <c r="P38" i="74"/>
  <c r="V38" i="74"/>
  <c r="BA38" i="67"/>
  <c r="E38" i="67"/>
  <c r="BE38" i="73"/>
  <c r="I38" i="73"/>
  <c r="AX38" i="73"/>
  <c r="B38" i="73"/>
  <c r="CQ38" i="73"/>
  <c r="C38" i="74"/>
  <c r="BC38" i="74"/>
  <c r="BE38" i="67"/>
  <c r="I38" i="67"/>
  <c r="E38" i="74"/>
  <c r="BE38" i="74"/>
  <c r="FL38" i="74"/>
  <c r="R10" i="74"/>
  <c r="BD10" i="73"/>
  <c r="H10" i="73"/>
  <c r="N10" i="73"/>
  <c r="EA10" i="73"/>
  <c r="EY10" i="73"/>
  <c r="BE10" i="73"/>
  <c r="I10" i="73"/>
  <c r="I10" i="74"/>
  <c r="BI10" i="74"/>
  <c r="G10" i="74"/>
  <c r="BG10" i="74"/>
  <c r="BB10" i="67"/>
  <c r="F10" i="67"/>
  <c r="G10" i="73"/>
  <c r="BC10" i="73"/>
  <c r="I10" i="67"/>
  <c r="BE10" i="67"/>
  <c r="V12" i="52"/>
  <c r="BF10" i="74"/>
  <c r="F10" i="74"/>
  <c r="Q31" i="67"/>
  <c r="O31" i="73"/>
  <c r="BB31" i="74"/>
  <c r="B31" i="74"/>
  <c r="CY31" i="74"/>
  <c r="DO31" i="67"/>
  <c r="BE31" i="67"/>
  <c r="I31" i="67"/>
  <c r="H31" i="74"/>
  <c r="BH31" i="74"/>
  <c r="EM31" i="67"/>
  <c r="EY31" i="67"/>
  <c r="EY31" i="73"/>
  <c r="V33" i="52"/>
  <c r="N31" i="73"/>
  <c r="EA31" i="73"/>
  <c r="BC31" i="73"/>
  <c r="G31" i="73"/>
  <c r="BC31" i="74"/>
  <c r="C31" i="74"/>
  <c r="Q30" i="67"/>
  <c r="BC30" i="67"/>
  <c r="G30" i="67"/>
  <c r="N30" i="67"/>
  <c r="EA30" i="67"/>
  <c r="DO30" i="73"/>
  <c r="EM30" i="73"/>
  <c r="V32" i="52"/>
  <c r="B30" i="73"/>
  <c r="CQ30" i="73"/>
  <c r="AX30" i="73"/>
  <c r="EY30" i="74"/>
  <c r="C30" i="67"/>
  <c r="AY30" i="67"/>
  <c r="O30" i="74"/>
  <c r="EL30" i="74"/>
  <c r="S37" i="67"/>
  <c r="T37" i="74"/>
  <c r="S37" i="74"/>
  <c r="BA37" i="73"/>
  <c r="E37" i="73"/>
  <c r="CY37" i="74"/>
  <c r="BB37" i="74"/>
  <c r="B37" i="74"/>
  <c r="AY37" i="67"/>
  <c r="C37" i="67"/>
  <c r="EY37" i="67"/>
  <c r="BE37" i="67"/>
  <c r="I37" i="67"/>
  <c r="H37" i="74"/>
  <c r="BH37" i="74"/>
  <c r="CQ37" i="67"/>
  <c r="AX37" i="67"/>
  <c r="B37" i="67"/>
  <c r="BI37" i="74"/>
  <c r="I37" i="74"/>
  <c r="P43" i="74"/>
  <c r="G43" i="73"/>
  <c r="BC43" i="73"/>
  <c r="DO43" i="73"/>
  <c r="BC43" i="67"/>
  <c r="G43" i="67"/>
  <c r="BA43" i="73"/>
  <c r="E43" i="73"/>
  <c r="CY43" i="74"/>
  <c r="B43" i="74"/>
  <c r="BB43" i="74"/>
  <c r="EM43" i="73"/>
  <c r="V45" i="52"/>
  <c r="BD43" i="73"/>
  <c r="H43" i="73"/>
  <c r="DY43" i="74"/>
  <c r="C26" i="67"/>
  <c r="AY26" i="67"/>
  <c r="H26" i="74"/>
  <c r="BH26" i="74"/>
  <c r="BB26" i="74"/>
  <c r="B26" i="74"/>
  <c r="CY26" i="74"/>
  <c r="DO26" i="67"/>
  <c r="BD26" i="73"/>
  <c r="H26" i="73"/>
  <c r="EY26" i="67"/>
  <c r="EY26" i="74"/>
  <c r="BF26" i="74"/>
  <c r="F26" i="74"/>
  <c r="E26" i="73"/>
  <c r="BA26" i="73"/>
  <c r="FG39" i="73"/>
  <c r="FC39" i="73"/>
  <c r="AD41" i="52"/>
  <c r="AP41" i="52" s="1"/>
  <c r="BB41" i="52" s="1"/>
  <c r="AC41" i="52"/>
  <c r="AO41" i="52" s="1"/>
  <c r="BA41" i="52" s="1"/>
  <c r="FF39" i="73"/>
  <c r="FH39" i="73"/>
  <c r="AB41" i="52"/>
  <c r="AN41" i="52" s="1"/>
  <c r="AZ41" i="52" s="1"/>
  <c r="AF41" i="52"/>
  <c r="AR41" i="52" s="1"/>
  <c r="BD41" i="52" s="1"/>
  <c r="FE39" i="73"/>
  <c r="AE41" i="52"/>
  <c r="AQ41" i="52" s="1"/>
  <c r="BC41" i="52" s="1"/>
  <c r="Y41" i="52"/>
  <c r="FB39" i="73"/>
  <c r="FI39" i="73"/>
  <c r="Z41" i="52"/>
  <c r="AL41" i="52" s="1"/>
  <c r="AX41" i="52" s="1"/>
  <c r="Z25" i="52"/>
  <c r="AB25" i="52"/>
  <c r="AN25" i="52" s="1"/>
  <c r="AZ25" i="52" s="1"/>
  <c r="Y25" i="52"/>
  <c r="AC25" i="52"/>
  <c r="AF25" i="52"/>
  <c r="AR25" i="52" s="1"/>
  <c r="BD25" i="52" s="1"/>
  <c r="AE25" i="52"/>
  <c r="AQ25" i="52" s="1"/>
  <c r="BC25" i="52" s="1"/>
  <c r="AD25" i="52"/>
  <c r="AP25" i="52" s="1"/>
  <c r="BB25" i="52" s="1"/>
  <c r="CG23" i="74" s="1"/>
  <c r="FI23" i="73"/>
  <c r="FC23" i="73"/>
  <c r="FB23" i="73"/>
  <c r="FH23" i="73"/>
  <c r="FG23" i="73"/>
  <c r="FE23" i="73"/>
  <c r="BY23" i="73" s="1"/>
  <c r="FF23" i="73"/>
  <c r="W55" i="74"/>
  <c r="CD56" i="73"/>
  <c r="BF56" i="73"/>
  <c r="J56" i="73"/>
  <c r="BJ56" i="74"/>
  <c r="J56" i="74"/>
  <c r="J30" i="73"/>
  <c r="CD30" i="73"/>
  <c r="BF30" i="73"/>
  <c r="V36" i="73"/>
  <c r="J47" i="73"/>
  <c r="CD47" i="73"/>
  <c r="BF47" i="73"/>
  <c r="V9" i="73"/>
  <c r="W38" i="74"/>
  <c r="V37" i="67"/>
  <c r="Q15" i="67"/>
  <c r="BD15" i="67"/>
  <c r="H15" i="67"/>
  <c r="BA15" i="73"/>
  <c r="E15" i="73"/>
  <c r="BY15" i="73"/>
  <c r="BH15" i="74"/>
  <c r="H15" i="74"/>
  <c r="AY15" i="73"/>
  <c r="C15" i="73"/>
  <c r="BW15" i="73"/>
  <c r="CQ15" i="73"/>
  <c r="AX15" i="73"/>
  <c r="B15" i="73"/>
  <c r="BV15" i="73"/>
  <c r="BB15" i="73"/>
  <c r="F15" i="73"/>
  <c r="BZ15" i="73"/>
  <c r="CQ15" i="67"/>
  <c r="AX15" i="67"/>
  <c r="B15" i="67"/>
  <c r="DL15" i="74"/>
  <c r="BC15" i="74"/>
  <c r="C15" i="74"/>
  <c r="Q39" i="73"/>
  <c r="R39" i="74"/>
  <c r="U39" i="73"/>
  <c r="BD39" i="67"/>
  <c r="H39" i="67"/>
  <c r="CB39" i="67"/>
  <c r="BG39" i="74"/>
  <c r="G39" i="74"/>
  <c r="CG39" i="74"/>
  <c r="EM39" i="67"/>
  <c r="C39" i="73"/>
  <c r="AY39" i="73"/>
  <c r="BW39" i="73"/>
  <c r="DY39" i="74"/>
  <c r="BD39" i="73"/>
  <c r="H39" i="73"/>
  <c r="CB39" i="73"/>
  <c r="BW39" i="67"/>
  <c r="AY39" i="67"/>
  <c r="C39" i="67"/>
  <c r="CQ39" i="67"/>
  <c r="AX39" i="67"/>
  <c r="B39" i="67"/>
  <c r="DC39" i="73"/>
  <c r="DO39" i="73"/>
  <c r="U20" i="73"/>
  <c r="O20" i="73"/>
  <c r="U20" i="67"/>
  <c r="CQ20" i="67"/>
  <c r="AX20" i="67"/>
  <c r="B20" i="67"/>
  <c r="EY20" i="74"/>
  <c r="N20" i="67"/>
  <c r="EA20" i="67"/>
  <c r="DC20" i="67"/>
  <c r="G20" i="74"/>
  <c r="BG20" i="74"/>
  <c r="AY20" i="73"/>
  <c r="C20" i="73"/>
  <c r="DY20" i="74"/>
  <c r="T9" i="67"/>
  <c r="I9" i="67"/>
  <c r="BE9" i="67"/>
  <c r="BE9" i="73"/>
  <c r="I9" i="73"/>
  <c r="O9" i="74"/>
  <c r="EL9" i="74"/>
  <c r="EA9" i="67"/>
  <c r="N9" i="67"/>
  <c r="BF9" i="74"/>
  <c r="F9" i="74"/>
  <c r="DY9" i="74"/>
  <c r="EY9" i="67"/>
  <c r="DO9" i="73"/>
  <c r="EM9" i="73"/>
  <c r="BC9" i="67"/>
  <c r="G9" i="67"/>
  <c r="BI9" i="74"/>
  <c r="I9" i="74"/>
  <c r="AK17" i="52"/>
  <c r="AH17" i="52"/>
  <c r="AC15" i="73"/>
  <c r="BM15" i="73"/>
  <c r="AQ17" i="52"/>
  <c r="BC17" i="52" s="1"/>
  <c r="G12" i="73"/>
  <c r="BC12" i="73"/>
  <c r="EY12" i="73"/>
  <c r="BB33" i="74"/>
  <c r="B33" i="74"/>
  <c r="CY33" i="74"/>
  <c r="F28" i="73"/>
  <c r="BB28" i="73"/>
  <c r="AX28" i="73"/>
  <c r="CQ28" i="73"/>
  <c r="B28" i="73"/>
  <c r="BD28" i="67"/>
  <c r="H28" i="67"/>
  <c r="BD28" i="73"/>
  <c r="H28" i="73"/>
  <c r="BF28" i="74"/>
  <c r="F28" i="74"/>
  <c r="BE46" i="74"/>
  <c r="E46" i="74"/>
  <c r="EM46" i="73"/>
  <c r="BF45" i="67"/>
  <c r="J45" i="67"/>
  <c r="BF16" i="67"/>
  <c r="J16" i="67"/>
  <c r="CD16" i="67"/>
  <c r="BF16" i="73"/>
  <c r="J16" i="73"/>
  <c r="CD16" i="73"/>
  <c r="J29" i="67"/>
  <c r="BF29" i="67"/>
  <c r="BF52" i="67"/>
  <c r="J52" i="67"/>
  <c r="CD52" i="67"/>
  <c r="CD52" i="73"/>
  <c r="BF52" i="73"/>
  <c r="J52" i="73"/>
  <c r="J42" i="74"/>
  <c r="BJ42" i="74"/>
  <c r="J41" i="74"/>
  <c r="BJ41" i="74"/>
  <c r="BC48" i="73"/>
  <c r="G48" i="73"/>
  <c r="G48" i="74"/>
  <c r="BG48" i="74"/>
  <c r="EM48" i="67"/>
  <c r="FL48" i="74"/>
  <c r="EL48" i="74"/>
  <c r="O48" i="74"/>
  <c r="V50" i="52"/>
  <c r="CQ48" i="73"/>
  <c r="AX48" i="73"/>
  <c r="B48" i="73"/>
  <c r="N23" i="67"/>
  <c r="EA23" i="67"/>
  <c r="H23" i="67"/>
  <c r="BD23" i="67"/>
  <c r="BI23" i="74"/>
  <c r="I23" i="74"/>
  <c r="CI23" i="74"/>
  <c r="BE23" i="73"/>
  <c r="I23" i="73"/>
  <c r="CC23" i="73"/>
  <c r="BB23" i="74"/>
  <c r="B23" i="74"/>
  <c r="CY23" i="74"/>
  <c r="AL25" i="52"/>
  <c r="AX25" i="52" s="1"/>
  <c r="F23" i="73"/>
  <c r="BB23" i="73"/>
  <c r="BZ23" i="73"/>
  <c r="EY23" i="67"/>
  <c r="N23" i="73"/>
  <c r="EA23" i="73"/>
  <c r="FL23" i="74"/>
  <c r="O16" i="74"/>
  <c r="EL16" i="74"/>
  <c r="FL16" i="74"/>
  <c r="BE16" i="67"/>
  <c r="I16" i="67"/>
  <c r="BB16" i="73"/>
  <c r="F16" i="73"/>
  <c r="AY16" i="73"/>
  <c r="C16" i="73"/>
  <c r="DY16" i="74"/>
  <c r="EM16" i="67"/>
  <c r="DO16" i="73"/>
  <c r="H16" i="73"/>
  <c r="BD16" i="73"/>
  <c r="EY16" i="74"/>
  <c r="N19" i="73"/>
  <c r="EA19" i="73"/>
  <c r="BC19" i="74"/>
  <c r="C19" i="74"/>
  <c r="DO19" i="73"/>
  <c r="B19" i="74"/>
  <c r="CY19" i="74"/>
  <c r="BB19" i="74"/>
  <c r="DO19" i="67"/>
  <c r="AY19" i="73"/>
  <c r="C19" i="73"/>
  <c r="BB19" i="73"/>
  <c r="F19" i="73"/>
  <c r="CP57" i="67"/>
  <c r="AY11" i="73"/>
  <c r="C11" i="73"/>
  <c r="O11" i="74"/>
  <c r="EL11" i="74"/>
  <c r="BC11" i="73"/>
  <c r="G11" i="73"/>
  <c r="BC11" i="74"/>
  <c r="C11" i="74"/>
  <c r="V13" i="52"/>
  <c r="BE11" i="74"/>
  <c r="E11" i="74"/>
  <c r="G11" i="67"/>
  <c r="BC11" i="67"/>
  <c r="AO55" i="52"/>
  <c r="BA55" i="52" s="1"/>
  <c r="AY53" i="73"/>
  <c r="C53" i="73"/>
  <c r="BW53" i="73"/>
  <c r="AY53" i="67"/>
  <c r="C53" i="67"/>
  <c r="BW53" i="67"/>
  <c r="CQ53" i="67"/>
  <c r="AX53" i="67"/>
  <c r="B53" i="67"/>
  <c r="B53" i="73"/>
  <c r="CQ53" i="73"/>
  <c r="AX53" i="73"/>
  <c r="BV53" i="73"/>
  <c r="BE53" i="67"/>
  <c r="I53" i="67"/>
  <c r="BD53" i="67"/>
  <c r="H53" i="67"/>
  <c r="CB53" i="67"/>
  <c r="C53" i="74"/>
  <c r="BC53" i="74"/>
  <c r="CC53" i="74"/>
  <c r="N41" i="67"/>
  <c r="EA41" i="67"/>
  <c r="CQ41" i="73"/>
  <c r="AX41" i="73"/>
  <c r="B41" i="73"/>
  <c r="BC41" i="74"/>
  <c r="C41" i="74"/>
  <c r="DC41" i="67"/>
  <c r="G41" i="73"/>
  <c r="BC41" i="73"/>
  <c r="DC41" i="73"/>
  <c r="F36" i="73"/>
  <c r="BZ36" i="73"/>
  <c r="BB36" i="73"/>
  <c r="BV36" i="73"/>
  <c r="N36" i="73"/>
  <c r="EA36" i="73"/>
  <c r="BD36" i="67"/>
  <c r="H36" i="67"/>
  <c r="AR38" i="52"/>
  <c r="BD38" i="52" s="1"/>
  <c r="G36" i="74"/>
  <c r="BG36" i="74"/>
  <c r="CG36" i="74"/>
  <c r="F36" i="74"/>
  <c r="BF36" i="74"/>
  <c r="CF36" i="74"/>
  <c r="DO36" i="67"/>
  <c r="AX36" i="73"/>
  <c r="B36" i="73"/>
  <c r="CQ36" i="73"/>
  <c r="EY36" i="74"/>
  <c r="B25" i="74"/>
  <c r="CY25" i="74"/>
  <c r="BB25" i="74"/>
  <c r="BI25" i="74"/>
  <c r="I25" i="74"/>
  <c r="I25" i="67"/>
  <c r="BE25" i="67"/>
  <c r="BC25" i="67"/>
  <c r="G25" i="67"/>
  <c r="H25" i="73"/>
  <c r="BD25" i="73"/>
  <c r="AX29" i="67"/>
  <c r="B29" i="67"/>
  <c r="CQ29" i="67"/>
  <c r="BD29" i="67"/>
  <c r="H29" i="67"/>
  <c r="CB29" i="67"/>
  <c r="BC29" i="73"/>
  <c r="G29" i="73"/>
  <c r="CA29" i="73"/>
  <c r="BA29" i="73"/>
  <c r="E29" i="73"/>
  <c r="BY29" i="73"/>
  <c r="EY29" i="67"/>
  <c r="BA29" i="67"/>
  <c r="E29" i="67"/>
  <c r="BY29" i="67"/>
  <c r="BB29" i="73"/>
  <c r="F29" i="73"/>
  <c r="BZ29" i="73"/>
  <c r="BE29" i="73"/>
  <c r="I29" i="73"/>
  <c r="CC29" i="73"/>
  <c r="E29" i="74"/>
  <c r="BE29" i="74"/>
  <c r="CE29" i="74"/>
  <c r="F29" i="67"/>
  <c r="BB29" i="67"/>
  <c r="BZ29" i="67"/>
  <c r="BC29" i="67"/>
  <c r="G29" i="67"/>
  <c r="CA29" i="67"/>
  <c r="BD29" i="73"/>
  <c r="H29" i="73"/>
  <c r="CB29" i="73"/>
  <c r="B29" i="74"/>
  <c r="CY29" i="74"/>
  <c r="BB29" i="74"/>
  <c r="BH29" i="74"/>
  <c r="H29" i="74"/>
  <c r="CH29" i="74"/>
  <c r="N45" i="67"/>
  <c r="EA45" i="67"/>
  <c r="V47" i="52"/>
  <c r="N45" i="73"/>
  <c r="W45" i="73" s="1"/>
  <c r="EA45" i="73"/>
  <c r="DY45" i="74"/>
  <c r="F45" i="74"/>
  <c r="BF45" i="74"/>
  <c r="EM45" i="67"/>
  <c r="EY45" i="73"/>
  <c r="BC45" i="74"/>
  <c r="C45" i="74"/>
  <c r="AY45" i="67"/>
  <c r="C45" i="67"/>
  <c r="AY45" i="73"/>
  <c r="C45" i="73"/>
  <c r="EA24" i="67"/>
  <c r="N24" i="67"/>
  <c r="C24" i="67"/>
  <c r="AY24" i="67"/>
  <c r="F24" i="73"/>
  <c r="BB24" i="73"/>
  <c r="B24" i="74"/>
  <c r="CY24" i="74"/>
  <c r="BB24" i="74"/>
  <c r="BE24" i="67"/>
  <c r="I24" i="67"/>
  <c r="DC24" i="73"/>
  <c r="AY24" i="73"/>
  <c r="C24" i="73"/>
  <c r="EY24" i="74"/>
  <c r="EY24" i="67"/>
  <c r="N24" i="73"/>
  <c r="EA24" i="73"/>
  <c r="G24" i="74"/>
  <c r="BG24" i="74"/>
  <c r="FI11" i="73"/>
  <c r="FH11" i="73"/>
  <c r="CB11" i="73" s="1"/>
  <c r="AE13" i="52"/>
  <c r="AQ13" i="52" s="1"/>
  <c r="BC13" i="52" s="1"/>
  <c r="AF13" i="52"/>
  <c r="AR13" i="52" s="1"/>
  <c r="BD13" i="52" s="1"/>
  <c r="FB11" i="73"/>
  <c r="BV11" i="73" s="1"/>
  <c r="AC13" i="52"/>
  <c r="AO13" i="52" s="1"/>
  <c r="BA13" i="52" s="1"/>
  <c r="FE11" i="73"/>
  <c r="FG11" i="73"/>
  <c r="Y13" i="52"/>
  <c r="FF11" i="73"/>
  <c r="FC11" i="73"/>
  <c r="Z13" i="52"/>
  <c r="AL13" i="52" s="1"/>
  <c r="AX13" i="52" s="1"/>
  <c r="AD13" i="52"/>
  <c r="AP13" i="52" s="1"/>
  <c r="BB13" i="52" s="1"/>
  <c r="AB13" i="52"/>
  <c r="AN13" i="52" s="1"/>
  <c r="AZ13" i="52" s="1"/>
  <c r="CB11" i="67"/>
  <c r="BJ34" i="74"/>
  <c r="J34" i="74"/>
  <c r="CJ34" i="74"/>
  <c r="BF46" i="73"/>
  <c r="J46" i="73"/>
  <c r="CD46" i="73"/>
  <c r="DO11" i="73"/>
  <c r="CQ11" i="73"/>
  <c r="BF11" i="73"/>
  <c r="J11" i="73"/>
  <c r="CD11" i="73"/>
  <c r="J39" i="67"/>
  <c r="BF39" i="67"/>
  <c r="BF43" i="67"/>
  <c r="J43" i="67"/>
  <c r="BJ43" i="74"/>
  <c r="J43" i="74"/>
  <c r="J17" i="73"/>
  <c r="BF17" i="73"/>
  <c r="CD17" i="73"/>
  <c r="BF53" i="67"/>
  <c r="J53" i="67"/>
  <c r="BF21" i="73"/>
  <c r="J21" i="73"/>
  <c r="CD21" i="73"/>
  <c r="J23" i="74"/>
  <c r="BJ23" i="74"/>
  <c r="CJ23" i="74"/>
  <c r="J23" i="67"/>
  <c r="BF23" i="67"/>
  <c r="CD23" i="67"/>
  <c r="CD44" i="73"/>
  <c r="BF44" i="73"/>
  <c r="J44" i="73"/>
  <c r="Z10" i="52"/>
  <c r="AL10" i="52" s="1"/>
  <c r="AX10" i="52" s="1"/>
  <c r="AD10" i="52"/>
  <c r="AP10" i="52" s="1"/>
  <c r="BB10" i="52" s="1"/>
  <c r="FC8" i="73"/>
  <c r="FG8" i="73"/>
  <c r="FI8" i="73"/>
  <c r="FH8" i="73"/>
  <c r="FE8" i="73"/>
  <c r="FF8" i="73"/>
  <c r="FB8" i="73"/>
  <c r="AF10" i="52"/>
  <c r="AR10" i="52" s="1"/>
  <c r="BD10" i="52" s="1"/>
  <c r="AB10" i="52"/>
  <c r="AN10" i="52" s="1"/>
  <c r="AZ10" i="52" s="1"/>
  <c r="AE10" i="52"/>
  <c r="AQ10" i="52" s="1"/>
  <c r="BC10" i="52" s="1"/>
  <c r="AC10" i="52"/>
  <c r="AO10" i="52" s="1"/>
  <c r="BA10" i="52" s="1"/>
  <c r="BZ8" i="67" s="1"/>
  <c r="Y10" i="52"/>
  <c r="BY8" i="67"/>
  <c r="CG8" i="74"/>
  <c r="BD50" i="73"/>
  <c r="H50" i="73"/>
  <c r="BF50" i="74"/>
  <c r="F50" i="74"/>
  <c r="DO50" i="73"/>
  <c r="EM50" i="73"/>
  <c r="DY50" i="74"/>
  <c r="N50" i="67"/>
  <c r="EA50" i="67"/>
  <c r="AY50" i="67"/>
  <c r="C50" i="67"/>
  <c r="BC50" i="67"/>
  <c r="G50" i="67"/>
  <c r="BC50" i="73"/>
  <c r="G50" i="73"/>
  <c r="DZ57" i="73"/>
  <c r="DN57" i="73"/>
  <c r="CR57" i="74"/>
  <c r="CT57" i="73"/>
  <c r="K6" i="67"/>
  <c r="DV57" i="67"/>
  <c r="EA32" i="67"/>
  <c r="N32" i="67"/>
  <c r="BA32" i="73"/>
  <c r="E32" i="73"/>
  <c r="BE32" i="67"/>
  <c r="I32" i="67"/>
  <c r="H32" i="67"/>
  <c r="BD32" i="67"/>
  <c r="I32" i="73"/>
  <c r="BE32" i="73"/>
  <c r="BC32" i="67"/>
  <c r="G32" i="67"/>
  <c r="BD32" i="73"/>
  <c r="H32" i="73"/>
  <c r="BC32" i="74"/>
  <c r="C32" i="74"/>
  <c r="BF32" i="74"/>
  <c r="F32" i="74"/>
  <c r="BH32" i="74"/>
  <c r="H32" i="74"/>
  <c r="B21" i="67"/>
  <c r="CQ21" i="67"/>
  <c r="AX21" i="67"/>
  <c r="BD21" i="67"/>
  <c r="H21" i="67"/>
  <c r="CB21" i="67"/>
  <c r="BC21" i="67"/>
  <c r="G21" i="67"/>
  <c r="CA21" i="67"/>
  <c r="V23" i="52"/>
  <c r="DO21" i="67"/>
  <c r="EY21" i="73"/>
  <c r="EM21" i="67"/>
  <c r="FL21" i="74"/>
  <c r="BC21" i="74"/>
  <c r="C21" i="74"/>
  <c r="BY42" i="73"/>
  <c r="E42" i="73"/>
  <c r="BA42" i="73"/>
  <c r="AX42" i="67"/>
  <c r="B42" i="67"/>
  <c r="CQ42" i="67"/>
  <c r="CC42" i="73"/>
  <c r="I42" i="73"/>
  <c r="BE42" i="73"/>
  <c r="BW42" i="73"/>
  <c r="C42" i="73"/>
  <c r="AY42" i="73"/>
  <c r="F42" i="74"/>
  <c r="BF42" i="74"/>
  <c r="AY42" i="67"/>
  <c r="C42" i="67"/>
  <c r="BH55" i="74"/>
  <c r="H55" i="74"/>
  <c r="V57" i="52"/>
  <c r="AX55" i="67"/>
  <c r="B55" i="67"/>
  <c r="CQ55" i="67"/>
  <c r="BE55" i="67"/>
  <c r="I55" i="67"/>
  <c r="O55" i="74"/>
  <c r="EL55" i="74"/>
  <c r="DC55" i="67"/>
  <c r="BI55" i="74"/>
  <c r="I55" i="74"/>
  <c r="BC27" i="74"/>
  <c r="C27" i="74"/>
  <c r="EM27" i="67"/>
  <c r="H27" i="67"/>
  <c r="BD27" i="67"/>
  <c r="BD27" i="73"/>
  <c r="H27" i="73"/>
  <c r="BC27" i="67"/>
  <c r="G27" i="67"/>
  <c r="BE27" i="74"/>
  <c r="E27" i="74"/>
  <c r="FL27" i="74"/>
  <c r="BA27" i="73"/>
  <c r="E27" i="73"/>
  <c r="DL27" i="74"/>
  <c r="G14" i="67"/>
  <c r="BC14" i="67"/>
  <c r="CA14" i="67"/>
  <c r="BA14" i="67"/>
  <c r="E14" i="67"/>
  <c r="BY14" i="67"/>
  <c r="DO14" i="73"/>
  <c r="AY14" i="67"/>
  <c r="C14" i="67"/>
  <c r="BW14" i="67"/>
  <c r="DC14" i="67"/>
  <c r="C14" i="74"/>
  <c r="BC14" i="74"/>
  <c r="CC14" i="74"/>
  <c r="BD14" i="73"/>
  <c r="H14" i="73"/>
  <c r="CB14" i="73"/>
  <c r="BC14" i="73"/>
  <c r="G14" i="73"/>
  <c r="CA14" i="73"/>
  <c r="DC51" i="73"/>
  <c r="I51" i="74"/>
  <c r="BI51" i="74"/>
  <c r="O51" i="74"/>
  <c r="EL51" i="74"/>
  <c r="EY51" i="74"/>
  <c r="B51" i="67"/>
  <c r="CQ51" i="67"/>
  <c r="AX51" i="67"/>
  <c r="I51" i="67"/>
  <c r="BE51" i="67"/>
  <c r="BC51" i="73"/>
  <c r="G51" i="73"/>
  <c r="BD51" i="67"/>
  <c r="H51" i="67"/>
  <c r="BH51" i="74"/>
  <c r="H51" i="74"/>
  <c r="AC42" i="52"/>
  <c r="AE42" i="52"/>
  <c r="Y42" i="52"/>
  <c r="AB42" i="52"/>
  <c r="AN42" i="52" s="1"/>
  <c r="AZ42" i="52" s="1"/>
  <c r="AF42" i="52"/>
  <c r="AR42" i="52" s="1"/>
  <c r="BD42" i="52" s="1"/>
  <c r="Z42" i="52"/>
  <c r="AL42" i="52" s="1"/>
  <c r="AX42" i="52" s="1"/>
  <c r="FF40" i="73"/>
  <c r="FG40" i="73"/>
  <c r="FC40" i="73"/>
  <c r="FH40" i="73"/>
  <c r="FE40" i="73"/>
  <c r="AD42" i="52"/>
  <c r="AP42" i="52" s="1"/>
  <c r="BB42" i="52" s="1"/>
  <c r="FI40" i="73"/>
  <c r="FB40" i="73"/>
  <c r="BE52" i="67"/>
  <c r="I52" i="67"/>
  <c r="BA52" i="67"/>
  <c r="E52" i="67"/>
  <c r="EM52" i="67"/>
  <c r="V54" i="52"/>
  <c r="EA52" i="73"/>
  <c r="N52" i="73"/>
  <c r="DC52" i="73"/>
  <c r="O52" i="74"/>
  <c r="EL52" i="74"/>
  <c r="EY52" i="74"/>
  <c r="G52" i="74"/>
  <c r="BG52" i="74"/>
  <c r="I8" i="73"/>
  <c r="BE8" i="73"/>
  <c r="AY8" i="73"/>
  <c r="C8" i="73"/>
  <c r="BW8" i="73"/>
  <c r="N8" i="67"/>
  <c r="EA8" i="67"/>
  <c r="H8" i="67"/>
  <c r="BD8" i="67"/>
  <c r="BD57" i="67" s="1"/>
  <c r="CB8" i="67"/>
  <c r="EA8" i="73"/>
  <c r="N8" i="73"/>
  <c r="BH8" i="74"/>
  <c r="BH57" i="74" s="1"/>
  <c r="H8" i="74"/>
  <c r="FL8" i="74"/>
  <c r="FL57" i="74" s="1"/>
  <c r="DL8" i="74"/>
  <c r="H44" i="67"/>
  <c r="BD44" i="67"/>
  <c r="DL44" i="74"/>
  <c r="N44" i="67"/>
  <c r="EA44" i="67"/>
  <c r="DC44" i="67"/>
  <c r="BE44" i="67"/>
  <c r="I44" i="67"/>
  <c r="BE44" i="73"/>
  <c r="I44" i="73"/>
  <c r="G44" i="67"/>
  <c r="BC44" i="67"/>
  <c r="BB44" i="73"/>
  <c r="F44" i="73"/>
  <c r="BE44" i="74"/>
  <c r="E44" i="74"/>
  <c r="J27" i="67"/>
  <c r="CD27" i="67"/>
  <c r="BF27" i="67"/>
  <c r="BF27" i="73"/>
  <c r="J27" i="73"/>
  <c r="CD27" i="73"/>
  <c r="J33" i="67"/>
  <c r="BF33" i="67"/>
  <c r="CD33" i="67"/>
  <c r="CJ15" i="74"/>
  <c r="J15" i="74"/>
  <c r="BJ15" i="74"/>
  <c r="W8" i="74"/>
  <c r="J35" i="74"/>
  <c r="BJ35" i="74"/>
  <c r="BJ51" i="74"/>
  <c r="J51" i="74"/>
  <c r="BF31" i="67"/>
  <c r="J31" i="67"/>
  <c r="BF19" i="73"/>
  <c r="CD19" i="73"/>
  <c r="J19" i="73"/>
  <c r="V10" i="73"/>
  <c r="BB40" i="67"/>
  <c r="F40" i="67"/>
  <c r="EY40" i="67"/>
  <c r="BC40" i="73"/>
  <c r="G40" i="73"/>
  <c r="H40" i="74"/>
  <c r="BH40" i="74"/>
  <c r="BC40" i="67"/>
  <c r="G40" i="67"/>
  <c r="CA40" i="67"/>
  <c r="F40" i="73"/>
  <c r="BB40" i="73"/>
  <c r="BZ40" i="73"/>
  <c r="E40" i="74"/>
  <c r="BE40" i="74"/>
  <c r="N40" i="73"/>
  <c r="EA40" i="73"/>
  <c r="DC40" i="73"/>
  <c r="BI40" i="74"/>
  <c r="I40" i="74"/>
  <c r="CI40" i="74"/>
  <c r="FL40" i="74"/>
  <c r="E40" i="67"/>
  <c r="BA40" i="67"/>
  <c r="DO40" i="67"/>
  <c r="AQ42" i="52"/>
  <c r="BC42" i="52" s="1"/>
  <c r="DL40" i="74"/>
  <c r="BE35" i="67"/>
  <c r="I35" i="67"/>
  <c r="CC35" i="67"/>
  <c r="BA35" i="73"/>
  <c r="E35" i="73"/>
  <c r="BY35" i="73"/>
  <c r="H35" i="73"/>
  <c r="BD35" i="73"/>
  <c r="CB35" i="73"/>
  <c r="EL35" i="74"/>
  <c r="O35" i="74"/>
  <c r="AY35" i="67"/>
  <c r="C35" i="67"/>
  <c r="AX35" i="67"/>
  <c r="B35" i="67"/>
  <c r="CQ35" i="67"/>
  <c r="BB35" i="73"/>
  <c r="F35" i="73"/>
  <c r="BZ35" i="73"/>
  <c r="DY54" i="74"/>
  <c r="N54" i="67"/>
  <c r="W54" i="67" s="1"/>
  <c r="EA54" i="67"/>
  <c r="C54" i="67"/>
  <c r="AY54" i="67"/>
  <c r="BB54" i="74"/>
  <c r="B54" i="74"/>
  <c r="CY54" i="74"/>
  <c r="EM54" i="67"/>
  <c r="EY54" i="73"/>
  <c r="AB51" i="52"/>
  <c r="AN51" i="52" s="1"/>
  <c r="AZ51" i="52" s="1"/>
  <c r="AE51" i="52"/>
  <c r="AQ51" i="52" s="1"/>
  <c r="BC51" i="52" s="1"/>
  <c r="Z51" i="52"/>
  <c r="AF51" i="52"/>
  <c r="AR51" i="52" s="1"/>
  <c r="BD51" i="52" s="1"/>
  <c r="Y51" i="52"/>
  <c r="AC51" i="52"/>
  <c r="FI49" i="73"/>
  <c r="FG49" i="73"/>
  <c r="CA49" i="73" s="1"/>
  <c r="FE49" i="73"/>
  <c r="FF49" i="73"/>
  <c r="FB49" i="73"/>
  <c r="FH49" i="73"/>
  <c r="AD51" i="52"/>
  <c r="AP51" i="52" s="1"/>
  <c r="BB51" i="52" s="1"/>
  <c r="FC49" i="73"/>
  <c r="CI49" i="74"/>
  <c r="AF57" i="52"/>
  <c r="Y57" i="52"/>
  <c r="AC57" i="52"/>
  <c r="AO57" i="52" s="1"/>
  <c r="BA57" i="52" s="1"/>
  <c r="AE57" i="52"/>
  <c r="FB55" i="73"/>
  <c r="FI55" i="73"/>
  <c r="AD57" i="52"/>
  <c r="AP57" i="52" s="1"/>
  <c r="BB57" i="52" s="1"/>
  <c r="CG55" i="74" s="1"/>
  <c r="FC55" i="73"/>
  <c r="AB57" i="52"/>
  <c r="AN57" i="52" s="1"/>
  <c r="AZ57" i="52" s="1"/>
  <c r="FF55" i="73"/>
  <c r="FG55" i="73"/>
  <c r="CA55" i="73" s="1"/>
  <c r="Z57" i="52"/>
  <c r="AL57" i="52" s="1"/>
  <c r="AX57" i="52" s="1"/>
  <c r="FE55" i="73"/>
  <c r="FH55" i="73"/>
  <c r="FH31" i="73"/>
  <c r="AF33" i="52"/>
  <c r="AR33" i="52" s="1"/>
  <c r="BD33" i="52" s="1"/>
  <c r="FI31" i="73"/>
  <c r="FE31" i="73"/>
  <c r="AB33" i="52"/>
  <c r="AN33" i="52" s="1"/>
  <c r="AZ33" i="52" s="1"/>
  <c r="Z33" i="52"/>
  <c r="AL33" i="52" s="1"/>
  <c r="AX33" i="52" s="1"/>
  <c r="CC31" i="74" s="1"/>
  <c r="FF31" i="73"/>
  <c r="FB31" i="73"/>
  <c r="AD33" i="52"/>
  <c r="AP33" i="52" s="1"/>
  <c r="BB33" i="52" s="1"/>
  <c r="Y33" i="52"/>
  <c r="FC31" i="73"/>
  <c r="FG31" i="73"/>
  <c r="AC33" i="52"/>
  <c r="AO33" i="52" s="1"/>
  <c r="BA33" i="52" s="1"/>
  <c r="AE33" i="52"/>
  <c r="AQ33" i="52" s="1"/>
  <c r="BC33" i="52" s="1"/>
  <c r="CH31" i="74" s="1"/>
  <c r="Z58" i="52"/>
  <c r="AL58" i="52" s="1"/>
  <c r="AX58" i="52" s="1"/>
  <c r="AC58" i="52"/>
  <c r="AD58" i="52"/>
  <c r="AB58" i="52"/>
  <c r="FG56" i="73"/>
  <c r="FC56" i="73"/>
  <c r="AF58" i="52"/>
  <c r="AR58" i="52" s="1"/>
  <c r="BD58" i="52" s="1"/>
  <c r="FF56" i="73"/>
  <c r="Y58" i="52"/>
  <c r="FE56" i="73"/>
  <c r="FI56" i="73"/>
  <c r="CC56" i="73" s="1"/>
  <c r="FH56" i="73"/>
  <c r="FB56" i="73"/>
  <c r="AE58" i="52"/>
  <c r="AQ58" i="52" s="1"/>
  <c r="BC58" i="52" s="1"/>
  <c r="CH56" i="74" s="1"/>
  <c r="AD9" i="52"/>
  <c r="AP9" i="52" s="1"/>
  <c r="BB9" i="52" s="1"/>
  <c r="AC9" i="52"/>
  <c r="Y9" i="52"/>
  <c r="FB7" i="73"/>
  <c r="FF7" i="73"/>
  <c r="Z9" i="52"/>
  <c r="AL9" i="52" s="1"/>
  <c r="AX9" i="52" s="1"/>
  <c r="FG7" i="73"/>
  <c r="FC7" i="73"/>
  <c r="AB9" i="52"/>
  <c r="AN9" i="52" s="1"/>
  <c r="AZ9" i="52" s="1"/>
  <c r="FI7" i="73"/>
  <c r="FH7" i="73"/>
  <c r="AF9" i="52"/>
  <c r="AR9" i="52" s="1"/>
  <c r="BD9" i="52" s="1"/>
  <c r="CI7" i="74" s="1"/>
  <c r="FE7" i="73"/>
  <c r="BY7" i="73" s="1"/>
  <c r="AE9" i="52"/>
  <c r="AQ9" i="52" s="1"/>
  <c r="BC9" i="52" s="1"/>
  <c r="FF38" i="73"/>
  <c r="Y40" i="52"/>
  <c r="AC40" i="52"/>
  <c r="AO40" i="52" s="1"/>
  <c r="BA40" i="52" s="1"/>
  <c r="FI38" i="73"/>
  <c r="FC38" i="73"/>
  <c r="AF40" i="52"/>
  <c r="AR40" i="52" s="1"/>
  <c r="BD40" i="52" s="1"/>
  <c r="AB40" i="52"/>
  <c r="AN40" i="52" s="1"/>
  <c r="AZ40" i="52" s="1"/>
  <c r="CE38" i="74" s="1"/>
  <c r="FE38" i="73"/>
  <c r="FH38" i="73"/>
  <c r="Z40" i="52"/>
  <c r="AL40" i="52" s="1"/>
  <c r="AX40" i="52" s="1"/>
  <c r="FB38" i="73"/>
  <c r="FG38" i="73"/>
  <c r="AE40" i="52"/>
  <c r="AQ40" i="52" s="1"/>
  <c r="BC40" i="52" s="1"/>
  <c r="AD40" i="52"/>
  <c r="AP40" i="52" s="1"/>
  <c r="BB40" i="52" s="1"/>
  <c r="CC38" i="67"/>
  <c r="AF15" i="52"/>
  <c r="Z15" i="52"/>
  <c r="AL15" i="52" s="1"/>
  <c r="AX15" i="52" s="1"/>
  <c r="AB15" i="52"/>
  <c r="AN15" i="52" s="1"/>
  <c r="AZ15" i="52" s="1"/>
  <c r="AE15" i="52"/>
  <c r="AQ15" i="52" s="1"/>
  <c r="BC15" i="52" s="1"/>
  <c r="FB13" i="73"/>
  <c r="Y15" i="52"/>
  <c r="FG13" i="73"/>
  <c r="FH13" i="73"/>
  <c r="FI13" i="73"/>
  <c r="FF13" i="73"/>
  <c r="AD15" i="52"/>
  <c r="AP15" i="52" s="1"/>
  <c r="BB15" i="52" s="1"/>
  <c r="FE13" i="73"/>
  <c r="FC13" i="73"/>
  <c r="BW13" i="73" s="1"/>
  <c r="AC15" i="52"/>
  <c r="AO15" i="52" s="1"/>
  <c r="BA15" i="52" s="1"/>
  <c r="BZ13" i="67"/>
  <c r="CH13" i="74"/>
  <c r="AN48" i="52"/>
  <c r="AZ48" i="52" s="1"/>
  <c r="AK48" i="52"/>
  <c r="AH48" i="52"/>
  <c r="AP48" i="52"/>
  <c r="BB48" i="52" s="1"/>
  <c r="AD46" i="73"/>
  <c r="BN46" i="73"/>
  <c r="EJ57" i="74"/>
  <c r="EY18" i="67"/>
  <c r="BB18" i="73"/>
  <c r="F18" i="73"/>
  <c r="BD18" i="73"/>
  <c r="H18" i="73"/>
  <c r="DO18" i="73"/>
  <c r="DC18" i="67"/>
  <c r="BH18" i="74"/>
  <c r="H18" i="74"/>
  <c r="FL18" i="74"/>
  <c r="BC38" i="73"/>
  <c r="G38" i="73"/>
  <c r="AY38" i="73"/>
  <c r="C38" i="73"/>
  <c r="CQ38" i="67"/>
  <c r="AX38" i="67"/>
  <c r="B38" i="67"/>
  <c r="DO38" i="67"/>
  <c r="EA38" i="73"/>
  <c r="N38" i="73"/>
  <c r="BC38" i="67"/>
  <c r="G38" i="67"/>
  <c r="CA38" i="67"/>
  <c r="BD38" i="67"/>
  <c r="H38" i="67"/>
  <c r="I38" i="74"/>
  <c r="CI38" i="74"/>
  <c r="BI38" i="74"/>
  <c r="DO38" i="73"/>
  <c r="EM38" i="73"/>
  <c r="EY10" i="67"/>
  <c r="EM10" i="67"/>
  <c r="AX10" i="67"/>
  <c r="B10" i="67"/>
  <c r="CQ10" i="67"/>
  <c r="DO10" i="67"/>
  <c r="EM10" i="73"/>
  <c r="DL10" i="74"/>
  <c r="E10" i="74"/>
  <c r="BE10" i="74"/>
  <c r="DY10" i="74"/>
  <c r="DY57" i="74" s="1"/>
  <c r="BA10" i="67"/>
  <c r="E10" i="67"/>
  <c r="BA10" i="73"/>
  <c r="E10" i="73"/>
  <c r="FL10" i="74"/>
  <c r="DL31" i="74"/>
  <c r="E31" i="73"/>
  <c r="BA31" i="73"/>
  <c r="BY31" i="73"/>
  <c r="F31" i="67"/>
  <c r="BB31" i="67"/>
  <c r="I31" i="73"/>
  <c r="BE31" i="73"/>
  <c r="CC31" i="73"/>
  <c r="BC31" i="67"/>
  <c r="G31" i="67"/>
  <c r="AX31" i="73"/>
  <c r="B31" i="73"/>
  <c r="CQ31" i="73"/>
  <c r="BV31" i="73"/>
  <c r="FL31" i="74"/>
  <c r="E31" i="74"/>
  <c r="BE31" i="74"/>
  <c r="BD30" i="67"/>
  <c r="H30" i="67"/>
  <c r="I30" i="74"/>
  <c r="BI30" i="74"/>
  <c r="DY30" i="74"/>
  <c r="BF30" i="74"/>
  <c r="F30" i="74"/>
  <c r="DO30" i="67"/>
  <c r="N30" i="73"/>
  <c r="EA30" i="73"/>
  <c r="BC30" i="74"/>
  <c r="C30" i="74"/>
  <c r="AX30" i="67"/>
  <c r="B30" i="67"/>
  <c r="CQ30" i="67"/>
  <c r="BB30" i="67"/>
  <c r="F30" i="67"/>
  <c r="BD30" i="73"/>
  <c r="H30" i="73"/>
  <c r="BB30" i="74"/>
  <c r="B30" i="74"/>
  <c r="CY30" i="74"/>
  <c r="DC37" i="73"/>
  <c r="F37" i="73"/>
  <c r="BB37" i="73"/>
  <c r="BE37" i="73"/>
  <c r="I37" i="73"/>
  <c r="EY37" i="74"/>
  <c r="V39" i="52"/>
  <c r="BD37" i="73"/>
  <c r="H37" i="73"/>
  <c r="BG37" i="74"/>
  <c r="G37" i="74"/>
  <c r="O37" i="74"/>
  <c r="EL37" i="74"/>
  <c r="BD37" i="67"/>
  <c r="H37" i="67"/>
  <c r="F43" i="67"/>
  <c r="BB43" i="67"/>
  <c r="EY43" i="74"/>
  <c r="DL43" i="74"/>
  <c r="CQ43" i="67"/>
  <c r="AX43" i="67"/>
  <c r="B43" i="67"/>
  <c r="BE43" i="67"/>
  <c r="I43" i="67"/>
  <c r="G43" i="74"/>
  <c r="BG43" i="74"/>
  <c r="N43" i="67"/>
  <c r="EA43" i="67"/>
  <c r="AY43" i="73"/>
  <c r="C43" i="73"/>
  <c r="E43" i="74"/>
  <c r="BE43" i="74"/>
  <c r="BB43" i="73"/>
  <c r="F43" i="73"/>
  <c r="EA43" i="73"/>
  <c r="N43" i="73"/>
  <c r="BE26" i="67"/>
  <c r="I26" i="67"/>
  <c r="DY26" i="74"/>
  <c r="EA26" i="67"/>
  <c r="N26" i="67"/>
  <c r="O26" i="74"/>
  <c r="EL26" i="74"/>
  <c r="BB26" i="73"/>
  <c r="F26" i="73"/>
  <c r="EM26" i="67"/>
  <c r="DO26" i="73"/>
  <c r="BE26" i="74"/>
  <c r="E26" i="74"/>
  <c r="FL26" i="74"/>
  <c r="G26" i="74"/>
  <c r="BG26" i="74"/>
  <c r="DL26" i="74"/>
  <c r="FE28" i="73"/>
  <c r="FC28" i="73"/>
  <c r="AB30" i="52"/>
  <c r="AN30" i="52" s="1"/>
  <c r="AZ30" i="52" s="1"/>
  <c r="Y30" i="52"/>
  <c r="FB28" i="73"/>
  <c r="FH28" i="73"/>
  <c r="CB28" i="73" s="1"/>
  <c r="Z30" i="52"/>
  <c r="AL30" i="52" s="1"/>
  <c r="AX30" i="52" s="1"/>
  <c r="BW28" i="67" s="1"/>
  <c r="AF30" i="52"/>
  <c r="AR30" i="52" s="1"/>
  <c r="BD30" i="52" s="1"/>
  <c r="FG28" i="73"/>
  <c r="FI28" i="73"/>
  <c r="AE30" i="52"/>
  <c r="AQ30" i="52" s="1"/>
  <c r="BC30" i="52" s="1"/>
  <c r="CB28" i="67" s="1"/>
  <c r="AD30" i="52"/>
  <c r="AP30" i="52" s="1"/>
  <c r="BB30" i="52" s="1"/>
  <c r="CG28" i="74" s="1"/>
  <c r="FF28" i="73"/>
  <c r="AC30" i="52"/>
  <c r="AO30" i="52" s="1"/>
  <c r="BA30" i="52" s="1"/>
  <c r="CF28" i="74" s="1"/>
  <c r="FI9" i="73"/>
  <c r="CC9" i="73" s="1"/>
  <c r="FH9" i="73"/>
  <c r="Y11" i="52"/>
  <c r="AC11" i="52"/>
  <c r="AO11" i="52" s="1"/>
  <c r="BA11" i="52" s="1"/>
  <c r="FG9" i="73"/>
  <c r="FF9" i="73"/>
  <c r="AF11" i="52"/>
  <c r="AR11" i="52" s="1"/>
  <c r="BD11" i="52" s="1"/>
  <c r="AB11" i="52"/>
  <c r="AN11" i="52" s="1"/>
  <c r="AZ11" i="52" s="1"/>
  <c r="FE9" i="73"/>
  <c r="FC9" i="73"/>
  <c r="Z11" i="52"/>
  <c r="AL11" i="52" s="1"/>
  <c r="AX11" i="52" s="1"/>
  <c r="AD11" i="52"/>
  <c r="AP11" i="52" s="1"/>
  <c r="BB11" i="52" s="1"/>
  <c r="FB9" i="73"/>
  <c r="AE11" i="52"/>
  <c r="AQ11" i="52" s="1"/>
  <c r="BC11" i="52" s="1"/>
  <c r="J55" i="67"/>
  <c r="BF55" i="67"/>
  <c r="CD26" i="73"/>
  <c r="BF26" i="73"/>
  <c r="J26" i="73"/>
  <c r="J56" i="67"/>
  <c r="BF56" i="67"/>
  <c r="BJ30" i="74"/>
  <c r="J30" i="74"/>
  <c r="CJ24" i="74"/>
  <c r="J24" i="74"/>
  <c r="BJ24" i="74"/>
  <c r="BF7" i="73"/>
  <c r="BF57" i="73" s="1"/>
  <c r="J7" i="73"/>
  <c r="CD7" i="73"/>
  <c r="J7" i="74"/>
  <c r="J57" i="74" s="1"/>
  <c r="BJ7" i="74"/>
  <c r="J36" i="73"/>
  <c r="CD36" i="73"/>
  <c r="BF36" i="73"/>
  <c r="J47" i="67"/>
  <c r="BF47" i="67"/>
  <c r="BF38" i="67"/>
  <c r="J38" i="67"/>
  <c r="CJ37" i="74"/>
  <c r="J37" i="74"/>
  <c r="BJ37" i="74"/>
  <c r="V37" i="73"/>
  <c r="AC50" i="52"/>
  <c r="AO50" i="52" s="1"/>
  <c r="BA50" i="52" s="1"/>
  <c r="FB48" i="73"/>
  <c r="BV48" i="73" s="1"/>
  <c r="FI48" i="73"/>
  <c r="AB50" i="52"/>
  <c r="AN50" i="52" s="1"/>
  <c r="AZ50" i="52" s="1"/>
  <c r="FF48" i="73"/>
  <c r="FG48" i="73"/>
  <c r="AF50" i="52"/>
  <c r="AR50" i="52" s="1"/>
  <c r="BD50" i="52" s="1"/>
  <c r="FE48" i="73"/>
  <c r="AE50" i="52"/>
  <c r="AQ50" i="52" s="1"/>
  <c r="BC50" i="52" s="1"/>
  <c r="Y50" i="52"/>
  <c r="FH48" i="73"/>
  <c r="FC48" i="73"/>
  <c r="BW48" i="73" s="1"/>
  <c r="AD50" i="52"/>
  <c r="AP50" i="52" s="1"/>
  <c r="BB50" i="52" s="1"/>
  <c r="Z50" i="52"/>
  <c r="AL50" i="52" s="1"/>
  <c r="AX50" i="52" s="1"/>
  <c r="DC15" i="67"/>
  <c r="V17" i="52"/>
  <c r="O15" i="74"/>
  <c r="Y15" i="74" s="1"/>
  <c r="EL15" i="74"/>
  <c r="FL15" i="74"/>
  <c r="G15" i="74"/>
  <c r="BG15" i="74"/>
  <c r="EM15" i="67"/>
  <c r="DO15" i="67"/>
  <c r="BD15" i="73"/>
  <c r="H15" i="73"/>
  <c r="CB15" i="73"/>
  <c r="EY15" i="73"/>
  <c r="BA15" i="67"/>
  <c r="E15" i="67"/>
  <c r="EY15" i="67"/>
  <c r="DC15" i="73"/>
  <c r="I15" i="74"/>
  <c r="BI15" i="74"/>
  <c r="BC39" i="67"/>
  <c r="G39" i="67"/>
  <c r="CA39" i="67"/>
  <c r="BA39" i="73"/>
  <c r="E39" i="73"/>
  <c r="BY39" i="73"/>
  <c r="EY39" i="73"/>
  <c r="BB39" i="74"/>
  <c r="B39" i="74"/>
  <c r="CY39" i="74"/>
  <c r="BA39" i="67"/>
  <c r="E39" i="67"/>
  <c r="BY39" i="67"/>
  <c r="V41" i="52"/>
  <c r="N39" i="73"/>
  <c r="EA39" i="73"/>
  <c r="N39" i="67"/>
  <c r="EA39" i="67"/>
  <c r="EY39" i="67"/>
  <c r="BC39" i="73"/>
  <c r="G39" i="73"/>
  <c r="CA39" i="73"/>
  <c r="EY39" i="74"/>
  <c r="EY20" i="67"/>
  <c r="BE20" i="73"/>
  <c r="I20" i="73"/>
  <c r="E20" i="74"/>
  <c r="BE20" i="74"/>
  <c r="I20" i="74"/>
  <c r="BI20" i="74"/>
  <c r="DO20" i="73"/>
  <c r="V22" i="52"/>
  <c r="I20" i="67"/>
  <c r="BE20" i="67"/>
  <c r="BB20" i="73"/>
  <c r="F20" i="73"/>
  <c r="N9" i="73"/>
  <c r="EA9" i="73"/>
  <c r="BB9" i="73"/>
  <c r="F9" i="73"/>
  <c r="FL9" i="74"/>
  <c r="G9" i="74"/>
  <c r="BG9" i="74"/>
  <c r="CG9" i="74"/>
  <c r="BD9" i="67"/>
  <c r="H9" i="67"/>
  <c r="BA9" i="73"/>
  <c r="E9" i="73"/>
  <c r="BY9" i="73"/>
  <c r="B9" i="74"/>
  <c r="BB9" i="74"/>
  <c r="CY9" i="74"/>
  <c r="AO17" i="52"/>
  <c r="BA17" i="52" s="1"/>
  <c r="BQ15" i="73"/>
  <c r="AG15" i="73"/>
  <c r="AN17" i="52"/>
  <c r="AZ17" i="52" s="1"/>
  <c r="B7" i="67"/>
  <c r="CQ7" i="67"/>
  <c r="AX7" i="67"/>
  <c r="E49" i="73"/>
  <c r="BA49" i="73"/>
  <c r="BY49" i="73"/>
  <c r="AX49" i="67"/>
  <c r="B49" i="67"/>
  <c r="CQ49" i="67"/>
  <c r="BC49" i="67"/>
  <c r="G49" i="67"/>
  <c r="CA49" i="67"/>
  <c r="B49" i="74"/>
  <c r="CY49" i="74"/>
  <c r="BB49" i="74"/>
  <c r="EL13" i="74"/>
  <c r="O13" i="74"/>
  <c r="AX13" i="73"/>
  <c r="B13" i="73"/>
  <c r="CQ13" i="73"/>
  <c r="BV13" i="73"/>
  <c r="AO58" i="52"/>
  <c r="BA58" i="52" s="1"/>
  <c r="O56" i="74"/>
  <c r="EL56" i="74"/>
  <c r="E56" i="73"/>
  <c r="BA56" i="73"/>
  <c r="BY56" i="73"/>
  <c r="F56" i="67"/>
  <c r="BB56" i="67"/>
  <c r="BI56" i="74"/>
  <c r="I56" i="74"/>
  <c r="CI56" i="74"/>
  <c r="C56" i="74"/>
  <c r="BC56" i="74"/>
  <c r="H47" i="73"/>
  <c r="BD47" i="73"/>
  <c r="CB47" i="73"/>
  <c r="BA47" i="67"/>
  <c r="E47" i="67"/>
  <c r="BY47" i="67"/>
  <c r="N22" i="67"/>
  <c r="EA22" i="67"/>
  <c r="BE22" i="73"/>
  <c r="I22" i="73"/>
  <c r="CC22" i="73"/>
  <c r="BA17" i="67"/>
  <c r="E17" i="67"/>
  <c r="BI17" i="74"/>
  <c r="I17" i="74"/>
  <c r="G17" i="74"/>
  <c r="BG17" i="74"/>
  <c r="BC17" i="73"/>
  <c r="G17" i="73"/>
  <c r="BE34" i="67"/>
  <c r="I34" i="67"/>
  <c r="BA34" i="73"/>
  <c r="E34" i="73"/>
  <c r="F34" i="74"/>
  <c r="BF34" i="74"/>
  <c r="AD32" i="52"/>
  <c r="AP32" i="52" s="1"/>
  <c r="BB32" i="52" s="1"/>
  <c r="Z32" i="52"/>
  <c r="AL32" i="52" s="1"/>
  <c r="AX32" i="52" s="1"/>
  <c r="AE32" i="52"/>
  <c r="Y32" i="52"/>
  <c r="AF32" i="52"/>
  <c r="AR32" i="52" s="1"/>
  <c r="BD32" i="52" s="1"/>
  <c r="FE30" i="73"/>
  <c r="FI30" i="73"/>
  <c r="FH30" i="73"/>
  <c r="CB30" i="73" s="1"/>
  <c r="FB30" i="73"/>
  <c r="FF30" i="73"/>
  <c r="AC32" i="52"/>
  <c r="AO32" i="52" s="1"/>
  <c r="BA32" i="52" s="1"/>
  <c r="FG30" i="73"/>
  <c r="FC30" i="73"/>
  <c r="AB32" i="52"/>
  <c r="AN32" i="52" s="1"/>
  <c r="AZ32" i="52" s="1"/>
  <c r="BZ30" i="67"/>
  <c r="G12" i="67"/>
  <c r="BC12" i="67"/>
  <c r="DY12" i="74"/>
  <c r="BE12" i="67"/>
  <c r="I12" i="67"/>
  <c r="BE33" i="67"/>
  <c r="I33" i="67"/>
  <c r="BD33" i="67"/>
  <c r="H33" i="67"/>
  <c r="EY28" i="67"/>
  <c r="BI28" i="74"/>
  <c r="I28" i="74"/>
  <c r="CI28" i="74"/>
  <c r="BB28" i="67"/>
  <c r="F28" i="67"/>
  <c r="BZ28" i="67"/>
  <c r="BC28" i="73"/>
  <c r="G28" i="73"/>
  <c r="BB46" i="67"/>
  <c r="F46" i="67"/>
  <c r="BF46" i="74"/>
  <c r="F46" i="74"/>
  <c r="DO46" i="73"/>
  <c r="O46" i="74"/>
  <c r="EL46" i="74"/>
  <c r="BJ48" i="74"/>
  <c r="J48" i="74"/>
  <c r="CJ48" i="74"/>
  <c r="J14" i="73"/>
  <c r="CD14" i="73"/>
  <c r="BF14" i="73"/>
  <c r="DZ57" i="67"/>
  <c r="BG6" i="73"/>
  <c r="CT57" i="67"/>
  <c r="S7" i="74"/>
  <c r="S57" i="74" s="1"/>
  <c r="U7" i="74"/>
  <c r="U57" i="74" s="1"/>
  <c r="R7" i="74"/>
  <c r="R57" i="74" s="1"/>
  <c r="T7" i="74"/>
  <c r="T57" i="74" s="1"/>
  <c r="O7" i="67"/>
  <c r="V9" i="52"/>
  <c r="DO7" i="73"/>
  <c r="EM7" i="73"/>
  <c r="EY7" i="74"/>
  <c r="BA7" i="67"/>
  <c r="BA57" i="67" s="1"/>
  <c r="E7" i="67"/>
  <c r="E57" i="67" s="1"/>
  <c r="AY7" i="73"/>
  <c r="AY57" i="73" s="1"/>
  <c r="C7" i="73"/>
  <c r="BW7" i="73"/>
  <c r="AX7" i="73"/>
  <c r="B7" i="73"/>
  <c r="CQ7" i="73"/>
  <c r="BV7" i="73"/>
  <c r="BE7" i="67"/>
  <c r="I7" i="67"/>
  <c r="I57" i="67" s="1"/>
  <c r="CC7" i="67"/>
  <c r="I7" i="73"/>
  <c r="BE7" i="73"/>
  <c r="BE57" i="73" s="1"/>
  <c r="CC7" i="73"/>
  <c r="EY7" i="67"/>
  <c r="H7" i="73"/>
  <c r="BD7" i="73"/>
  <c r="CB7" i="73"/>
  <c r="R49" i="74"/>
  <c r="T49" i="74"/>
  <c r="V49" i="74"/>
  <c r="AY49" i="73"/>
  <c r="C49" i="73"/>
  <c r="BW49" i="73"/>
  <c r="EY49" i="73"/>
  <c r="O49" i="74"/>
  <c r="EL49" i="74"/>
  <c r="EM49" i="67"/>
  <c r="DC49" i="73"/>
  <c r="EY49" i="67"/>
  <c r="BC49" i="74"/>
  <c r="C49" i="74"/>
  <c r="EY49" i="74"/>
  <c r="BA49" i="67"/>
  <c r="E49" i="67"/>
  <c r="V13" i="74"/>
  <c r="S13" i="74"/>
  <c r="Q13" i="73"/>
  <c r="U13" i="73"/>
  <c r="EM13" i="67"/>
  <c r="FL13" i="74"/>
  <c r="C13" i="74"/>
  <c r="BC13" i="74"/>
  <c r="AY13" i="67"/>
  <c r="C13" i="67"/>
  <c r="CY13" i="74"/>
  <c r="BB13" i="74"/>
  <c r="B13" i="74"/>
  <c r="S56" i="67"/>
  <c r="U56" i="67"/>
  <c r="Q56" i="73"/>
  <c r="V56" i="74"/>
  <c r="R56" i="67"/>
  <c r="DY56" i="74"/>
  <c r="EY56" i="74"/>
  <c r="G56" i="67"/>
  <c r="BC56" i="67"/>
  <c r="FL56" i="74"/>
  <c r="BE56" i="67"/>
  <c r="I56" i="67"/>
  <c r="CC56" i="67"/>
  <c r="BB56" i="73"/>
  <c r="F56" i="73"/>
  <c r="BZ56" i="73"/>
  <c r="DL56" i="74"/>
  <c r="S47" i="74"/>
  <c r="P47" i="74"/>
  <c r="U47" i="74"/>
  <c r="O47" i="67"/>
  <c r="R47" i="74"/>
  <c r="DY47" i="74"/>
  <c r="O47" i="74"/>
  <c r="EL47" i="74"/>
  <c r="EY47" i="73"/>
  <c r="V49" i="52"/>
  <c r="EA47" i="73"/>
  <c r="N47" i="73"/>
  <c r="H47" i="74"/>
  <c r="BH47" i="74"/>
  <c r="FL47" i="74"/>
  <c r="AY47" i="67"/>
  <c r="C47" i="67"/>
  <c r="BW47" i="67"/>
  <c r="B47" i="67"/>
  <c r="CQ47" i="67"/>
  <c r="AX47" i="67"/>
  <c r="DC47" i="73"/>
  <c r="DO47" i="73"/>
  <c r="BI47" i="74"/>
  <c r="I47" i="74"/>
  <c r="CI47" i="74"/>
  <c r="U22" i="67"/>
  <c r="U22" i="73"/>
  <c r="T22" i="73"/>
  <c r="R22" i="67"/>
  <c r="AN24" i="52"/>
  <c r="AZ24" i="52" s="1"/>
  <c r="DC22" i="67"/>
  <c r="DO22" i="67"/>
  <c r="BD22" i="67"/>
  <c r="H22" i="67"/>
  <c r="BF22" i="74"/>
  <c r="F22" i="74"/>
  <c r="CF22" i="74"/>
  <c r="AQ24" i="52"/>
  <c r="BC24" i="52" s="1"/>
  <c r="EM22" i="73"/>
  <c r="BH22" i="74"/>
  <c r="H22" i="74"/>
  <c r="DC22" i="73"/>
  <c r="DO22" i="73"/>
  <c r="O22" i="74"/>
  <c r="EL22" i="74"/>
  <c r="BI22" i="74"/>
  <c r="I22" i="74"/>
  <c r="R17" i="74"/>
  <c r="U17" i="67"/>
  <c r="R17" i="67"/>
  <c r="R17" i="73"/>
  <c r="EA17" i="67"/>
  <c r="N17" i="67"/>
  <c r="BB17" i="67"/>
  <c r="F17" i="67"/>
  <c r="DO17" i="67"/>
  <c r="V19" i="52"/>
  <c r="E17" i="73"/>
  <c r="BA17" i="73"/>
  <c r="G17" i="67"/>
  <c r="BC17" i="67"/>
  <c r="C17" i="73"/>
  <c r="AY17" i="73"/>
  <c r="FL17" i="74"/>
  <c r="BD17" i="73"/>
  <c r="H17" i="73"/>
  <c r="BB17" i="73"/>
  <c r="F17" i="73"/>
  <c r="R34" i="74"/>
  <c r="V34" i="74"/>
  <c r="S34" i="73"/>
  <c r="Q34" i="67"/>
  <c r="N34" i="73"/>
  <c r="EA34" i="73"/>
  <c r="DC34" i="73"/>
  <c r="BB34" i="74"/>
  <c r="B34" i="74"/>
  <c r="CY34" i="74"/>
  <c r="N34" i="67"/>
  <c r="EA34" i="67"/>
  <c r="BC34" i="73"/>
  <c r="G34" i="73"/>
  <c r="BI34" i="74"/>
  <c r="I34" i="74"/>
  <c r="DC34" i="67"/>
  <c r="BD34" i="73"/>
  <c r="H34" i="73"/>
  <c r="BE34" i="74"/>
  <c r="E34" i="74"/>
  <c r="AE21" i="52"/>
  <c r="AQ21" i="52" s="1"/>
  <c r="BC21" i="52" s="1"/>
  <c r="AF21" i="52"/>
  <c r="AC21" i="52"/>
  <c r="AD21" i="52"/>
  <c r="FB19" i="73"/>
  <c r="FF19" i="73"/>
  <c r="Z21" i="52"/>
  <c r="AL21" i="52" s="1"/>
  <c r="AX21" i="52" s="1"/>
  <c r="FG19" i="73"/>
  <c r="FC19" i="73"/>
  <c r="Y21" i="52"/>
  <c r="FE19" i="73"/>
  <c r="FH19" i="73"/>
  <c r="AB21" i="52"/>
  <c r="AN21" i="52" s="1"/>
  <c r="AZ21" i="52" s="1"/>
  <c r="FI19" i="73"/>
  <c r="R12" i="73"/>
  <c r="R12" i="67"/>
  <c r="O12" i="67"/>
  <c r="T12" i="67"/>
  <c r="EY12" i="67"/>
  <c r="BE12" i="73"/>
  <c r="I12" i="73"/>
  <c r="I12" i="74"/>
  <c r="BI12" i="74"/>
  <c r="E12" i="67"/>
  <c r="BA12" i="67"/>
  <c r="BD12" i="73"/>
  <c r="H12" i="73"/>
  <c r="C12" i="74"/>
  <c r="BC12" i="74"/>
  <c r="G12" i="74"/>
  <c r="BG12" i="74"/>
  <c r="V33" i="74"/>
  <c r="U33" i="74"/>
  <c r="O33" i="73"/>
  <c r="BH33" i="74"/>
  <c r="H33" i="74"/>
  <c r="BB33" i="73"/>
  <c r="F33" i="73"/>
  <c r="DC33" i="67"/>
  <c r="BB33" i="67"/>
  <c r="F33" i="67"/>
  <c r="BA33" i="67"/>
  <c r="E33" i="67"/>
  <c r="BG33" i="74"/>
  <c r="G33" i="74"/>
  <c r="EL33" i="74"/>
  <c r="O33" i="74"/>
  <c r="DO33" i="67"/>
  <c r="AY33" i="73"/>
  <c r="C33" i="73"/>
  <c r="O28" i="73"/>
  <c r="U28" i="73"/>
  <c r="Q28" i="67"/>
  <c r="T28" i="67"/>
  <c r="EY28" i="73"/>
  <c r="BC28" i="67"/>
  <c r="G28" i="67"/>
  <c r="BE28" i="67"/>
  <c r="I28" i="67"/>
  <c r="C28" i="74"/>
  <c r="BC28" i="74"/>
  <c r="BE28" i="73"/>
  <c r="I28" i="73"/>
  <c r="CC28" i="73"/>
  <c r="FL28" i="74"/>
  <c r="T46" i="74"/>
  <c r="O46" i="73"/>
  <c r="P46" i="74"/>
  <c r="U46" i="67"/>
  <c r="V46" i="74"/>
  <c r="BD46" i="73"/>
  <c r="H46" i="73"/>
  <c r="CB46" i="73"/>
  <c r="BA46" i="67"/>
  <c r="E46" i="67"/>
  <c r="BE46" i="73"/>
  <c r="I46" i="73"/>
  <c r="CC46" i="73"/>
  <c r="EM46" i="67"/>
  <c r="AX46" i="73"/>
  <c r="B46" i="73"/>
  <c r="CQ46" i="73"/>
  <c r="BV46" i="73"/>
  <c r="DY46" i="74"/>
  <c r="AY46" i="67"/>
  <c r="C46" i="67"/>
  <c r="BB46" i="74"/>
  <c r="B46" i="74"/>
  <c r="CY46" i="74"/>
  <c r="BE46" i="67"/>
  <c r="I46" i="67"/>
  <c r="BF48" i="67"/>
  <c r="J48" i="67"/>
  <c r="CD48" i="67"/>
  <c r="BF48" i="73"/>
  <c r="CD48" i="73"/>
  <c r="J48" i="73"/>
  <c r="V14" i="67"/>
  <c r="J22" i="74"/>
  <c r="BJ22" i="74"/>
  <c r="W16" i="74"/>
  <c r="CD29" i="67"/>
  <c r="J29" i="73"/>
  <c r="CD29" i="73"/>
  <c r="BF29" i="73"/>
  <c r="BJ52" i="74"/>
  <c r="J52" i="74"/>
  <c r="CJ52" i="74"/>
  <c r="V52" i="67"/>
  <c r="BF54" i="73"/>
  <c r="J54" i="73"/>
  <c r="CD54" i="73"/>
  <c r="J42" i="73"/>
  <c r="BF42" i="73"/>
  <c r="CD42" i="73"/>
  <c r="V41" i="73"/>
  <c r="J50" i="67"/>
  <c r="BF50" i="67"/>
  <c r="BR57" i="73"/>
  <c r="S48" i="73"/>
  <c r="U48" i="74"/>
  <c r="Q48" i="73"/>
  <c r="T48" i="74"/>
  <c r="T48" i="67"/>
  <c r="C48" i="67"/>
  <c r="AY48" i="67"/>
  <c r="BC48" i="67"/>
  <c r="G48" i="67"/>
  <c r="CA48" i="67"/>
  <c r="BE48" i="73"/>
  <c r="I48" i="73"/>
  <c r="CC48" i="73"/>
  <c r="BE48" i="74"/>
  <c r="E48" i="74"/>
  <c r="CE48" i="74"/>
  <c r="BE48" i="67"/>
  <c r="I48" i="67"/>
  <c r="BD48" i="73"/>
  <c r="H48" i="73"/>
  <c r="CB48" i="73"/>
  <c r="DY48" i="74"/>
  <c r="DL48" i="74"/>
  <c r="EA48" i="73"/>
  <c r="N48" i="73"/>
  <c r="DC48" i="73"/>
  <c r="BD48" i="67"/>
  <c r="H48" i="67"/>
  <c r="CB48" i="67"/>
  <c r="AX48" i="67"/>
  <c r="B48" i="67"/>
  <c r="CQ48" i="67"/>
  <c r="U23" i="74"/>
  <c r="S23" i="67"/>
  <c r="T23" i="73"/>
  <c r="P23" i="74"/>
  <c r="R23" i="74"/>
  <c r="V25" i="52"/>
  <c r="EM23" i="73"/>
  <c r="EY23" i="74"/>
  <c r="BA23" i="67"/>
  <c r="E23" i="67"/>
  <c r="I23" i="67"/>
  <c r="BE23" i="67"/>
  <c r="CC23" i="67"/>
  <c r="B23" i="73"/>
  <c r="AX23" i="73"/>
  <c r="CQ23" i="73"/>
  <c r="BV23" i="73"/>
  <c r="EY23" i="73"/>
  <c r="EM23" i="67"/>
  <c r="AO25" i="52"/>
  <c r="BA25" i="52" s="1"/>
  <c r="DC23" i="73"/>
  <c r="BC23" i="74"/>
  <c r="C23" i="74"/>
  <c r="FE41" i="73"/>
  <c r="FH41" i="73"/>
  <c r="FB41" i="73"/>
  <c r="FI41" i="73"/>
  <c r="CC41" i="73" s="1"/>
  <c r="FF41" i="73"/>
  <c r="BZ41" i="73" s="1"/>
  <c r="FG41" i="73"/>
  <c r="FC41" i="73"/>
  <c r="Z43" i="52"/>
  <c r="AL43" i="52" s="1"/>
  <c r="AX43" i="52" s="1"/>
  <c r="AB43" i="52"/>
  <c r="AN43" i="52" s="1"/>
  <c r="AZ43" i="52" s="1"/>
  <c r="BY41" i="67" s="1"/>
  <c r="AD43" i="52"/>
  <c r="AP43" i="52" s="1"/>
  <c r="BB43" i="52" s="1"/>
  <c r="CG41" i="74" s="1"/>
  <c r="Y43" i="52"/>
  <c r="AF43" i="52"/>
  <c r="AR43" i="52" s="1"/>
  <c r="BD43" i="52" s="1"/>
  <c r="AE43" i="52"/>
  <c r="AQ43" i="52" s="1"/>
  <c r="BC43" i="52" s="1"/>
  <c r="AC43" i="52"/>
  <c r="AO43" i="52" s="1"/>
  <c r="BA43" i="52" s="1"/>
  <c r="U16" i="67"/>
  <c r="O16" i="73"/>
  <c r="Q16" i="73"/>
  <c r="U16" i="74"/>
  <c r="I16" i="74"/>
  <c r="BI16" i="74"/>
  <c r="G16" i="74"/>
  <c r="BG16" i="74"/>
  <c r="BA16" i="67"/>
  <c r="E16" i="67"/>
  <c r="DO16" i="67"/>
  <c r="EY16" i="73"/>
  <c r="H16" i="67"/>
  <c r="BD16" i="67"/>
  <c r="DC16" i="73"/>
  <c r="EA16" i="73"/>
  <c r="N16" i="73"/>
  <c r="E16" i="74"/>
  <c r="BE16" i="74"/>
  <c r="T19" i="74"/>
  <c r="S19" i="67"/>
  <c r="R19" i="67"/>
  <c r="Q19" i="67"/>
  <c r="E19" i="67"/>
  <c r="BA19" i="67"/>
  <c r="BY19" i="67"/>
  <c r="AO21" i="52"/>
  <c r="BA21" i="52" s="1"/>
  <c r="BI19" i="74"/>
  <c r="I19" i="74"/>
  <c r="G19" i="67"/>
  <c r="BC19" i="67"/>
  <c r="EM19" i="73"/>
  <c r="AY19" i="67"/>
  <c r="C19" i="67"/>
  <c r="BW19" i="67"/>
  <c r="DY19" i="74"/>
  <c r="F19" i="67"/>
  <c r="BB19" i="67"/>
  <c r="EY19" i="73"/>
  <c r="BL6" i="74"/>
  <c r="DO57" i="74"/>
  <c r="DS57" i="73"/>
  <c r="DY57" i="73"/>
  <c r="U11" i="67"/>
  <c r="U57" i="67" s="1"/>
  <c r="V11" i="74"/>
  <c r="R11" i="67"/>
  <c r="S11" i="74"/>
  <c r="Y11" i="74" s="1"/>
  <c r="EM11" i="67"/>
  <c r="EY11" i="73"/>
  <c r="BB11" i="67"/>
  <c r="F11" i="67"/>
  <c r="BZ11" i="67"/>
  <c r="BE11" i="73"/>
  <c r="I11" i="73"/>
  <c r="CC11" i="73"/>
  <c r="AX11" i="67"/>
  <c r="B11" i="67"/>
  <c r="CQ11" i="67"/>
  <c r="N11" i="73"/>
  <c r="F11" i="74"/>
  <c r="BF11" i="74"/>
  <c r="CF11" i="74"/>
  <c r="BA11" i="73"/>
  <c r="E11" i="73"/>
  <c r="BY11" i="73"/>
  <c r="BG11" i="74"/>
  <c r="G11" i="74"/>
  <c r="CG11" i="74"/>
  <c r="O53" i="67"/>
  <c r="R53" i="74"/>
  <c r="U53" i="74"/>
  <c r="T53" i="74"/>
  <c r="AN55" i="52"/>
  <c r="AZ55" i="52" s="1"/>
  <c r="AP55" i="52"/>
  <c r="BB55" i="52" s="1"/>
  <c r="EY53" i="67"/>
  <c r="EY53" i="73"/>
  <c r="DO53" i="73"/>
  <c r="BH53" i="74"/>
  <c r="CH53" i="74"/>
  <c r="H53" i="74"/>
  <c r="F53" i="74"/>
  <c r="BF53" i="74"/>
  <c r="CF53" i="74"/>
  <c r="EL53" i="74"/>
  <c r="O53" i="74"/>
  <c r="DL53" i="74"/>
  <c r="T41" i="73"/>
  <c r="R41" i="73"/>
  <c r="Q41" i="67"/>
  <c r="O41" i="73"/>
  <c r="U41" i="67"/>
  <c r="C41" i="67"/>
  <c r="AY41" i="67"/>
  <c r="BW41" i="67"/>
  <c r="C41" i="73"/>
  <c r="AY41" i="73"/>
  <c r="BW41" i="73"/>
  <c r="BE41" i="74"/>
  <c r="E41" i="74"/>
  <c r="CE41" i="74"/>
  <c r="BE41" i="67"/>
  <c r="I41" i="67"/>
  <c r="CC41" i="67"/>
  <c r="BC41" i="67"/>
  <c r="G41" i="67"/>
  <c r="I41" i="74"/>
  <c r="BI41" i="74"/>
  <c r="CI41" i="74"/>
  <c r="B41" i="67"/>
  <c r="CQ41" i="67"/>
  <c r="AX41" i="67"/>
  <c r="EY41" i="74"/>
  <c r="Q36" i="67"/>
  <c r="O36" i="67"/>
  <c r="R36" i="67"/>
  <c r="T36" i="74"/>
  <c r="O36" i="73"/>
  <c r="BE36" i="74"/>
  <c r="E36" i="74"/>
  <c r="N36" i="67"/>
  <c r="EA36" i="67"/>
  <c r="DC36" i="73"/>
  <c r="BI36" i="74"/>
  <c r="I36" i="74"/>
  <c r="FL36" i="74"/>
  <c r="DY36" i="74"/>
  <c r="AX36" i="67"/>
  <c r="B36" i="67"/>
  <c r="CQ36" i="67"/>
  <c r="BW36" i="73"/>
  <c r="AY36" i="73"/>
  <c r="C36" i="73"/>
  <c r="T25" i="73"/>
  <c r="S25" i="67"/>
  <c r="T25" i="67"/>
  <c r="U25" i="73"/>
  <c r="AY25" i="67"/>
  <c r="C25" i="67"/>
  <c r="DL25" i="74"/>
  <c r="C25" i="73"/>
  <c r="AY25" i="73"/>
  <c r="EY25" i="74"/>
  <c r="DC25" i="67"/>
  <c r="N25" i="73"/>
  <c r="EA25" i="73"/>
  <c r="BB25" i="67"/>
  <c r="F25" i="67"/>
  <c r="F25" i="73"/>
  <c r="BB25" i="73"/>
  <c r="DO25" i="73"/>
  <c r="BF25" i="74"/>
  <c r="F25" i="74"/>
  <c r="O29" i="73"/>
  <c r="O29" i="67"/>
  <c r="Q29" i="73"/>
  <c r="U29" i="74"/>
  <c r="AY29" i="67"/>
  <c r="C29" i="67"/>
  <c r="BW29" i="67"/>
  <c r="DC29" i="73"/>
  <c r="DL29" i="74"/>
  <c r="N29" i="67"/>
  <c r="W29" i="67" s="1"/>
  <c r="EA29" i="67"/>
  <c r="EM29" i="73"/>
  <c r="DC29" i="67"/>
  <c r="N29" i="73"/>
  <c r="EA29" i="73"/>
  <c r="BI29" i="74"/>
  <c r="I29" i="74"/>
  <c r="CI29" i="74"/>
  <c r="EL29" i="74"/>
  <c r="O29" i="74"/>
  <c r="T45" i="74"/>
  <c r="S45" i="74"/>
  <c r="S45" i="67"/>
  <c r="P45" i="74"/>
  <c r="E45" i="67"/>
  <c r="BA45" i="67"/>
  <c r="BB45" i="67"/>
  <c r="F45" i="67"/>
  <c r="AX45" i="73"/>
  <c r="B45" i="73"/>
  <c r="CQ45" i="73"/>
  <c r="BG45" i="74"/>
  <c r="G45" i="74"/>
  <c r="FL45" i="74"/>
  <c r="DO45" i="73"/>
  <c r="O45" i="74"/>
  <c r="EL45" i="74"/>
  <c r="BC45" i="67"/>
  <c r="G45" i="67"/>
  <c r="BB45" i="74"/>
  <c r="CY45" i="74"/>
  <c r="B45" i="74"/>
  <c r="BB45" i="73"/>
  <c r="F45" i="73"/>
  <c r="BI45" i="74"/>
  <c r="I45" i="74"/>
  <c r="R24" i="73"/>
  <c r="V24" i="74"/>
  <c r="P24" i="74"/>
  <c r="R24" i="74"/>
  <c r="BI24" i="74"/>
  <c r="I24" i="74"/>
  <c r="DL24" i="74"/>
  <c r="BE24" i="73"/>
  <c r="I24" i="73"/>
  <c r="H24" i="74"/>
  <c r="BH24" i="74"/>
  <c r="EM24" i="67"/>
  <c r="FG52" i="73"/>
  <c r="FF52" i="73"/>
  <c r="AE54" i="52"/>
  <c r="AQ54" i="52" s="1"/>
  <c r="BC54" i="52" s="1"/>
  <c r="CH52" i="74" s="1"/>
  <c r="Y54" i="52"/>
  <c r="FH52" i="73"/>
  <c r="FC52" i="73"/>
  <c r="AC54" i="52"/>
  <c r="AO54" i="52" s="1"/>
  <c r="BA54" i="52" s="1"/>
  <c r="CF52" i="74" s="1"/>
  <c r="AF54" i="52"/>
  <c r="AR54" i="52" s="1"/>
  <c r="BD54" i="52" s="1"/>
  <c r="FI52" i="73"/>
  <c r="AB54" i="52"/>
  <c r="AN54" i="52" s="1"/>
  <c r="AZ54" i="52" s="1"/>
  <c r="Z54" i="52"/>
  <c r="AL54" i="52" s="1"/>
  <c r="AX54" i="52" s="1"/>
  <c r="CC52" i="74" s="1"/>
  <c r="FB52" i="73"/>
  <c r="BV52" i="73" s="1"/>
  <c r="FE52" i="73"/>
  <c r="AD54" i="52"/>
  <c r="AP54" i="52" s="1"/>
  <c r="BB54" i="52" s="1"/>
  <c r="AB22" i="52"/>
  <c r="AN22" i="52" s="1"/>
  <c r="AZ22" i="52" s="1"/>
  <c r="CE20" i="74" s="1"/>
  <c r="AE22" i="52"/>
  <c r="AQ22" i="52" s="1"/>
  <c r="BC22" i="52" s="1"/>
  <c r="Z22" i="52"/>
  <c r="Y22" i="52"/>
  <c r="AD22" i="52"/>
  <c r="FF20" i="73"/>
  <c r="FB20" i="73"/>
  <c r="AF22" i="52"/>
  <c r="AR22" i="52" s="1"/>
  <c r="BD22" i="52" s="1"/>
  <c r="CI20" i="74" s="1"/>
  <c r="FI20" i="73"/>
  <c r="FG20" i="73"/>
  <c r="AC22" i="52"/>
  <c r="AO22" i="52" s="1"/>
  <c r="BA22" i="52" s="1"/>
  <c r="FH20" i="73"/>
  <c r="FC20" i="73"/>
  <c r="FE20" i="73"/>
  <c r="V46" i="67"/>
  <c r="CJ46" i="74"/>
  <c r="CD46" i="67"/>
  <c r="V28" i="67"/>
  <c r="DY11" i="74"/>
  <c r="EY11" i="74"/>
  <c r="V11" i="67"/>
  <c r="BF39" i="73"/>
  <c r="J39" i="73"/>
  <c r="CD39" i="73"/>
  <c r="CJ43" i="74"/>
  <c r="CD43" i="67"/>
  <c r="V43" i="67"/>
  <c r="BJ17" i="74"/>
  <c r="J17" i="74"/>
  <c r="W17" i="74"/>
  <c r="V53" i="73"/>
  <c r="J21" i="74"/>
  <c r="BJ21" i="74"/>
  <c r="W21" i="74"/>
  <c r="J25" i="73"/>
  <c r="BF25" i="73"/>
  <c r="CD25" i="73"/>
  <c r="W25" i="74"/>
  <c r="V13" i="73"/>
  <c r="V50" i="74"/>
  <c r="S50" i="74"/>
  <c r="U50" i="67"/>
  <c r="U50" i="73"/>
  <c r="EM50" i="67"/>
  <c r="BB50" i="73"/>
  <c r="F50" i="73"/>
  <c r="DO50" i="67"/>
  <c r="F50" i="67"/>
  <c r="BB50" i="67"/>
  <c r="BA50" i="73"/>
  <c r="E50" i="73"/>
  <c r="DL50" i="74"/>
  <c r="BE50" i="73"/>
  <c r="I50" i="73"/>
  <c r="I50" i="74"/>
  <c r="BI50" i="74"/>
  <c r="CO57" i="73"/>
  <c r="CU57" i="74"/>
  <c r="BG6" i="67"/>
  <c r="DY57" i="67"/>
  <c r="DX57" i="73"/>
  <c r="V32" i="74"/>
  <c r="S32" i="73"/>
  <c r="S32" i="74"/>
  <c r="Q32" i="67"/>
  <c r="DL32" i="74"/>
  <c r="BA32" i="67"/>
  <c r="E32" i="67"/>
  <c r="BI32" i="74"/>
  <c r="I32" i="74"/>
  <c r="AX32" i="67"/>
  <c r="B32" i="67"/>
  <c r="CQ32" i="67"/>
  <c r="DY32" i="74"/>
  <c r="F32" i="73"/>
  <c r="BB32" i="73"/>
  <c r="FL32" i="74"/>
  <c r="C32" i="67"/>
  <c r="AY32" i="67"/>
  <c r="EA32" i="73"/>
  <c r="N32" i="73"/>
  <c r="W32" i="73" s="1"/>
  <c r="DC32" i="73"/>
  <c r="CY32" i="74"/>
  <c r="B32" i="74"/>
  <c r="BB32" i="74"/>
  <c r="O32" i="74"/>
  <c r="EL32" i="74"/>
  <c r="R21" i="73"/>
  <c r="O21" i="73"/>
  <c r="O21" i="67"/>
  <c r="Q21" i="67"/>
  <c r="R21" i="74"/>
  <c r="AY21" i="67"/>
  <c r="C21" i="67"/>
  <c r="BW21" i="67"/>
  <c r="BG21" i="74"/>
  <c r="G21" i="74"/>
  <c r="CG21" i="74"/>
  <c r="BA21" i="73"/>
  <c r="E21" i="73"/>
  <c r="BY21" i="73"/>
  <c r="DC21" i="67"/>
  <c r="BF21" i="74"/>
  <c r="F21" i="74"/>
  <c r="CF21" i="74"/>
  <c r="BH21" i="74"/>
  <c r="H21" i="74"/>
  <c r="CH21" i="74"/>
  <c r="BE21" i="67"/>
  <c r="I21" i="67"/>
  <c r="CC21" i="67"/>
  <c r="BE21" i="73"/>
  <c r="I21" i="73"/>
  <c r="CC21" i="73"/>
  <c r="EM21" i="73"/>
  <c r="BI21" i="74"/>
  <c r="I21" i="74"/>
  <c r="CI21" i="74"/>
  <c r="R42" i="67"/>
  <c r="Q42" i="73"/>
  <c r="P42" i="74"/>
  <c r="O42" i="73"/>
  <c r="V42" i="74"/>
  <c r="DL42" i="74"/>
  <c r="AQ44" i="52"/>
  <c r="BC44" i="52" s="1"/>
  <c r="AO44" i="52"/>
  <c r="BA44" i="52" s="1"/>
  <c r="EM42" i="67"/>
  <c r="EY42" i="67"/>
  <c r="BB42" i="67"/>
  <c r="F42" i="67"/>
  <c r="EY42" i="74"/>
  <c r="DC42" i="67"/>
  <c r="CB42" i="73"/>
  <c r="H42" i="73"/>
  <c r="BD42" i="73"/>
  <c r="BB42" i="74"/>
  <c r="CY42" i="74"/>
  <c r="B42" i="74"/>
  <c r="AP44" i="52"/>
  <c r="BB44" i="52" s="1"/>
  <c r="DO42" i="73"/>
  <c r="EM42" i="73"/>
  <c r="BI42" i="74"/>
  <c r="I42" i="74"/>
  <c r="Q55" i="67"/>
  <c r="T55" i="73"/>
  <c r="T55" i="74"/>
  <c r="R55" i="67"/>
  <c r="BD55" i="73"/>
  <c r="H55" i="73"/>
  <c r="CB55" i="73"/>
  <c r="BE55" i="74"/>
  <c r="E55" i="74"/>
  <c r="CE55" i="74"/>
  <c r="G55" i="67"/>
  <c r="BC55" i="67"/>
  <c r="CA55" i="67"/>
  <c r="AQ57" i="52"/>
  <c r="BC57" i="52" s="1"/>
  <c r="CB55" i="67" s="1"/>
  <c r="CY55" i="74"/>
  <c r="BB55" i="74"/>
  <c r="B55" i="74"/>
  <c r="EY55" i="67"/>
  <c r="BA55" i="73"/>
  <c r="E55" i="73"/>
  <c r="BY55" i="73"/>
  <c r="DO55" i="67"/>
  <c r="I55" i="73"/>
  <c r="BE55" i="73"/>
  <c r="CC55" i="73"/>
  <c r="T27" i="74"/>
  <c r="T27" i="73"/>
  <c r="S27" i="67"/>
  <c r="Q27" i="73"/>
  <c r="F27" i="67"/>
  <c r="BB27" i="67"/>
  <c r="CC27" i="73"/>
  <c r="I27" i="73"/>
  <c r="BE27" i="73"/>
  <c r="C27" i="73"/>
  <c r="BW27" i="73"/>
  <c r="AY27" i="73"/>
  <c r="BA27" i="67"/>
  <c r="E27" i="67"/>
  <c r="BY27" i="67"/>
  <c r="V29" i="52"/>
  <c r="EA27" i="73"/>
  <c r="N27" i="73"/>
  <c r="DC27" i="67"/>
  <c r="BB27" i="73"/>
  <c r="F27" i="73"/>
  <c r="DO27" i="73"/>
  <c r="EY27" i="73"/>
  <c r="S14" i="67"/>
  <c r="O14" i="73"/>
  <c r="O14" i="67"/>
  <c r="Q14" i="73"/>
  <c r="U14" i="73"/>
  <c r="H14" i="67"/>
  <c r="BD14" i="67"/>
  <c r="CB14" i="67"/>
  <c r="G14" i="74"/>
  <c r="BG14" i="74"/>
  <c r="CG14" i="74"/>
  <c r="N14" i="67"/>
  <c r="EA14" i="67"/>
  <c r="F14" i="73"/>
  <c r="BB14" i="73"/>
  <c r="BZ14" i="73"/>
  <c r="V16" i="52"/>
  <c r="DC14" i="73"/>
  <c r="BE14" i="67"/>
  <c r="BE57" i="67" s="1"/>
  <c r="I14" i="67"/>
  <c r="CC14" i="67"/>
  <c r="BA14" i="73"/>
  <c r="E14" i="73"/>
  <c r="BY14" i="73"/>
  <c r="FL14" i="74"/>
  <c r="DL14" i="74"/>
  <c r="N14" i="73"/>
  <c r="W14" i="73" s="1"/>
  <c r="EA14" i="73"/>
  <c r="EY14" i="74"/>
  <c r="B14" i="74"/>
  <c r="CY14" i="74"/>
  <c r="BB14" i="74"/>
  <c r="R51" i="67"/>
  <c r="V51" i="74"/>
  <c r="S51" i="74"/>
  <c r="P51" i="74"/>
  <c r="EM51" i="73"/>
  <c r="EY51" i="67"/>
  <c r="H51" i="73"/>
  <c r="BD51" i="73"/>
  <c r="DY51" i="74"/>
  <c r="F51" i="74"/>
  <c r="BF51" i="74"/>
  <c r="BC51" i="67"/>
  <c r="G51" i="67"/>
  <c r="DL51" i="74"/>
  <c r="DC51" i="67"/>
  <c r="Z56" i="52"/>
  <c r="AL56" i="52" s="1"/>
  <c r="AX56" i="52" s="1"/>
  <c r="AC56" i="52"/>
  <c r="AO56" i="52" s="1"/>
  <c r="BA56" i="52" s="1"/>
  <c r="FG54" i="73"/>
  <c r="Y56" i="52"/>
  <c r="AB56" i="52"/>
  <c r="AN56" i="52" s="1"/>
  <c r="AZ56" i="52" s="1"/>
  <c r="FE54" i="73"/>
  <c r="FI54" i="73"/>
  <c r="AE56" i="52"/>
  <c r="AQ56" i="52" s="1"/>
  <c r="BC56" i="52" s="1"/>
  <c r="AF56" i="52"/>
  <c r="AR56" i="52" s="1"/>
  <c r="BD56" i="52" s="1"/>
  <c r="CC54" i="67" s="1"/>
  <c r="FC54" i="73"/>
  <c r="FB54" i="73"/>
  <c r="BV54" i="73" s="1"/>
  <c r="CE54" i="73" s="1"/>
  <c r="AD56" i="52"/>
  <c r="AP56" i="52" s="1"/>
  <c r="BB56" i="52" s="1"/>
  <c r="FH54" i="73"/>
  <c r="CB54" i="73" s="1"/>
  <c r="FF54" i="73"/>
  <c r="BZ54" i="73" s="1"/>
  <c r="BY54" i="67"/>
  <c r="CE54" i="74"/>
  <c r="V52" i="74"/>
  <c r="U52" i="67"/>
  <c r="T52" i="73"/>
  <c r="T52" i="74"/>
  <c r="P52" i="74"/>
  <c r="B52" i="67"/>
  <c r="CQ52" i="67"/>
  <c r="AX52" i="67"/>
  <c r="F52" i="67"/>
  <c r="BB52" i="67"/>
  <c r="BZ52" i="67"/>
  <c r="N52" i="67"/>
  <c r="EA52" i="67"/>
  <c r="BD52" i="67"/>
  <c r="H52" i="67"/>
  <c r="CB52" i="67"/>
  <c r="BB52" i="73"/>
  <c r="F52" i="73"/>
  <c r="CY52" i="74"/>
  <c r="BB52" i="74"/>
  <c r="B52" i="74"/>
  <c r="DY52" i="74"/>
  <c r="E52" i="73"/>
  <c r="BA52" i="73"/>
  <c r="BY52" i="73"/>
  <c r="FL52" i="74"/>
  <c r="BE52" i="74"/>
  <c r="E52" i="74"/>
  <c r="AY52" i="73"/>
  <c r="C52" i="73"/>
  <c r="O8" i="67"/>
  <c r="V8" i="74"/>
  <c r="P8" i="74"/>
  <c r="P57" i="74" s="1"/>
  <c r="U8" i="74"/>
  <c r="BB8" i="73"/>
  <c r="F8" i="73"/>
  <c r="BZ8" i="73"/>
  <c r="CQ8" i="73"/>
  <c r="AX8" i="73"/>
  <c r="B8" i="73"/>
  <c r="BV8" i="73"/>
  <c r="DC8" i="67"/>
  <c r="DC57" i="67" s="1"/>
  <c r="C8" i="67"/>
  <c r="AY8" i="67"/>
  <c r="DC8" i="73"/>
  <c r="DC57" i="73" s="1"/>
  <c r="DO8" i="73"/>
  <c r="O8" i="74"/>
  <c r="EL8" i="74"/>
  <c r="DO8" i="67"/>
  <c r="BA8" i="73"/>
  <c r="BA57" i="73" s="1"/>
  <c r="E8" i="73"/>
  <c r="BY8" i="73"/>
  <c r="U44" i="67"/>
  <c r="U44" i="73"/>
  <c r="Q44" i="73"/>
  <c r="R44" i="67"/>
  <c r="DC44" i="73"/>
  <c r="EY44" i="74"/>
  <c r="V46" i="52"/>
  <c r="AY44" i="67"/>
  <c r="C44" i="67"/>
  <c r="E44" i="73"/>
  <c r="BA44" i="73"/>
  <c r="G44" i="74"/>
  <c r="BG44" i="74"/>
  <c r="EY44" i="73"/>
  <c r="C44" i="74"/>
  <c r="BC44" i="74"/>
  <c r="V27" i="67"/>
  <c r="J33" i="73"/>
  <c r="CD33" i="73"/>
  <c r="BF33" i="73"/>
  <c r="BJ12" i="74"/>
  <c r="J12" i="74"/>
  <c r="J15" i="67"/>
  <c r="BF15" i="67"/>
  <c r="CD15" i="67"/>
  <c r="V8" i="73"/>
  <c r="CD35" i="67"/>
  <c r="J35" i="67"/>
  <c r="BF35" i="67"/>
  <c r="J35" i="73"/>
  <c r="CD35" i="73"/>
  <c r="BF35" i="73"/>
  <c r="BF51" i="73"/>
  <c r="J51" i="73"/>
  <c r="CD51" i="73"/>
  <c r="CJ51" i="74"/>
  <c r="V51" i="73"/>
  <c r="J32" i="67"/>
  <c r="BF32" i="67"/>
  <c r="CD32" i="67"/>
  <c r="BF18" i="73"/>
  <c r="J18" i="73"/>
  <c r="CD18" i="73"/>
  <c r="BJ19" i="74"/>
  <c r="J19" i="74"/>
  <c r="CJ19" i="74"/>
  <c r="BF10" i="73"/>
  <c r="J10" i="73"/>
  <c r="CD10" i="73"/>
  <c r="V10" i="67"/>
  <c r="V49" i="67"/>
  <c r="V49" i="73"/>
  <c r="T40" i="67"/>
  <c r="R40" i="73"/>
  <c r="T40" i="74"/>
  <c r="V40" i="74"/>
  <c r="DC40" i="67"/>
  <c r="BE40" i="67"/>
  <c r="I40" i="67"/>
  <c r="CC40" i="67"/>
  <c r="BE40" i="73"/>
  <c r="I40" i="73"/>
  <c r="CC40" i="73"/>
  <c r="O40" i="74"/>
  <c r="EL40" i="74"/>
  <c r="EY40" i="73"/>
  <c r="AO42" i="52"/>
  <c r="BA42" i="52" s="1"/>
  <c r="EA40" i="67"/>
  <c r="N40" i="67"/>
  <c r="W40" i="67" s="1"/>
  <c r="B40" i="73"/>
  <c r="K40" i="73" s="1"/>
  <c r="CQ40" i="73"/>
  <c r="AX40" i="73"/>
  <c r="BV40" i="73"/>
  <c r="DY40" i="74"/>
  <c r="T35" i="67"/>
  <c r="S35" i="74"/>
  <c r="R35" i="74"/>
  <c r="R35" i="67"/>
  <c r="O35" i="73"/>
  <c r="EY35" i="73"/>
  <c r="DL35" i="74"/>
  <c r="C35" i="73"/>
  <c r="AY35" i="73"/>
  <c r="BW35" i="73"/>
  <c r="B35" i="74"/>
  <c r="BB35" i="74"/>
  <c r="CY35" i="74"/>
  <c r="BA35" i="67"/>
  <c r="E35" i="67"/>
  <c r="BY35" i="67"/>
  <c r="V37" i="52"/>
  <c r="EA35" i="73"/>
  <c r="N35" i="73"/>
  <c r="W35" i="73" s="1"/>
  <c r="EY35" i="67"/>
  <c r="G35" i="73"/>
  <c r="BC35" i="73"/>
  <c r="CA35" i="73"/>
  <c r="EY35" i="74"/>
  <c r="V54" i="74"/>
  <c r="O54" i="73"/>
  <c r="Q54" i="73"/>
  <c r="T54" i="73"/>
  <c r="DO54" i="67"/>
  <c r="DO54" i="73"/>
  <c r="EM54" i="73"/>
  <c r="V56" i="52"/>
  <c r="E54" i="73"/>
  <c r="BA54" i="73"/>
  <c r="BY54" i="73"/>
  <c r="BC54" i="67"/>
  <c r="G54" i="67"/>
  <c r="AY54" i="73"/>
  <c r="C54" i="73"/>
  <c r="BW54" i="73"/>
  <c r="BC54" i="73"/>
  <c r="G54" i="73"/>
  <c r="CA54" i="73"/>
  <c r="BD54" i="67"/>
  <c r="H54" i="67"/>
  <c r="EY54" i="74"/>
  <c r="FH32" i="73"/>
  <c r="CB32" i="73" s="1"/>
  <c r="FE32" i="73"/>
  <c r="FI32" i="73"/>
  <c r="CC32" i="73" s="1"/>
  <c r="FB32" i="73"/>
  <c r="FF32" i="73"/>
  <c r="FG32" i="73"/>
  <c r="CA32" i="73" s="1"/>
  <c r="FC32" i="73"/>
  <c r="AF34" i="52"/>
  <c r="AR34" i="52" s="1"/>
  <c r="BD34" i="52" s="1"/>
  <c r="CC32" i="67" s="1"/>
  <c r="AD34" i="52"/>
  <c r="AP34" i="52" s="1"/>
  <c r="BB34" i="52" s="1"/>
  <c r="CA32" i="67" s="1"/>
  <c r="AB34" i="52"/>
  <c r="AN34" i="52" s="1"/>
  <c r="AZ34" i="52" s="1"/>
  <c r="Z34" i="52"/>
  <c r="AL34" i="52" s="1"/>
  <c r="AX34" i="52" s="1"/>
  <c r="AE34" i="52"/>
  <c r="AQ34" i="52" s="1"/>
  <c r="BC34" i="52" s="1"/>
  <c r="CB32" i="67" s="1"/>
  <c r="Y34" i="52"/>
  <c r="AC34" i="52"/>
  <c r="AO34" i="52" s="1"/>
  <c r="BA34" i="52" s="1"/>
  <c r="BY32" i="67"/>
  <c r="Y12" i="52"/>
  <c r="AB12" i="52"/>
  <c r="AD12" i="52"/>
  <c r="AE12" i="52"/>
  <c r="Z12" i="52"/>
  <c r="AL12" i="52" s="1"/>
  <c r="AX12" i="52" s="1"/>
  <c r="AF12" i="52"/>
  <c r="FB10" i="73"/>
  <c r="FH10" i="73"/>
  <c r="CB10" i="73" s="1"/>
  <c r="AC12" i="52"/>
  <c r="AO12" i="52" s="1"/>
  <c r="BA12" i="52" s="1"/>
  <c r="FE10" i="73"/>
  <c r="FG10" i="73"/>
  <c r="CA10" i="73" s="1"/>
  <c r="FF10" i="73"/>
  <c r="FI10" i="73"/>
  <c r="CC10" i="73" s="1"/>
  <c r="FC10" i="73"/>
  <c r="FB27" i="73"/>
  <c r="FG27" i="73"/>
  <c r="AC29" i="52"/>
  <c r="AO29" i="52" s="1"/>
  <c r="BA29" i="52" s="1"/>
  <c r="FE27" i="73"/>
  <c r="BY27" i="73" s="1"/>
  <c r="AE29" i="52"/>
  <c r="AQ29" i="52" s="1"/>
  <c r="BC29" i="52" s="1"/>
  <c r="FH27" i="73"/>
  <c r="CB27" i="73" s="1"/>
  <c r="Y29" i="52"/>
  <c r="FI27" i="73"/>
  <c r="AD29" i="52"/>
  <c r="AP29" i="52" s="1"/>
  <c r="BB29" i="52" s="1"/>
  <c r="AF29" i="52"/>
  <c r="AR29" i="52" s="1"/>
  <c r="BD29" i="52" s="1"/>
  <c r="Z29" i="52"/>
  <c r="AL29" i="52" s="1"/>
  <c r="AX29" i="52" s="1"/>
  <c r="FF27" i="73"/>
  <c r="FC27" i="73"/>
  <c r="AB29" i="52"/>
  <c r="AN29" i="52" s="1"/>
  <c r="AZ29" i="52" s="1"/>
  <c r="CE27" i="74"/>
  <c r="BZ27" i="67"/>
  <c r="AF20" i="52"/>
  <c r="AE20" i="52"/>
  <c r="AC20" i="52"/>
  <c r="Z20" i="52"/>
  <c r="AL20" i="52" s="1"/>
  <c r="AX20" i="52" s="1"/>
  <c r="FE18" i="73"/>
  <c r="BY18" i="73" s="1"/>
  <c r="FI18" i="73"/>
  <c r="FF18" i="73"/>
  <c r="FC18" i="73"/>
  <c r="Y20" i="52"/>
  <c r="FB18" i="73"/>
  <c r="BV18" i="73" s="1"/>
  <c r="FH18" i="73"/>
  <c r="AB20" i="52"/>
  <c r="AN20" i="52" s="1"/>
  <c r="AZ20" i="52" s="1"/>
  <c r="CE18" i="74" s="1"/>
  <c r="FG18" i="73"/>
  <c r="AD20" i="52"/>
  <c r="AP20" i="52" s="1"/>
  <c r="BB20" i="52" s="1"/>
  <c r="CH18" i="74"/>
  <c r="AC53" i="52"/>
  <c r="Z53" i="52"/>
  <c r="AL53" i="52" s="1"/>
  <c r="AX53" i="52" s="1"/>
  <c r="AF53" i="52"/>
  <c r="AR53" i="52" s="1"/>
  <c r="BD53" i="52" s="1"/>
  <c r="AB53" i="52"/>
  <c r="AN53" i="52" s="1"/>
  <c r="AZ53" i="52" s="1"/>
  <c r="AE53" i="52"/>
  <c r="AQ53" i="52" s="1"/>
  <c r="BC53" i="52" s="1"/>
  <c r="FB51" i="73"/>
  <c r="BV51" i="73" s="1"/>
  <c r="AD53" i="52"/>
  <c r="AP53" i="52" s="1"/>
  <c r="BB53" i="52" s="1"/>
  <c r="CG51" i="74" s="1"/>
  <c r="FI51" i="73"/>
  <c r="FF51" i="73"/>
  <c r="FH51" i="73"/>
  <c r="FE51" i="73"/>
  <c r="CH51" i="74"/>
  <c r="FG51" i="73"/>
  <c r="FC51" i="73"/>
  <c r="BW51" i="73" s="1"/>
  <c r="Y53" i="52"/>
  <c r="CC51" i="67"/>
  <c r="FF43" i="73"/>
  <c r="BZ43" i="73" s="1"/>
  <c r="AB45" i="52"/>
  <c r="AN45" i="52" s="1"/>
  <c r="AZ45" i="52" s="1"/>
  <c r="AC45" i="52"/>
  <c r="AO45" i="52" s="1"/>
  <c r="BA45" i="52" s="1"/>
  <c r="FI43" i="73"/>
  <c r="FE43" i="73"/>
  <c r="BY43" i="73" s="1"/>
  <c r="AD45" i="52"/>
  <c r="AP45" i="52" s="1"/>
  <c r="BB45" i="52" s="1"/>
  <c r="AF45" i="52"/>
  <c r="AR45" i="52" s="1"/>
  <c r="BD45" i="52" s="1"/>
  <c r="FB43" i="73"/>
  <c r="FG43" i="73"/>
  <c r="Z45" i="52"/>
  <c r="AL45" i="52" s="1"/>
  <c r="AX45" i="52" s="1"/>
  <c r="FH43" i="73"/>
  <c r="FC43" i="73"/>
  <c r="BW43" i="73" s="1"/>
  <c r="Y45" i="52"/>
  <c r="AE45" i="52"/>
  <c r="AQ45" i="52" s="1"/>
  <c r="BC45" i="52" s="1"/>
  <c r="FF24" i="73"/>
  <c r="FB24" i="73"/>
  <c r="AD26" i="52"/>
  <c r="AP26" i="52" s="1"/>
  <c r="BB26" i="52" s="1"/>
  <c r="CG24" i="74" s="1"/>
  <c r="FC24" i="73"/>
  <c r="FG24" i="73"/>
  <c r="Z26" i="52"/>
  <c r="AL26" i="52" s="1"/>
  <c r="AX26" i="52" s="1"/>
  <c r="Y26" i="52"/>
  <c r="FI24" i="73"/>
  <c r="FH24" i="73"/>
  <c r="CB24" i="73" s="1"/>
  <c r="AC26" i="52"/>
  <c r="AO26" i="52" s="1"/>
  <c r="BA26" i="52" s="1"/>
  <c r="AB26" i="52"/>
  <c r="AN26" i="52" s="1"/>
  <c r="AZ26" i="52" s="1"/>
  <c r="CE24" i="74" s="1"/>
  <c r="FE24" i="73"/>
  <c r="AF26" i="52"/>
  <c r="AR26" i="52" s="1"/>
  <c r="BD26" i="52" s="1"/>
  <c r="AE26" i="52"/>
  <c r="AQ26" i="52" s="1"/>
  <c r="BC26" i="52" s="1"/>
  <c r="CH24" i="74" s="1"/>
  <c r="BP46" i="73"/>
  <c r="AF46" i="73"/>
  <c r="BO46" i="73"/>
  <c r="AE46" i="73"/>
  <c r="FK46" i="73"/>
  <c r="BJ46" i="73"/>
  <c r="Z46" i="73"/>
  <c r="AI46" i="73" s="1"/>
  <c r="AC46" i="73"/>
  <c r="BM46" i="73"/>
  <c r="EP57" i="73"/>
  <c r="DF57" i="73"/>
  <c r="CV57" i="74"/>
  <c r="DS57" i="67"/>
  <c r="T18" i="67"/>
  <c r="S18" i="74"/>
  <c r="S18" i="67"/>
  <c r="T18" i="73"/>
  <c r="O18" i="67"/>
  <c r="AQ20" i="52"/>
  <c r="BC20" i="52" s="1"/>
  <c r="C18" i="73"/>
  <c r="AY18" i="73"/>
  <c r="BW18" i="73"/>
  <c r="DY18" i="74"/>
  <c r="G18" i="67"/>
  <c r="BC18" i="67"/>
  <c r="CA18" i="67"/>
  <c r="V20" i="52"/>
  <c r="EY18" i="73"/>
  <c r="N18" i="73"/>
  <c r="W18" i="73" s="1"/>
  <c r="EA18" i="73"/>
  <c r="EM18" i="67"/>
  <c r="DC18" i="73"/>
  <c r="BI18" i="74"/>
  <c r="BI57" i="74" s="1"/>
  <c r="I18" i="74"/>
  <c r="DO18" i="67"/>
  <c r="BG18" i="74"/>
  <c r="G18" i="74"/>
  <c r="CG18" i="74"/>
  <c r="U38" i="73"/>
  <c r="R38" i="73"/>
  <c r="R38" i="74"/>
  <c r="S38" i="74"/>
  <c r="V40" i="52"/>
  <c r="G38" i="74"/>
  <c r="BG38" i="74"/>
  <c r="CG38" i="74"/>
  <c r="BB38" i="67"/>
  <c r="F38" i="67"/>
  <c r="BZ38" i="67"/>
  <c r="O38" i="74"/>
  <c r="EL38" i="74"/>
  <c r="N38" i="67"/>
  <c r="W38" i="67" s="1"/>
  <c r="EA38" i="67"/>
  <c r="BA38" i="73"/>
  <c r="E38" i="73"/>
  <c r="BY38" i="73"/>
  <c r="DL38" i="74"/>
  <c r="F38" i="73"/>
  <c r="BB38" i="73"/>
  <c r="BZ38" i="73"/>
  <c r="BB38" i="74"/>
  <c r="CY38" i="74"/>
  <c r="B38" i="74"/>
  <c r="Q10" i="67"/>
  <c r="Q10" i="73"/>
  <c r="U10" i="74"/>
  <c r="P10" i="74"/>
  <c r="AR12" i="52"/>
  <c r="BD12" i="52" s="1"/>
  <c r="AY10" i="73"/>
  <c r="C10" i="73"/>
  <c r="BW10" i="73"/>
  <c r="BC10" i="74"/>
  <c r="C10" i="74"/>
  <c r="AY10" i="67"/>
  <c r="C10" i="67"/>
  <c r="AQ12" i="52"/>
  <c r="BC12" i="52" s="1"/>
  <c r="CH10" i="74" s="1"/>
  <c r="BH10" i="74"/>
  <c r="H10" i="74"/>
  <c r="EA10" i="67"/>
  <c r="EA57" i="67" s="1"/>
  <c r="N10" i="67"/>
  <c r="S31" i="67"/>
  <c r="Q31" i="73"/>
  <c r="R31" i="67"/>
  <c r="DC31" i="67"/>
  <c r="EM31" i="73"/>
  <c r="BG31" i="74"/>
  <c r="G31" i="74"/>
  <c r="BA31" i="67"/>
  <c r="E31" i="67"/>
  <c r="BY31" i="67"/>
  <c r="F31" i="73"/>
  <c r="BB31" i="73"/>
  <c r="BZ31" i="73"/>
  <c r="O31" i="74"/>
  <c r="EL31" i="74"/>
  <c r="S30" i="67"/>
  <c r="S30" i="73"/>
  <c r="P30" i="74"/>
  <c r="BB30" i="73"/>
  <c r="F30" i="73"/>
  <c r="BZ30" i="73"/>
  <c r="G30" i="74"/>
  <c r="BG30" i="74"/>
  <c r="CG30" i="74"/>
  <c r="EM30" i="67"/>
  <c r="DC30" i="73"/>
  <c r="BE30" i="74"/>
  <c r="E30" i="74"/>
  <c r="CE30" i="74"/>
  <c r="FL30" i="74"/>
  <c r="BA30" i="73"/>
  <c r="E30" i="73"/>
  <c r="BY30" i="73"/>
  <c r="EY30" i="67"/>
  <c r="AY30" i="73"/>
  <c r="C30" i="73"/>
  <c r="BW30" i="73"/>
  <c r="BC30" i="73"/>
  <c r="G30" i="73"/>
  <c r="CA30" i="73"/>
  <c r="R37" i="74"/>
  <c r="U37" i="67"/>
  <c r="R37" i="67"/>
  <c r="V37" i="74"/>
  <c r="DO37" i="67"/>
  <c r="AR39" i="52"/>
  <c r="BD39" i="52" s="1"/>
  <c r="E37" i="74"/>
  <c r="BE37" i="74"/>
  <c r="DL37" i="74"/>
  <c r="EM37" i="73"/>
  <c r="C37" i="74"/>
  <c r="BC37" i="74"/>
  <c r="CC37" i="74"/>
  <c r="BB37" i="67"/>
  <c r="F37" i="67"/>
  <c r="BA37" i="67"/>
  <c r="E37" i="67"/>
  <c r="N37" i="73"/>
  <c r="EA37" i="73"/>
  <c r="EM37" i="67"/>
  <c r="EY37" i="73"/>
  <c r="DO37" i="73"/>
  <c r="F37" i="74"/>
  <c r="BF37" i="74"/>
  <c r="U43" i="73"/>
  <c r="T43" i="67"/>
  <c r="U43" i="74"/>
  <c r="R43" i="67"/>
  <c r="EY43" i="73"/>
  <c r="AY43" i="67"/>
  <c r="C43" i="67"/>
  <c r="DC43" i="67"/>
  <c r="C43" i="74"/>
  <c r="BC43" i="74"/>
  <c r="CC43" i="74"/>
  <c r="I43" i="74"/>
  <c r="BI43" i="74"/>
  <c r="EM43" i="67"/>
  <c r="DC43" i="73"/>
  <c r="BH43" i="74"/>
  <c r="H43" i="74"/>
  <c r="CH43" i="74"/>
  <c r="DO43" i="67"/>
  <c r="CQ43" i="73"/>
  <c r="AX43" i="73"/>
  <c r="B43" i="73"/>
  <c r="BV43" i="73"/>
  <c r="BF43" i="74"/>
  <c r="F43" i="74"/>
  <c r="T26" i="67"/>
  <c r="U26" i="73"/>
  <c r="BA26" i="67"/>
  <c r="E26" i="67"/>
  <c r="DC26" i="67"/>
  <c r="BD26" i="67"/>
  <c r="H26" i="67"/>
  <c r="EY26" i="73"/>
  <c r="BI26" i="74"/>
  <c r="I26" i="74"/>
  <c r="G26" i="67"/>
  <c r="BC26" i="67"/>
  <c r="CQ26" i="73"/>
  <c r="AX26" i="73"/>
  <c r="BG26" i="73" s="1"/>
  <c r="B26" i="73"/>
  <c r="FC50" i="73"/>
  <c r="FG50" i="73"/>
  <c r="CA50" i="73" s="1"/>
  <c r="FI50" i="73"/>
  <c r="CC50" i="73" s="1"/>
  <c r="FF50" i="73"/>
  <c r="FE50" i="73"/>
  <c r="BY50" i="73" s="1"/>
  <c r="FH50" i="73"/>
  <c r="FB50" i="73"/>
  <c r="BV50" i="73" s="1"/>
  <c r="AE52" i="52"/>
  <c r="AQ52" i="52" s="1"/>
  <c r="BC52" i="52" s="1"/>
  <c r="Y52" i="52"/>
  <c r="AC52" i="52"/>
  <c r="AO52" i="52" s="1"/>
  <c r="BA52" i="52" s="1"/>
  <c r="AF52" i="52"/>
  <c r="AR52" i="52" s="1"/>
  <c r="BD52" i="52" s="1"/>
  <c r="Z52" i="52"/>
  <c r="AL52" i="52" s="1"/>
  <c r="AX52" i="52" s="1"/>
  <c r="BW50" i="67" s="1"/>
  <c r="AD52" i="52"/>
  <c r="AP52" i="52" s="1"/>
  <c r="BB52" i="52" s="1"/>
  <c r="AB52" i="52"/>
  <c r="AN52" i="52" s="1"/>
  <c r="AZ52" i="52" s="1"/>
  <c r="CC50" i="74"/>
  <c r="CI50" i="74"/>
  <c r="BF55" i="73"/>
  <c r="J55" i="73"/>
  <c r="CD55" i="73"/>
  <c r="BJ55" i="74"/>
  <c r="J55" i="74"/>
  <c r="CJ55" i="74"/>
  <c r="V26" i="67"/>
  <c r="J26" i="74"/>
  <c r="BJ26" i="74"/>
  <c r="CJ26" i="74"/>
  <c r="W26" i="74"/>
  <c r="V26" i="73"/>
  <c r="W20" i="74"/>
  <c r="V20" i="67"/>
  <c r="CD20" i="73"/>
  <c r="BF20" i="73"/>
  <c r="J20" i="73"/>
  <c r="W56" i="74"/>
  <c r="W30" i="74"/>
  <c r="W24" i="74"/>
  <c r="BF24" i="73"/>
  <c r="J24" i="73"/>
  <c r="CD24" i="73"/>
  <c r="J36" i="67"/>
  <c r="BF36" i="67"/>
  <c r="CD36" i="67"/>
  <c r="BJ36" i="74"/>
  <c r="J36" i="74"/>
  <c r="V47" i="67"/>
  <c r="W47" i="74"/>
  <c r="V47" i="73"/>
  <c r="J9" i="67"/>
  <c r="BF9" i="67"/>
  <c r="W9" i="74"/>
  <c r="BF38" i="73"/>
  <c r="CD38" i="73"/>
  <c r="J38" i="73"/>
  <c r="J38" i="74"/>
  <c r="BJ38" i="74"/>
  <c r="CJ38" i="74"/>
  <c r="J37" i="67"/>
  <c r="BF37" i="67"/>
  <c r="CD37" i="67"/>
  <c r="T15" i="73"/>
  <c r="O15" i="73"/>
  <c r="BC15" i="67"/>
  <c r="G15" i="67"/>
  <c r="B15" i="74"/>
  <c r="CY15" i="74"/>
  <c r="BB15" i="74"/>
  <c r="EA15" i="67"/>
  <c r="N15" i="67"/>
  <c r="W15" i="67" s="1"/>
  <c r="EM15" i="73"/>
  <c r="BE15" i="73"/>
  <c r="I15" i="73"/>
  <c r="CC15" i="73"/>
  <c r="EA15" i="73"/>
  <c r="N15" i="73"/>
  <c r="W15" i="73" s="1"/>
  <c r="F15" i="67"/>
  <c r="BB15" i="67"/>
  <c r="S39" i="74"/>
  <c r="P39" i="74"/>
  <c r="BE39" i="67"/>
  <c r="I39" i="67"/>
  <c r="CC39" i="67"/>
  <c r="DL39" i="74"/>
  <c r="BE39" i="73"/>
  <c r="I39" i="73"/>
  <c r="CC39" i="73"/>
  <c r="AX39" i="73"/>
  <c r="B39" i="73"/>
  <c r="CQ39" i="73"/>
  <c r="BV39" i="73"/>
  <c r="BH39" i="74"/>
  <c r="H39" i="74"/>
  <c r="DC39" i="67"/>
  <c r="F39" i="67"/>
  <c r="BB39" i="67"/>
  <c r="BI39" i="74"/>
  <c r="I39" i="74"/>
  <c r="CI39" i="74"/>
  <c r="BF39" i="74"/>
  <c r="F39" i="74"/>
  <c r="CF39" i="74"/>
  <c r="Q20" i="67"/>
  <c r="V20" i="74"/>
  <c r="EM20" i="67"/>
  <c r="DC20" i="73"/>
  <c r="BD20" i="73"/>
  <c r="H20" i="73"/>
  <c r="CB20" i="73"/>
  <c r="BC20" i="67"/>
  <c r="G20" i="67"/>
  <c r="BA20" i="73"/>
  <c r="E20" i="73"/>
  <c r="BY20" i="73"/>
  <c r="BD20" i="67"/>
  <c r="H20" i="67"/>
  <c r="CB20" i="67"/>
  <c r="BC20" i="73"/>
  <c r="G20" i="73"/>
  <c r="CA20" i="73"/>
  <c r="BC20" i="74"/>
  <c r="C20" i="74"/>
  <c r="F20" i="74"/>
  <c r="BF20" i="74"/>
  <c r="CF20" i="74"/>
  <c r="EY20" i="73"/>
  <c r="O20" i="74"/>
  <c r="Y20" i="74" s="1"/>
  <c r="EL20" i="74"/>
  <c r="DL20" i="74"/>
  <c r="S9" i="67"/>
  <c r="S57" i="67" s="1"/>
  <c r="Q9" i="73"/>
  <c r="Q57" i="73" s="1"/>
  <c r="T9" i="74"/>
  <c r="Q9" i="67"/>
  <c r="EY9" i="74"/>
  <c r="EY57" i="74" s="1"/>
  <c r="CQ9" i="67"/>
  <c r="AX9" i="67"/>
  <c r="B9" i="67"/>
  <c r="EY9" i="73"/>
  <c r="EY57" i="73" s="1"/>
  <c r="F9" i="67"/>
  <c r="BB9" i="67"/>
  <c r="BB57" i="67" s="1"/>
  <c r="BZ9" i="67"/>
  <c r="DO9" i="67"/>
  <c r="V11" i="52"/>
  <c r="DC9" i="73"/>
  <c r="DL9" i="74"/>
  <c r="E9" i="74"/>
  <c r="BE9" i="74"/>
  <c r="CE9" i="74"/>
  <c r="AY9" i="67"/>
  <c r="C9" i="67"/>
  <c r="C9" i="74"/>
  <c r="BC9" i="74"/>
  <c r="CC9" i="74"/>
  <c r="AP17" i="52"/>
  <c r="BB17" i="52" s="1"/>
  <c r="BJ15" i="73"/>
  <c r="Z15" i="73"/>
  <c r="FK15" i="73"/>
  <c r="AL17" i="52"/>
  <c r="AX17" i="52" s="1"/>
  <c r="AE15" i="73"/>
  <c r="BO15" i="73"/>
  <c r="N7" i="67"/>
  <c r="N57" i="67" s="1"/>
  <c r="EA7" i="67"/>
  <c r="BC7" i="73"/>
  <c r="BC57" i="73" s="1"/>
  <c r="G7" i="73"/>
  <c r="G57" i="73" s="1"/>
  <c r="CA7" i="73"/>
  <c r="O7" i="74"/>
  <c r="EL7" i="74"/>
  <c r="EL57" i="74" s="1"/>
  <c r="I49" i="73"/>
  <c r="BE49" i="73"/>
  <c r="CC49" i="73"/>
  <c r="BG49" i="74"/>
  <c r="G49" i="74"/>
  <c r="CG49" i="74"/>
  <c r="CQ49" i="73"/>
  <c r="AX49" i="73"/>
  <c r="B49" i="73"/>
  <c r="BV49" i="73"/>
  <c r="N13" i="67"/>
  <c r="EA13" i="67"/>
  <c r="EY13" i="74"/>
  <c r="BG13" i="74"/>
  <c r="G13" i="74"/>
  <c r="CG13" i="74"/>
  <c r="DC56" i="73"/>
  <c r="EA56" i="67"/>
  <c r="N56" i="67"/>
  <c r="N56" i="73"/>
  <c r="EA56" i="73"/>
  <c r="BB47" i="74"/>
  <c r="CY47" i="74"/>
  <c r="B47" i="74"/>
  <c r="F47" i="73"/>
  <c r="BB47" i="73"/>
  <c r="BZ47" i="73"/>
  <c r="EY22" i="67"/>
  <c r="BE22" i="74"/>
  <c r="E22" i="74"/>
  <c r="CE22" i="74"/>
  <c r="AX17" i="73"/>
  <c r="BG17" i="73" s="1"/>
  <c r="B17" i="73"/>
  <c r="K17" i="73" s="1"/>
  <c r="CQ17" i="73"/>
  <c r="BE17" i="67"/>
  <c r="I17" i="67"/>
  <c r="Q34" i="73"/>
  <c r="BG34" i="74"/>
  <c r="G34" i="74"/>
  <c r="BA34" i="67"/>
  <c r="E34" i="67"/>
  <c r="AY34" i="73"/>
  <c r="C34" i="73"/>
  <c r="BW34" i="73"/>
  <c r="AX12" i="67"/>
  <c r="B12" i="67"/>
  <c r="CQ12" i="67"/>
  <c r="O12" i="74"/>
  <c r="Y12" i="74" s="1"/>
  <c r="EL12" i="74"/>
  <c r="BD12" i="67"/>
  <c r="H12" i="67"/>
  <c r="E12" i="74"/>
  <c r="BE12" i="74"/>
  <c r="I33" i="74"/>
  <c r="BI33" i="74"/>
  <c r="CI33" i="74"/>
  <c r="B33" i="67"/>
  <c r="K33" i="67" s="1"/>
  <c r="CQ33" i="67"/>
  <c r="AX33" i="67"/>
  <c r="BG33" i="67" s="1"/>
  <c r="B33" i="73"/>
  <c r="CQ33" i="73"/>
  <c r="AX33" i="73"/>
  <c r="BA33" i="73"/>
  <c r="E33" i="73"/>
  <c r="DC28" i="73"/>
  <c r="N48" i="67"/>
  <c r="EA48" i="67"/>
  <c r="U59" i="52"/>
  <c r="CP57" i="74"/>
  <c r="CK57" i="73"/>
  <c r="M59" i="52"/>
  <c r="CI57" i="67"/>
  <c r="EH57" i="74"/>
  <c r="V7" i="74"/>
  <c r="V57" i="74" s="1"/>
  <c r="T7" i="67"/>
  <c r="T57" i="67" s="1"/>
  <c r="R7" i="73"/>
  <c r="R57" i="73" s="1"/>
  <c r="S7" i="73"/>
  <c r="S57" i="73" s="1"/>
  <c r="G7" i="67"/>
  <c r="G57" i="67" s="1"/>
  <c r="BC7" i="67"/>
  <c r="BC57" i="67" s="1"/>
  <c r="BB7" i="74"/>
  <c r="BB57" i="74" s="1"/>
  <c r="B7" i="74"/>
  <c r="CY7" i="74"/>
  <c r="CY57" i="74" s="1"/>
  <c r="AY7" i="67"/>
  <c r="AY57" i="67" s="1"/>
  <c r="C7" i="67"/>
  <c r="C57" i="67" s="1"/>
  <c r="BW7" i="67"/>
  <c r="DO7" i="67"/>
  <c r="DO57" i="67" s="1"/>
  <c r="BG7" i="74"/>
  <c r="BG57" i="74" s="1"/>
  <c r="G7" i="74"/>
  <c r="G57" i="74" s="1"/>
  <c r="EM7" i="67"/>
  <c r="AO9" i="52"/>
  <c r="BA9" i="52" s="1"/>
  <c r="BB7" i="73"/>
  <c r="BB57" i="73" s="1"/>
  <c r="F7" i="73"/>
  <c r="F57" i="73" s="1"/>
  <c r="BZ7" i="73"/>
  <c r="P49" i="74"/>
  <c r="R49" i="73"/>
  <c r="Q49" i="73"/>
  <c r="AO51" i="52"/>
  <c r="BA51" i="52" s="1"/>
  <c r="BE49" i="74"/>
  <c r="E49" i="74"/>
  <c r="CE49" i="74"/>
  <c r="AL51" i="52"/>
  <c r="AX51" i="52" s="1"/>
  <c r="BD49" i="67"/>
  <c r="H49" i="67"/>
  <c r="CB49" i="67"/>
  <c r="BH49" i="74"/>
  <c r="H49" i="74"/>
  <c r="CH49" i="74"/>
  <c r="BB49" i="67"/>
  <c r="F49" i="67"/>
  <c r="BZ49" i="67"/>
  <c r="AK51" i="52"/>
  <c r="V51" i="52"/>
  <c r="BD49" i="73"/>
  <c r="H49" i="73"/>
  <c r="CB49" i="73"/>
  <c r="BF49" i="74"/>
  <c r="F49" i="74"/>
  <c r="BE49" i="67"/>
  <c r="I49" i="67"/>
  <c r="CC49" i="67"/>
  <c r="DL49" i="74"/>
  <c r="O13" i="73"/>
  <c r="R13" i="67"/>
  <c r="R13" i="74"/>
  <c r="Q13" i="67"/>
  <c r="Q57" i="67" s="1"/>
  <c r="BD13" i="73"/>
  <c r="H13" i="73"/>
  <c r="CB13" i="73"/>
  <c r="BC13" i="73"/>
  <c r="G13" i="73"/>
  <c r="CA13" i="73"/>
  <c r="BE13" i="74"/>
  <c r="E13" i="74"/>
  <c r="CE13" i="74"/>
  <c r="EY13" i="67"/>
  <c r="AX13" i="67"/>
  <c r="B13" i="67"/>
  <c r="CQ13" i="67"/>
  <c r="BB13" i="73"/>
  <c r="F13" i="73"/>
  <c r="BZ13" i="73"/>
  <c r="BI13" i="74"/>
  <c r="I13" i="74"/>
  <c r="CI13" i="74"/>
  <c r="AR15" i="52"/>
  <c r="BD15" i="52" s="1"/>
  <c r="DO13" i="73"/>
  <c r="EM13" i="73"/>
  <c r="BC13" i="67"/>
  <c r="G13" i="67"/>
  <c r="CA13" i="67"/>
  <c r="BD13" i="67"/>
  <c r="H13" i="67"/>
  <c r="CB13" i="67"/>
  <c r="BA13" i="73"/>
  <c r="E13" i="73"/>
  <c r="BY13" i="73"/>
  <c r="DY13" i="74"/>
  <c r="S56" i="73"/>
  <c r="O56" i="73"/>
  <c r="T56" i="73"/>
  <c r="AN58" i="52"/>
  <c r="AZ58" i="52" s="1"/>
  <c r="DO56" i="73"/>
  <c r="EM56" i="73"/>
  <c r="V58" i="52"/>
  <c r="CQ56" i="73"/>
  <c r="AX56" i="73"/>
  <c r="B56" i="73"/>
  <c r="BV56" i="73"/>
  <c r="BE56" i="74"/>
  <c r="E56" i="74"/>
  <c r="AP58" i="52"/>
  <c r="BB58" i="52" s="1"/>
  <c r="CA56" i="67" s="1"/>
  <c r="AY56" i="67"/>
  <c r="C56" i="67"/>
  <c r="BW56" i="67"/>
  <c r="BD56" i="73"/>
  <c r="H56" i="73"/>
  <c r="CB56" i="73"/>
  <c r="BG56" i="74"/>
  <c r="G56" i="74"/>
  <c r="EY56" i="73"/>
  <c r="CY56" i="74"/>
  <c r="B56" i="74"/>
  <c r="L56" i="74" s="1"/>
  <c r="BB56" i="74"/>
  <c r="BL56" i="74" s="1"/>
  <c r="S47" i="67"/>
  <c r="V47" i="74"/>
  <c r="S47" i="73"/>
  <c r="BE47" i="67"/>
  <c r="I47" i="67"/>
  <c r="CC47" i="67"/>
  <c r="BD47" i="67"/>
  <c r="H47" i="67"/>
  <c r="N47" i="67"/>
  <c r="W47" i="67" s="1"/>
  <c r="EA47" i="67"/>
  <c r="BE47" i="73"/>
  <c r="I47" i="73"/>
  <c r="CC47" i="73"/>
  <c r="AX47" i="73"/>
  <c r="BG47" i="73" s="1"/>
  <c r="CQ47" i="73"/>
  <c r="B47" i="73"/>
  <c r="BV47" i="73"/>
  <c r="G47" i="74"/>
  <c r="BG47" i="74"/>
  <c r="CG47" i="74"/>
  <c r="DC47" i="67"/>
  <c r="EY47" i="67"/>
  <c r="BC47" i="73"/>
  <c r="G47" i="73"/>
  <c r="CA47" i="73"/>
  <c r="EY47" i="74"/>
  <c r="Q22" i="67"/>
  <c r="T22" i="67"/>
  <c r="U22" i="74"/>
  <c r="DL22" i="74"/>
  <c r="AP24" i="52"/>
  <c r="BB24" i="52" s="1"/>
  <c r="CA22" i="67" s="1"/>
  <c r="EM22" i="67"/>
  <c r="BC22" i="73"/>
  <c r="G22" i="73"/>
  <c r="CA22" i="73"/>
  <c r="C22" i="74"/>
  <c r="BC22" i="74"/>
  <c r="BC57" i="74" s="1"/>
  <c r="FL22" i="74"/>
  <c r="AY22" i="67"/>
  <c r="C22" i="67"/>
  <c r="BW22" i="67"/>
  <c r="BB22" i="73"/>
  <c r="F22" i="73"/>
  <c r="BZ22" i="73"/>
  <c r="BA22" i="73"/>
  <c r="E22" i="73"/>
  <c r="BY22" i="73"/>
  <c r="BD22" i="73"/>
  <c r="H22" i="73"/>
  <c r="CB22" i="73"/>
  <c r="S17" i="67"/>
  <c r="T17" i="67"/>
  <c r="V17" i="74"/>
  <c r="EM17" i="67"/>
  <c r="DO17" i="73"/>
  <c r="EY17" i="74"/>
  <c r="DC17" i="67"/>
  <c r="H17" i="74"/>
  <c r="BH17" i="74"/>
  <c r="CH17" i="74"/>
  <c r="H17" i="67"/>
  <c r="BD17" i="67"/>
  <c r="DY17" i="74"/>
  <c r="N17" i="73"/>
  <c r="EA17" i="73"/>
  <c r="EY17" i="73"/>
  <c r="U34" i="74"/>
  <c r="P34" i="74"/>
  <c r="R34" i="67"/>
  <c r="EM34" i="67"/>
  <c r="DL34" i="74"/>
  <c r="C34" i="74"/>
  <c r="BC34" i="74"/>
  <c r="V36" i="52"/>
  <c r="AX34" i="73"/>
  <c r="B34" i="73"/>
  <c r="CQ34" i="73"/>
  <c r="BV34" i="73"/>
  <c r="BH34" i="74"/>
  <c r="H34" i="74"/>
  <c r="AX34" i="67"/>
  <c r="BG34" i="67" s="1"/>
  <c r="B34" i="67"/>
  <c r="CQ34" i="67"/>
  <c r="BE34" i="73"/>
  <c r="I34" i="73"/>
  <c r="BB34" i="73"/>
  <c r="F34" i="73"/>
  <c r="AF46" i="52"/>
  <c r="AR46" i="52" s="1"/>
  <c r="BD46" i="52" s="1"/>
  <c r="FE44" i="73"/>
  <c r="AE46" i="52"/>
  <c r="AQ46" i="52" s="1"/>
  <c r="BC46" i="52" s="1"/>
  <c r="FI44" i="73"/>
  <c r="CC44" i="73" s="1"/>
  <c r="FF44" i="73"/>
  <c r="Z46" i="52"/>
  <c r="AL46" i="52" s="1"/>
  <c r="AX46" i="52" s="1"/>
  <c r="BW44" i="67" s="1"/>
  <c r="FB44" i="73"/>
  <c r="BV44" i="73" s="1"/>
  <c r="FC44" i="73"/>
  <c r="Y46" i="52"/>
  <c r="AB46" i="52"/>
  <c r="AN46" i="52" s="1"/>
  <c r="AZ46" i="52" s="1"/>
  <c r="FG44" i="73"/>
  <c r="CA44" i="73" s="1"/>
  <c r="FH44" i="73"/>
  <c r="AD46" i="52"/>
  <c r="AP46" i="52" s="1"/>
  <c r="BB46" i="52" s="1"/>
  <c r="AC46" i="52"/>
  <c r="AO46" i="52" s="1"/>
  <c r="BA46" i="52" s="1"/>
  <c r="CF44" i="74" s="1"/>
  <c r="CB44" i="67"/>
  <c r="Q12" i="67"/>
  <c r="EM12" i="73"/>
  <c r="DL12" i="74"/>
  <c r="DL57" i="74" s="1"/>
  <c r="N12" i="67"/>
  <c r="W12" i="67" s="1"/>
  <c r="EA12" i="67"/>
  <c r="AY12" i="67"/>
  <c r="C12" i="67"/>
  <c r="BB12" i="73"/>
  <c r="F12" i="73"/>
  <c r="EA12" i="73"/>
  <c r="N12" i="73"/>
  <c r="W12" i="73" s="1"/>
  <c r="EY12" i="74"/>
  <c r="DO12" i="67"/>
  <c r="S33" i="73"/>
  <c r="U33" i="67"/>
  <c r="S33" i="74"/>
  <c r="N33" i="67"/>
  <c r="EA33" i="67"/>
  <c r="V35" i="52"/>
  <c r="BD33" i="73"/>
  <c r="H33" i="73"/>
  <c r="CB33" i="73"/>
  <c r="BC33" i="74"/>
  <c r="C33" i="74"/>
  <c r="BF33" i="74"/>
  <c r="F33" i="74"/>
  <c r="EM33" i="67"/>
  <c r="DY33" i="74"/>
  <c r="EY33" i="67"/>
  <c r="R28" i="67"/>
  <c r="T28" i="74"/>
  <c r="S28" i="74"/>
  <c r="R28" i="74"/>
  <c r="Q28" i="73"/>
  <c r="V30" i="52"/>
  <c r="BA28" i="67"/>
  <c r="E28" i="67"/>
  <c r="BY28" i="67"/>
  <c r="DO28" i="73"/>
  <c r="EM28" i="73"/>
  <c r="DC28" i="67"/>
  <c r="E28" i="73"/>
  <c r="BA28" i="73"/>
  <c r="BY28" i="73"/>
  <c r="BB28" i="74"/>
  <c r="CY28" i="74"/>
  <c r="B28" i="74"/>
  <c r="DO28" i="67"/>
  <c r="BE28" i="74"/>
  <c r="E28" i="74"/>
  <c r="CE28" i="74"/>
  <c r="BH28" i="74"/>
  <c r="H28" i="74"/>
  <c r="CH28" i="74"/>
  <c r="DL28" i="74"/>
  <c r="S46" i="73"/>
  <c r="R46" i="67"/>
  <c r="O46" i="67"/>
  <c r="AY46" i="73"/>
  <c r="C46" i="73"/>
  <c r="BW46" i="73"/>
  <c r="AX46" i="67"/>
  <c r="B46" i="67"/>
  <c r="K46" i="67" s="1"/>
  <c r="CQ46" i="67"/>
  <c r="DO46" i="67"/>
  <c r="EA46" i="73"/>
  <c r="N46" i="73"/>
  <c r="W46" i="73" s="1"/>
  <c r="FL46" i="74"/>
  <c r="G46" i="67"/>
  <c r="BC46" i="67"/>
  <c r="BD46" i="67"/>
  <c r="H46" i="67"/>
  <c r="EY46" i="74"/>
  <c r="C46" i="74"/>
  <c r="BC46" i="74"/>
  <c r="DC46" i="73"/>
  <c r="BI46" i="74"/>
  <c r="I46" i="74"/>
  <c r="W14" i="74"/>
  <c r="J22" i="67"/>
  <c r="BF22" i="67"/>
  <c r="CD22" i="67"/>
  <c r="BJ45" i="74"/>
  <c r="J45" i="74"/>
  <c r="CJ45" i="74"/>
  <c r="V45" i="67"/>
  <c r="V16" i="67"/>
  <c r="BJ16" i="74"/>
  <c r="CJ16" i="74"/>
  <c r="J16" i="74"/>
  <c r="BJ29" i="74"/>
  <c r="J29" i="74"/>
  <c r="CJ29" i="74"/>
  <c r="V29" i="73"/>
  <c r="J40" i="73"/>
  <c r="CD40" i="73"/>
  <c r="BF40" i="73"/>
  <c r="J40" i="74"/>
  <c r="BJ40" i="74"/>
  <c r="CJ40" i="74"/>
  <c r="BF40" i="67"/>
  <c r="J40" i="67"/>
  <c r="CD40" i="67"/>
  <c r="V52" i="73"/>
  <c r="W52" i="74"/>
  <c r="W54" i="74"/>
  <c r="J54" i="74"/>
  <c r="BJ54" i="74"/>
  <c r="CJ54" i="74"/>
  <c r="BF41" i="67"/>
  <c r="J41" i="67"/>
  <c r="CD50" i="73"/>
  <c r="BF50" i="73"/>
  <c r="J50" i="73"/>
  <c r="V50" i="67"/>
  <c r="BJ50" i="74"/>
  <c r="J50" i="74"/>
  <c r="CJ50" i="74"/>
  <c r="AH57" i="73"/>
  <c r="T48" i="73"/>
  <c r="U48" i="67"/>
  <c r="R48" i="67"/>
  <c r="O48" i="67"/>
  <c r="BB48" i="73"/>
  <c r="F48" i="73"/>
  <c r="BZ48" i="73"/>
  <c r="CY48" i="74"/>
  <c r="B48" i="74"/>
  <c r="L48" i="74" s="1"/>
  <c r="BB48" i="74"/>
  <c r="EY48" i="74"/>
  <c r="DO48" i="67"/>
  <c r="E48" i="67"/>
  <c r="BA48" i="67"/>
  <c r="EY48" i="67"/>
  <c r="E48" i="73"/>
  <c r="BA48" i="73"/>
  <c r="BY48" i="73"/>
  <c r="BF48" i="74"/>
  <c r="F48" i="74"/>
  <c r="CF48" i="74"/>
  <c r="T23" i="67"/>
  <c r="U23" i="73"/>
  <c r="T23" i="74"/>
  <c r="BC23" i="67"/>
  <c r="G23" i="67"/>
  <c r="CA23" i="67"/>
  <c r="EL23" i="74"/>
  <c r="O23" i="74"/>
  <c r="Y23" i="74" s="1"/>
  <c r="C23" i="67"/>
  <c r="AY23" i="67"/>
  <c r="BW23" i="67"/>
  <c r="DO23" i="67"/>
  <c r="AY23" i="73"/>
  <c r="C23" i="73"/>
  <c r="BW23" i="73"/>
  <c r="DC23" i="67"/>
  <c r="BE23" i="74"/>
  <c r="E23" i="74"/>
  <c r="CE23" i="74"/>
  <c r="T16" i="74"/>
  <c r="S16" i="73"/>
  <c r="P16" i="74"/>
  <c r="BC16" i="67"/>
  <c r="G16" i="67"/>
  <c r="V18" i="52"/>
  <c r="AX16" i="73"/>
  <c r="B16" i="73"/>
  <c r="CQ16" i="73"/>
  <c r="BV16" i="73"/>
  <c r="BH16" i="74"/>
  <c r="H16" i="74"/>
  <c r="N16" i="67"/>
  <c r="W16" i="67" s="1"/>
  <c r="EA16" i="67"/>
  <c r="BC16" i="73"/>
  <c r="G16" i="73"/>
  <c r="C16" i="74"/>
  <c r="BC16" i="74"/>
  <c r="DL16" i="74"/>
  <c r="AX16" i="67"/>
  <c r="BG16" i="67" s="1"/>
  <c r="CQ16" i="67"/>
  <c r="B16" i="67"/>
  <c r="K16" i="67" s="1"/>
  <c r="S19" i="74"/>
  <c r="T19" i="67"/>
  <c r="O19" i="67"/>
  <c r="T19" i="73"/>
  <c r="DC19" i="67"/>
  <c r="AP21" i="52"/>
  <c r="BB21" i="52" s="1"/>
  <c r="DC19" i="73"/>
  <c r="H19" i="74"/>
  <c r="BH19" i="74"/>
  <c r="AR21" i="52"/>
  <c r="BD21" i="52" s="1"/>
  <c r="CI19" i="74" s="1"/>
  <c r="B19" i="73"/>
  <c r="CQ19" i="73"/>
  <c r="AX19" i="73"/>
  <c r="BG19" i="73" s="1"/>
  <c r="BV19" i="73"/>
  <c r="EA19" i="67"/>
  <c r="N19" i="67"/>
  <c r="I19" i="73"/>
  <c r="BE19" i="73"/>
  <c r="CC19" i="73"/>
  <c r="BE19" i="74"/>
  <c r="E19" i="74"/>
  <c r="CE19" i="74"/>
  <c r="CC36" i="73"/>
  <c r="L6" i="74"/>
  <c r="Y6" i="74"/>
  <c r="DR57" i="73"/>
  <c r="EF57" i="74"/>
  <c r="EC57" i="74"/>
  <c r="O11" i="73"/>
  <c r="Q11" i="73"/>
  <c r="T11" i="67"/>
  <c r="T11" i="73"/>
  <c r="T57" i="73" s="1"/>
  <c r="BB11" i="73"/>
  <c r="F11" i="73"/>
  <c r="BZ11" i="73"/>
  <c r="BA11" i="67"/>
  <c r="E11" i="67"/>
  <c r="BY11" i="67"/>
  <c r="DO11" i="67"/>
  <c r="N11" i="67"/>
  <c r="EA11" i="67"/>
  <c r="I11" i="74"/>
  <c r="BI11" i="74"/>
  <c r="CI11" i="74"/>
  <c r="S53" i="74"/>
  <c r="O53" i="73"/>
  <c r="R53" i="73"/>
  <c r="BB53" i="73"/>
  <c r="F53" i="73"/>
  <c r="BZ53" i="73"/>
  <c r="BE53" i="73"/>
  <c r="I53" i="73"/>
  <c r="CC53" i="73"/>
  <c r="F53" i="67"/>
  <c r="BB53" i="67"/>
  <c r="V55" i="52"/>
  <c r="BD53" i="73"/>
  <c r="H53" i="73"/>
  <c r="CB53" i="73"/>
  <c r="N53" i="67"/>
  <c r="W53" i="67" s="1"/>
  <c r="EA53" i="67"/>
  <c r="BC53" i="67"/>
  <c r="G53" i="67"/>
  <c r="G53" i="73"/>
  <c r="BC53" i="73"/>
  <c r="CA53" i="73"/>
  <c r="I53" i="74"/>
  <c r="BI53" i="74"/>
  <c r="CI53" i="74"/>
  <c r="FL53" i="74"/>
  <c r="DY53" i="74"/>
  <c r="G53" i="74"/>
  <c r="BG53" i="74"/>
  <c r="BE53" i="74"/>
  <c r="E53" i="74"/>
  <c r="U41" i="73"/>
  <c r="U41" i="74"/>
  <c r="O41" i="67"/>
  <c r="T41" i="74"/>
  <c r="P41" i="74"/>
  <c r="F41" i="74"/>
  <c r="BF41" i="74"/>
  <c r="EY41" i="67"/>
  <c r="V43" i="52"/>
  <c r="BD41" i="73"/>
  <c r="H41" i="73"/>
  <c r="CB41" i="73"/>
  <c r="FL41" i="74"/>
  <c r="H41" i="67"/>
  <c r="BD41" i="67"/>
  <c r="CB41" i="67"/>
  <c r="BB41" i="74"/>
  <c r="B41" i="74"/>
  <c r="CY41" i="74"/>
  <c r="BH41" i="74"/>
  <c r="H41" i="74"/>
  <c r="CH41" i="74"/>
  <c r="DO41" i="67"/>
  <c r="DY41" i="74"/>
  <c r="Q36" i="73"/>
  <c r="S36" i="67"/>
  <c r="V38" i="52"/>
  <c r="BC36" i="67"/>
  <c r="G36" i="67"/>
  <c r="CA36" i="67"/>
  <c r="EY36" i="73"/>
  <c r="AY36" i="67"/>
  <c r="C36" i="67"/>
  <c r="BY36" i="73"/>
  <c r="BA36" i="73"/>
  <c r="E36" i="73"/>
  <c r="BC36" i="74"/>
  <c r="C36" i="74"/>
  <c r="F36" i="67"/>
  <c r="BB36" i="67"/>
  <c r="BZ36" i="67"/>
  <c r="EY36" i="67"/>
  <c r="CB36" i="73"/>
  <c r="BD36" i="73"/>
  <c r="H36" i="73"/>
  <c r="CA36" i="73"/>
  <c r="G36" i="73"/>
  <c r="BC36" i="73"/>
  <c r="BH36" i="74"/>
  <c r="H36" i="74"/>
  <c r="T25" i="74"/>
  <c r="Q25" i="67"/>
  <c r="R25" i="74"/>
  <c r="EY25" i="67"/>
  <c r="DC25" i="73"/>
  <c r="E25" i="67"/>
  <c r="BA25" i="67"/>
  <c r="BY25" i="67"/>
  <c r="DY25" i="74"/>
  <c r="C25" i="74"/>
  <c r="BC25" i="74"/>
  <c r="CC25" i="74"/>
  <c r="DO25" i="67"/>
  <c r="AX25" i="73"/>
  <c r="B25" i="73"/>
  <c r="CQ25" i="73"/>
  <c r="BH25" i="74"/>
  <c r="H25" i="74"/>
  <c r="BD25" i="67"/>
  <c r="H25" i="67"/>
  <c r="BC25" i="73"/>
  <c r="G25" i="73"/>
  <c r="FL25" i="74"/>
  <c r="P29" i="74"/>
  <c r="F29" i="74"/>
  <c r="BF29" i="74"/>
  <c r="CF29" i="74"/>
  <c r="DO29" i="67"/>
  <c r="EM29" i="67"/>
  <c r="C29" i="73"/>
  <c r="AY29" i="73"/>
  <c r="BW29" i="73"/>
  <c r="BG29" i="74"/>
  <c r="G29" i="74"/>
  <c r="CG29" i="74"/>
  <c r="CC29" i="74"/>
  <c r="BC29" i="74"/>
  <c r="C29" i="74"/>
  <c r="B29" i="73"/>
  <c r="K29" i="73" s="1"/>
  <c r="CQ29" i="73"/>
  <c r="AX29" i="73"/>
  <c r="BG29" i="73" s="1"/>
  <c r="BV29" i="73"/>
  <c r="R45" i="67"/>
  <c r="U45" i="74"/>
  <c r="B45" i="67"/>
  <c r="K45" i="67" s="1"/>
  <c r="CQ45" i="67"/>
  <c r="AX45" i="67"/>
  <c r="BG45" i="67" s="1"/>
  <c r="BC45" i="73"/>
  <c r="G45" i="73"/>
  <c r="CA45" i="73"/>
  <c r="E45" i="74"/>
  <c r="BE45" i="74"/>
  <c r="DO45" i="67"/>
  <c r="EY45" i="67"/>
  <c r="DC45" i="73"/>
  <c r="BE45" i="73"/>
  <c r="I45" i="73"/>
  <c r="U24" i="67"/>
  <c r="H24" i="67"/>
  <c r="BD24" i="67"/>
  <c r="CB24" i="67"/>
  <c r="EM24" i="73"/>
  <c r="BF24" i="74"/>
  <c r="F24" i="74"/>
  <c r="CF24" i="74"/>
  <c r="B24" i="73"/>
  <c r="CQ24" i="73"/>
  <c r="AX24" i="73"/>
  <c r="BV24" i="73"/>
  <c r="DY24" i="74"/>
  <c r="DO24" i="67"/>
  <c r="G24" i="73"/>
  <c r="BC24" i="73"/>
  <c r="EL24" i="74"/>
  <c r="O24" i="74"/>
  <c r="Y24" i="74" s="1"/>
  <c r="BB24" i="67"/>
  <c r="F24" i="67"/>
  <c r="BZ24" i="67"/>
  <c r="DO24" i="73"/>
  <c r="Z14" i="52"/>
  <c r="AL14" i="52" s="1"/>
  <c r="AX14" i="52" s="1"/>
  <c r="Y14" i="52"/>
  <c r="AC14" i="52"/>
  <c r="AO14" i="52" s="1"/>
  <c r="BA14" i="52" s="1"/>
  <c r="AB14" i="52"/>
  <c r="AN14" i="52" s="1"/>
  <c r="AZ14" i="52" s="1"/>
  <c r="AD14" i="52"/>
  <c r="AP14" i="52" s="1"/>
  <c r="BB14" i="52" s="1"/>
  <c r="AF14" i="52"/>
  <c r="AR14" i="52" s="1"/>
  <c r="BD14" i="52" s="1"/>
  <c r="AE14" i="52"/>
  <c r="AQ14" i="52" s="1"/>
  <c r="BC14" i="52" s="1"/>
  <c r="BY12" i="67"/>
  <c r="FG12" i="73"/>
  <c r="FI12" i="73"/>
  <c r="FH12" i="73"/>
  <c r="CB12" i="73" s="1"/>
  <c r="FE12" i="73"/>
  <c r="BY12" i="73" s="1"/>
  <c r="FF12" i="73"/>
  <c r="BZ12" i="73" s="1"/>
  <c r="FB12" i="73"/>
  <c r="BV12" i="73" s="1"/>
  <c r="FC12" i="73"/>
  <c r="AC18" i="52"/>
  <c r="AO18" i="52" s="1"/>
  <c r="BA18" i="52" s="1"/>
  <c r="Z18" i="52"/>
  <c r="AL18" i="52" s="1"/>
  <c r="AX18" i="52" s="1"/>
  <c r="FG16" i="73"/>
  <c r="Y18" i="52"/>
  <c r="FI16" i="73"/>
  <c r="CC16" i="73" s="1"/>
  <c r="FH16" i="73"/>
  <c r="CB16" i="73" s="1"/>
  <c r="FE16" i="73"/>
  <c r="FF16" i="73"/>
  <c r="AB18" i="52"/>
  <c r="AN18" i="52" s="1"/>
  <c r="AZ18" i="52" s="1"/>
  <c r="AF18" i="52"/>
  <c r="AR18" i="52" s="1"/>
  <c r="BD18" i="52" s="1"/>
  <c r="CI16" i="74" s="1"/>
  <c r="FB16" i="73"/>
  <c r="FC16" i="73"/>
  <c r="AE18" i="52"/>
  <c r="AQ18" i="52" s="1"/>
  <c r="BC18" i="52" s="1"/>
  <c r="CB16" i="67" s="1"/>
  <c r="AD18" i="52"/>
  <c r="AP18" i="52" s="1"/>
  <c r="BB18" i="52" s="1"/>
  <c r="CA16" i="67" s="1"/>
  <c r="CC16" i="67"/>
  <c r="BF34" i="67"/>
  <c r="J34" i="67"/>
  <c r="CD34" i="67"/>
  <c r="BF28" i="67"/>
  <c r="J28" i="67"/>
  <c r="CD28" i="67"/>
  <c r="CD28" i="73"/>
  <c r="BF28" i="73"/>
  <c r="J28" i="73"/>
  <c r="BF11" i="67"/>
  <c r="BG11" i="67" s="1"/>
  <c r="J11" i="67"/>
  <c r="K11" i="67" s="1"/>
  <c r="EA11" i="73"/>
  <c r="EA57" i="73" s="1"/>
  <c r="V11" i="73"/>
  <c r="V57" i="73" s="1"/>
  <c r="J11" i="74"/>
  <c r="BJ11" i="74"/>
  <c r="BJ39" i="74"/>
  <c r="J39" i="74"/>
  <c r="BF43" i="73"/>
  <c r="J43" i="73"/>
  <c r="CD43" i="73"/>
  <c r="BF17" i="67"/>
  <c r="J17" i="67"/>
  <c r="CD17" i="67"/>
  <c r="V17" i="73"/>
  <c r="BF53" i="73"/>
  <c r="J53" i="73"/>
  <c r="CD53" i="73"/>
  <c r="W53" i="74"/>
  <c r="V21" i="67"/>
  <c r="V21" i="73"/>
  <c r="J21" i="67"/>
  <c r="BF21" i="67"/>
  <c r="BF25" i="67"/>
  <c r="J25" i="67"/>
  <c r="CD25" i="67"/>
  <c r="BJ25" i="74"/>
  <c r="J25" i="74"/>
  <c r="J13" i="73"/>
  <c r="CD13" i="73"/>
  <c r="BF13" i="73"/>
  <c r="BF23" i="73"/>
  <c r="J23" i="73"/>
  <c r="CD23" i="73"/>
  <c r="V23" i="73"/>
  <c r="W44" i="74"/>
  <c r="V44" i="73"/>
  <c r="R50" i="74"/>
  <c r="T50" i="74"/>
  <c r="Q50" i="73"/>
  <c r="BD50" i="67"/>
  <c r="H50" i="67"/>
  <c r="CB50" i="67"/>
  <c r="EY50" i="73"/>
  <c r="EY50" i="74"/>
  <c r="V52" i="52"/>
  <c r="N50" i="73"/>
  <c r="W50" i="73" s="1"/>
  <c r="EA50" i="73"/>
  <c r="DC50" i="73"/>
  <c r="BG50" i="74"/>
  <c r="G50" i="74"/>
  <c r="CG50" i="74"/>
  <c r="H50" i="74"/>
  <c r="BH50" i="74"/>
  <c r="CH50" i="74"/>
  <c r="B50" i="67"/>
  <c r="K50" i="67" s="1"/>
  <c r="CQ50" i="67"/>
  <c r="AX50" i="67"/>
  <c r="FL50" i="74"/>
  <c r="DC50" i="67"/>
  <c r="I50" i="67"/>
  <c r="BE50" i="67"/>
  <c r="CC50" i="67"/>
  <c r="FJ57" i="74"/>
  <c r="DF57" i="67"/>
  <c r="EG57" i="74"/>
  <c r="EE57" i="74"/>
  <c r="U32" i="67"/>
  <c r="F32" i="67"/>
  <c r="BB32" i="67"/>
  <c r="BZ32" i="67"/>
  <c r="B32" i="73"/>
  <c r="CQ32" i="73"/>
  <c r="AX32" i="73"/>
  <c r="BV32" i="73"/>
  <c r="DO32" i="67"/>
  <c r="EY32" i="67"/>
  <c r="AY32" i="73"/>
  <c r="C32" i="73"/>
  <c r="EY32" i="73"/>
  <c r="BE32" i="74"/>
  <c r="E32" i="74"/>
  <c r="CE32" i="74"/>
  <c r="T21" i="74"/>
  <c r="S21" i="73"/>
  <c r="Q21" i="73"/>
  <c r="BB21" i="67"/>
  <c r="F21" i="67"/>
  <c r="DY21" i="74"/>
  <c r="EY21" i="67"/>
  <c r="EY57" i="67" s="1"/>
  <c r="DL21" i="74"/>
  <c r="O21" i="74"/>
  <c r="Y21" i="74" s="1"/>
  <c r="EL21" i="74"/>
  <c r="B21" i="73"/>
  <c r="CQ21" i="73"/>
  <c r="AX21" i="73"/>
  <c r="BV21" i="73"/>
  <c r="E21" i="67"/>
  <c r="BA21" i="67"/>
  <c r="BY21" i="67"/>
  <c r="H21" i="73"/>
  <c r="BD21" i="73"/>
  <c r="CB21" i="73"/>
  <c r="DC21" i="73"/>
  <c r="T42" i="67"/>
  <c r="S42" i="67"/>
  <c r="AL44" i="52"/>
  <c r="AX44" i="52" s="1"/>
  <c r="AK44" i="52"/>
  <c r="V44" i="52"/>
  <c r="DY42" i="74"/>
  <c r="BV42" i="73"/>
  <c r="CQ42" i="73"/>
  <c r="AX42" i="73"/>
  <c r="BG42" i="73" s="1"/>
  <c r="B42" i="73"/>
  <c r="BA42" i="67"/>
  <c r="E42" i="67"/>
  <c r="BZ42" i="73"/>
  <c r="F42" i="73"/>
  <c r="BB42" i="73"/>
  <c r="CC42" i="74"/>
  <c r="BC42" i="74"/>
  <c r="C42" i="74"/>
  <c r="AN44" i="52"/>
  <c r="AZ44" i="52" s="1"/>
  <c r="E42" i="74"/>
  <c r="BE42" i="74"/>
  <c r="CH42" i="74"/>
  <c r="BH42" i="74"/>
  <c r="H42" i="74"/>
  <c r="O55" i="73"/>
  <c r="V55" i="74"/>
  <c r="BC55" i="74"/>
  <c r="C55" i="74"/>
  <c r="CC55" i="74"/>
  <c r="DY55" i="74"/>
  <c r="B55" i="73"/>
  <c r="K55" i="73" s="1"/>
  <c r="CQ55" i="73"/>
  <c r="AX55" i="73"/>
  <c r="BV55" i="73"/>
  <c r="BF55" i="74"/>
  <c r="F55" i="74"/>
  <c r="CF55" i="74"/>
  <c r="BB55" i="67"/>
  <c r="F55" i="67"/>
  <c r="BZ55" i="67"/>
  <c r="E55" i="67"/>
  <c r="BA55" i="67"/>
  <c r="DC55" i="73"/>
  <c r="DO55" i="73"/>
  <c r="EM55" i="67"/>
  <c r="BB55" i="73"/>
  <c r="F55" i="73"/>
  <c r="BZ55" i="73"/>
  <c r="AR57" i="52"/>
  <c r="BD57" i="52" s="1"/>
  <c r="EM55" i="73"/>
  <c r="S27" i="73"/>
  <c r="R27" i="67"/>
  <c r="U27" i="73"/>
  <c r="R27" i="74"/>
  <c r="DO27" i="67"/>
  <c r="DY27" i="74"/>
  <c r="B27" i="67"/>
  <c r="K27" i="67" s="1"/>
  <c r="CQ27" i="67"/>
  <c r="AX27" i="67"/>
  <c r="BG27" i="67" s="1"/>
  <c r="BV27" i="73"/>
  <c r="CQ27" i="73"/>
  <c r="AX27" i="73"/>
  <c r="B27" i="73"/>
  <c r="BH27" i="74"/>
  <c r="H27" i="74"/>
  <c r="CH27" i="74"/>
  <c r="CA27" i="73"/>
  <c r="G27" i="73"/>
  <c r="BC27" i="73"/>
  <c r="EA27" i="67"/>
  <c r="N27" i="67"/>
  <c r="W27" i="67" s="1"/>
  <c r="I27" i="74"/>
  <c r="BI27" i="74"/>
  <c r="CI27" i="74"/>
  <c r="S14" i="74"/>
  <c r="P14" i="74"/>
  <c r="R14" i="74"/>
  <c r="EY14" i="73"/>
  <c r="DO14" i="67"/>
  <c r="B14" i="67"/>
  <c r="CQ14" i="67"/>
  <c r="CQ57" i="67" s="1"/>
  <c r="AX14" i="67"/>
  <c r="BB14" i="67"/>
  <c r="F14" i="67"/>
  <c r="F57" i="67" s="1"/>
  <c r="BZ14" i="67"/>
  <c r="EM14" i="73"/>
  <c r="EM57" i="73" s="1"/>
  <c r="BE14" i="74"/>
  <c r="E14" i="74"/>
  <c r="CE14" i="74"/>
  <c r="T51" i="73"/>
  <c r="BE51" i="73"/>
  <c r="I51" i="73"/>
  <c r="CC51" i="73"/>
  <c r="AO53" i="52"/>
  <c r="BA53" i="52" s="1"/>
  <c r="CF51" i="74" s="1"/>
  <c r="AY51" i="67"/>
  <c r="C51" i="67"/>
  <c r="BW51" i="67"/>
  <c r="V53" i="52"/>
  <c r="EA51" i="73"/>
  <c r="N51" i="73"/>
  <c r="W51" i="73" s="1"/>
  <c r="E51" i="74"/>
  <c r="BE51" i="74"/>
  <c r="CE51" i="74"/>
  <c r="FL51" i="74"/>
  <c r="BB51" i="67"/>
  <c r="F51" i="67"/>
  <c r="BA51" i="67"/>
  <c r="E51" i="67"/>
  <c r="BY51" i="67"/>
  <c r="C51" i="74"/>
  <c r="BC51" i="74"/>
  <c r="CC51" i="74"/>
  <c r="BA51" i="73"/>
  <c r="E51" i="73"/>
  <c r="BY51" i="73"/>
  <c r="FF33" i="73"/>
  <c r="BZ33" i="73" s="1"/>
  <c r="FE33" i="73"/>
  <c r="BY33" i="73" s="1"/>
  <c r="FI33" i="73"/>
  <c r="FB33" i="73"/>
  <c r="FC33" i="73"/>
  <c r="BW33" i="73" s="1"/>
  <c r="FG33" i="73"/>
  <c r="FH33" i="73"/>
  <c r="Z35" i="52"/>
  <c r="AL35" i="52" s="1"/>
  <c r="AX35" i="52" s="1"/>
  <c r="AF35" i="52"/>
  <c r="AR35" i="52" s="1"/>
  <c r="BD35" i="52" s="1"/>
  <c r="CC33" i="67" s="1"/>
  <c r="AD35" i="52"/>
  <c r="AP35" i="52" s="1"/>
  <c r="BB35" i="52" s="1"/>
  <c r="AB35" i="52"/>
  <c r="AN35" i="52" s="1"/>
  <c r="AZ35" i="52" s="1"/>
  <c r="Y35" i="52"/>
  <c r="AC35" i="52"/>
  <c r="AO35" i="52" s="1"/>
  <c r="BA35" i="52" s="1"/>
  <c r="BZ33" i="67" s="1"/>
  <c r="AE35" i="52"/>
  <c r="AQ35" i="52" s="1"/>
  <c r="BC35" i="52" s="1"/>
  <c r="CH33" i="74" s="1"/>
  <c r="CC33" i="74"/>
  <c r="CF33" i="74"/>
  <c r="CB33" i="67"/>
  <c r="U52" i="73"/>
  <c r="S52" i="73"/>
  <c r="C52" i="67"/>
  <c r="AY52" i="67"/>
  <c r="BW52" i="67"/>
  <c r="EY52" i="67"/>
  <c r="BC52" i="67"/>
  <c r="G52" i="67"/>
  <c r="CA52" i="67"/>
  <c r="DC52" i="67"/>
  <c r="EY52" i="73"/>
  <c r="DO52" i="73"/>
  <c r="EM52" i="73"/>
  <c r="DL52" i="74"/>
  <c r="H52" i="73"/>
  <c r="BD52" i="73"/>
  <c r="CB52" i="73"/>
  <c r="G52" i="73"/>
  <c r="BC52" i="73"/>
  <c r="CA52" i="73"/>
  <c r="BI52" i="74"/>
  <c r="I52" i="74"/>
  <c r="CI52" i="74"/>
  <c r="U8" i="73"/>
  <c r="U57" i="73" s="1"/>
  <c r="AX8" i="67"/>
  <c r="AX57" i="67" s="1"/>
  <c r="B8" i="67"/>
  <c r="CQ8" i="67"/>
  <c r="EM8" i="67"/>
  <c r="EM57" i="67" s="1"/>
  <c r="BI8" i="74"/>
  <c r="I8" i="74"/>
  <c r="I57" i="74" s="1"/>
  <c r="CI8" i="74"/>
  <c r="BC8" i="67"/>
  <c r="G8" i="67"/>
  <c r="CA8" i="67"/>
  <c r="E8" i="74"/>
  <c r="E57" i="74" s="1"/>
  <c r="CE8" i="74"/>
  <c r="BE8" i="74"/>
  <c r="BE57" i="74" s="1"/>
  <c r="G8" i="73"/>
  <c r="BC8" i="73"/>
  <c r="CA8" i="73"/>
  <c r="T44" i="74"/>
  <c r="S44" i="73"/>
  <c r="BI44" i="74"/>
  <c r="I44" i="74"/>
  <c r="BH44" i="74"/>
  <c r="H44" i="74"/>
  <c r="CH44" i="74"/>
  <c r="DY44" i="74"/>
  <c r="AX44" i="67"/>
  <c r="BG44" i="67" s="1"/>
  <c r="B44" i="67"/>
  <c r="K44" i="67" s="1"/>
  <c r="CQ44" i="67"/>
  <c r="AY44" i="73"/>
  <c r="C44" i="73"/>
  <c r="BW44" i="73"/>
  <c r="B44" i="74"/>
  <c r="BB44" i="74"/>
  <c r="BL44" i="74" s="1"/>
  <c r="CY44" i="74"/>
  <c r="EM44" i="67"/>
  <c r="V27" i="73"/>
  <c r="W27" i="74"/>
  <c r="W33" i="74"/>
  <c r="V33" i="67"/>
  <c r="J12" i="67"/>
  <c r="BF12" i="67"/>
  <c r="CD12" i="67"/>
  <c r="CJ12" i="74"/>
  <c r="CD15" i="73"/>
  <c r="BF15" i="73"/>
  <c r="J15" i="73"/>
  <c r="V8" i="67"/>
  <c r="V57" i="67" s="1"/>
  <c r="J8" i="74"/>
  <c r="BJ8" i="74"/>
  <c r="BJ57" i="74" s="1"/>
  <c r="CJ8" i="74"/>
  <c r="J8" i="73"/>
  <c r="J57" i="73" s="1"/>
  <c r="BF8" i="73"/>
  <c r="CD8" i="73"/>
  <c r="CD57" i="73" s="1"/>
  <c r="V35" i="67"/>
  <c r="V51" i="67"/>
  <c r="J51" i="67"/>
  <c r="BF51" i="67"/>
  <c r="CD51" i="67"/>
  <c r="BF31" i="73"/>
  <c r="J31" i="73"/>
  <c r="CD31" i="73"/>
  <c r="J31" i="74"/>
  <c r="CJ31" i="74"/>
  <c r="BJ31" i="74"/>
  <c r="BF32" i="73"/>
  <c r="J32" i="73"/>
  <c r="CD32" i="73"/>
  <c r="BJ18" i="74"/>
  <c r="J18" i="74"/>
  <c r="CJ18" i="74"/>
  <c r="BF18" i="67"/>
  <c r="J18" i="67"/>
  <c r="CD18" i="67"/>
  <c r="V18" i="67"/>
  <c r="W18" i="74"/>
  <c r="BF19" i="67"/>
  <c r="J19" i="67"/>
  <c r="CD19" i="67"/>
  <c r="BF10" i="67"/>
  <c r="J10" i="67"/>
  <c r="CD10" i="67"/>
  <c r="BJ10" i="74"/>
  <c r="J10" i="74"/>
  <c r="CD49" i="67"/>
  <c r="CJ49" i="74"/>
  <c r="BF49" i="73"/>
  <c r="CD49" i="73"/>
  <c r="J49" i="73"/>
  <c r="BF49" i="67"/>
  <c r="J49" i="67"/>
  <c r="S40" i="74"/>
  <c r="G40" i="74"/>
  <c r="BG40" i="74"/>
  <c r="CG40" i="74"/>
  <c r="EM40" i="67"/>
  <c r="DO40" i="73"/>
  <c r="EM40" i="73"/>
  <c r="BD40" i="67"/>
  <c r="H40" i="67"/>
  <c r="CB40" i="67"/>
  <c r="AY40" i="67"/>
  <c r="C40" i="67"/>
  <c r="BW40" i="67"/>
  <c r="BC40" i="74"/>
  <c r="C40" i="74"/>
  <c r="CC40" i="74"/>
  <c r="U35" i="74"/>
  <c r="Q35" i="67"/>
  <c r="BD35" i="67"/>
  <c r="H35" i="67"/>
  <c r="CB35" i="67"/>
  <c r="EM35" i="67"/>
  <c r="DC35" i="73"/>
  <c r="AX35" i="73"/>
  <c r="BG35" i="73" s="1"/>
  <c r="CQ35" i="73"/>
  <c r="B35" i="73"/>
  <c r="BV35" i="73"/>
  <c r="N35" i="67"/>
  <c r="EA35" i="67"/>
  <c r="BB35" i="67"/>
  <c r="F35" i="67"/>
  <c r="BZ35" i="67"/>
  <c r="BI35" i="74"/>
  <c r="I35" i="74"/>
  <c r="CI35" i="74"/>
  <c r="F35" i="74"/>
  <c r="BF35" i="74"/>
  <c r="CF35" i="74"/>
  <c r="P54" i="74"/>
  <c r="G54" i="74"/>
  <c r="BG54" i="74"/>
  <c r="H54" i="74"/>
  <c r="BH54" i="74"/>
  <c r="CH54" i="74"/>
  <c r="B54" i="67"/>
  <c r="CQ54" i="67"/>
  <c r="AX54" i="67"/>
  <c r="BF54" i="74"/>
  <c r="CF54" i="74"/>
  <c r="F54" i="74"/>
  <c r="BB54" i="67"/>
  <c r="F54" i="67"/>
  <c r="BZ54" i="67"/>
  <c r="BE54" i="73"/>
  <c r="I54" i="73"/>
  <c r="CC54" i="73"/>
  <c r="BI54" i="74"/>
  <c r="I54" i="74"/>
  <c r="CI54" i="74"/>
  <c r="C54" i="74"/>
  <c r="BC54" i="74"/>
  <c r="FG17" i="73"/>
  <c r="FH17" i="73"/>
  <c r="CB17" i="73" s="1"/>
  <c r="AE19" i="52"/>
  <c r="AQ19" i="52" s="1"/>
  <c r="BC19" i="52" s="1"/>
  <c r="Y19" i="52"/>
  <c r="FE17" i="73"/>
  <c r="Z19" i="52"/>
  <c r="AL19" i="52" s="1"/>
  <c r="AX19" i="52" s="1"/>
  <c r="CC17" i="74" s="1"/>
  <c r="FF17" i="73"/>
  <c r="BZ17" i="73" s="1"/>
  <c r="FB17" i="73"/>
  <c r="AF19" i="52"/>
  <c r="AR19" i="52" s="1"/>
  <c r="BD19" i="52" s="1"/>
  <c r="AD19" i="52"/>
  <c r="AP19" i="52" s="1"/>
  <c r="BB19" i="52" s="1"/>
  <c r="CG17" i="74" s="1"/>
  <c r="FI17" i="73"/>
  <c r="CC17" i="73" s="1"/>
  <c r="FC17" i="73"/>
  <c r="BW17" i="73" s="1"/>
  <c r="AB19" i="52"/>
  <c r="AN19" i="52" s="1"/>
  <c r="AZ19" i="52" s="1"/>
  <c r="AC19" i="52"/>
  <c r="AO19" i="52" s="1"/>
  <c r="BA19" i="52" s="1"/>
  <c r="BZ17" i="67" s="1"/>
  <c r="CC17" i="67"/>
  <c r="CB17" i="67"/>
  <c r="FI26" i="73"/>
  <c r="FH26" i="73"/>
  <c r="CB26" i="73" s="1"/>
  <c r="AC28" i="52"/>
  <c r="AO28" i="52" s="1"/>
  <c r="BA28" i="52" s="1"/>
  <c r="AE28" i="52"/>
  <c r="AQ28" i="52" s="1"/>
  <c r="BC28" i="52" s="1"/>
  <c r="CH26" i="74" s="1"/>
  <c r="FE26" i="73"/>
  <c r="BY26" i="73" s="1"/>
  <c r="FF26" i="73"/>
  <c r="AB28" i="52"/>
  <c r="AN28" i="52" s="1"/>
  <c r="AZ28" i="52" s="1"/>
  <c r="AF28" i="52"/>
  <c r="AR28" i="52" s="1"/>
  <c r="BD28" i="52" s="1"/>
  <c r="FB26" i="73"/>
  <c r="AD28" i="52"/>
  <c r="AP28" i="52" s="1"/>
  <c r="BB28" i="52" s="1"/>
  <c r="Z28" i="52"/>
  <c r="AL28" i="52" s="1"/>
  <c r="AX28" i="52" s="1"/>
  <c r="FG26" i="73"/>
  <c r="FC26" i="73"/>
  <c r="Y28" i="52"/>
  <c r="CA26" i="67"/>
  <c r="CE26" i="74"/>
  <c r="CI26" i="74"/>
  <c r="AF47" i="52"/>
  <c r="AR47" i="52" s="1"/>
  <c r="BD47" i="52" s="1"/>
  <c r="Y47" i="52"/>
  <c r="AB47" i="52"/>
  <c r="AN47" i="52" s="1"/>
  <c r="AZ47" i="52" s="1"/>
  <c r="AD47" i="52"/>
  <c r="AP47" i="52" s="1"/>
  <c r="BB47" i="52" s="1"/>
  <c r="FG45" i="73"/>
  <c r="FE45" i="73"/>
  <c r="FF45" i="73"/>
  <c r="BZ45" i="73" s="1"/>
  <c r="AC47" i="52"/>
  <c r="AO47" i="52" s="1"/>
  <c r="BA47" i="52" s="1"/>
  <c r="FI45" i="73"/>
  <c r="CC45" i="73" s="1"/>
  <c r="FH45" i="73"/>
  <c r="Z47" i="52"/>
  <c r="AL47" i="52" s="1"/>
  <c r="AX47" i="52" s="1"/>
  <c r="CC45" i="74" s="1"/>
  <c r="FB45" i="73"/>
  <c r="BV45" i="73" s="1"/>
  <c r="FC45" i="73"/>
  <c r="AE47" i="52"/>
  <c r="AQ47" i="52" s="1"/>
  <c r="BC47" i="52" s="1"/>
  <c r="CF45" i="74"/>
  <c r="CB45" i="67"/>
  <c r="AD39" i="52"/>
  <c r="AP39" i="52" s="1"/>
  <c r="BB39" i="52" s="1"/>
  <c r="AF39" i="52"/>
  <c r="Y39" i="52"/>
  <c r="Z39" i="52"/>
  <c r="AL39" i="52" s="1"/>
  <c r="AX39" i="52" s="1"/>
  <c r="CC37" i="67"/>
  <c r="FF37" i="73"/>
  <c r="BZ37" i="73" s="1"/>
  <c r="FE37" i="73"/>
  <c r="BY37" i="73" s="1"/>
  <c r="FC37" i="73"/>
  <c r="AB39" i="52"/>
  <c r="AN39" i="52" s="1"/>
  <c r="AZ39" i="52" s="1"/>
  <c r="FB37" i="73"/>
  <c r="FI37" i="73"/>
  <c r="AC39" i="52"/>
  <c r="AO39" i="52" s="1"/>
  <c r="BA39" i="52" s="1"/>
  <c r="CF37" i="74" s="1"/>
  <c r="FG37" i="73"/>
  <c r="FH37" i="73"/>
  <c r="AE39" i="52"/>
  <c r="AQ39" i="52" s="1"/>
  <c r="BC39" i="52" s="1"/>
  <c r="CH37" i="74" s="1"/>
  <c r="AD36" i="52"/>
  <c r="AP36" i="52" s="1"/>
  <c r="BB36" i="52" s="1"/>
  <c r="AB36" i="52"/>
  <c r="AN36" i="52" s="1"/>
  <c r="AZ36" i="52" s="1"/>
  <c r="AF36" i="52"/>
  <c r="AR36" i="52" s="1"/>
  <c r="BD36" i="52" s="1"/>
  <c r="AC36" i="52"/>
  <c r="AE36" i="52"/>
  <c r="AQ36" i="52" s="1"/>
  <c r="BC36" i="52" s="1"/>
  <c r="Y36" i="52"/>
  <c r="AK36" i="52" s="1"/>
  <c r="FH34" i="73"/>
  <c r="CB34" i="73" s="1"/>
  <c r="FF34" i="73"/>
  <c r="Z36" i="52"/>
  <c r="AL36" i="52" s="1"/>
  <c r="AX36" i="52" s="1"/>
  <c r="FG34" i="73"/>
  <c r="FI34" i="73"/>
  <c r="CC34" i="73" s="1"/>
  <c r="FC34" i="73"/>
  <c r="FE34" i="73"/>
  <c r="FB34" i="73"/>
  <c r="CI34" i="74"/>
  <c r="CC34" i="67"/>
  <c r="CC34" i="74"/>
  <c r="AF27" i="52"/>
  <c r="AR27" i="52" s="1"/>
  <c r="BD27" i="52" s="1"/>
  <c r="Y27" i="52"/>
  <c r="AD27" i="52"/>
  <c r="AP27" i="52" s="1"/>
  <c r="BB27" i="52" s="1"/>
  <c r="FC25" i="73"/>
  <c r="BW25" i="73" s="1"/>
  <c r="FH25" i="73"/>
  <c r="CB25" i="73" s="1"/>
  <c r="Z27" i="52"/>
  <c r="AL27" i="52" s="1"/>
  <c r="AX27" i="52" s="1"/>
  <c r="FE25" i="73"/>
  <c r="BY25" i="73" s="1"/>
  <c r="FF25" i="73"/>
  <c r="AB27" i="52"/>
  <c r="AN27" i="52" s="1"/>
  <c r="AZ27" i="52" s="1"/>
  <c r="FB25" i="73"/>
  <c r="AC27" i="52"/>
  <c r="AO27" i="52" s="1"/>
  <c r="BA27" i="52" s="1"/>
  <c r="BZ25" i="67" s="1"/>
  <c r="FI25" i="73"/>
  <c r="FG25" i="73"/>
  <c r="AE27" i="52"/>
  <c r="AQ27" i="52" s="1"/>
  <c r="BC27" i="52" s="1"/>
  <c r="CG25" i="74"/>
  <c r="BW25" i="67"/>
  <c r="BK46" i="73"/>
  <c r="AA46" i="73"/>
  <c r="AG46" i="73"/>
  <c r="BQ46" i="73"/>
  <c r="AL48" i="52"/>
  <c r="AX48" i="52" s="1"/>
  <c r="CL57" i="73"/>
  <c r="CK57" i="67"/>
  <c r="DU57" i="67"/>
  <c r="U18" i="74"/>
  <c r="O18" i="73"/>
  <c r="R18" i="67"/>
  <c r="CQ18" i="67"/>
  <c r="AX18" i="67"/>
  <c r="B18" i="67"/>
  <c r="AY18" i="67"/>
  <c r="C18" i="67"/>
  <c r="BW18" i="67"/>
  <c r="AO20" i="52"/>
  <c r="BA20" i="52" s="1"/>
  <c r="EY18" i="74"/>
  <c r="BA18" i="67"/>
  <c r="E18" i="67"/>
  <c r="AR20" i="52"/>
  <c r="BD20" i="52" s="1"/>
  <c r="BC18" i="74"/>
  <c r="C18" i="74"/>
  <c r="CC18" i="74"/>
  <c r="BE18" i="73"/>
  <c r="I18" i="73"/>
  <c r="CC18" i="73"/>
  <c r="Q38" i="73"/>
  <c r="U38" i="74"/>
  <c r="CH38" i="74"/>
  <c r="BH38" i="74"/>
  <c r="H38" i="74"/>
  <c r="BD38" i="73"/>
  <c r="H38" i="73"/>
  <c r="CB38" i="73"/>
  <c r="AY38" i="67"/>
  <c r="C38" i="67"/>
  <c r="BW38" i="67"/>
  <c r="EM38" i="67"/>
  <c r="EY38" i="74"/>
  <c r="DC38" i="67"/>
  <c r="EY38" i="73"/>
  <c r="DC38" i="73"/>
  <c r="DY38" i="74"/>
  <c r="BF38" i="74"/>
  <c r="F38" i="74"/>
  <c r="CF38" i="74"/>
  <c r="S10" i="67"/>
  <c r="R10" i="67"/>
  <c r="R57" i="67" s="1"/>
  <c r="O10" i="67"/>
  <c r="O57" i="67" s="1"/>
  <c r="T10" i="74"/>
  <c r="DC10" i="73"/>
  <c r="B10" i="73"/>
  <c r="K10" i="73" s="1"/>
  <c r="CQ10" i="73"/>
  <c r="AX10" i="73"/>
  <c r="BV10" i="73"/>
  <c r="AN12" i="52"/>
  <c r="AZ12" i="52" s="1"/>
  <c r="DC10" i="67"/>
  <c r="BD10" i="67"/>
  <c r="H10" i="67"/>
  <c r="H57" i="67" s="1"/>
  <c r="B10" i="74"/>
  <c r="L10" i="74" s="1"/>
  <c r="CY10" i="74"/>
  <c r="BB10" i="74"/>
  <c r="BL10" i="74" s="1"/>
  <c r="G10" i="67"/>
  <c r="BC10" i="67"/>
  <c r="AP12" i="52"/>
  <c r="BB12" i="52" s="1"/>
  <c r="BB10" i="73"/>
  <c r="F10" i="73"/>
  <c r="BZ10" i="73"/>
  <c r="DO10" i="73"/>
  <c r="DO57" i="73" s="1"/>
  <c r="O10" i="74"/>
  <c r="O57" i="74" s="1"/>
  <c r="EL10" i="74"/>
  <c r="EY10" i="74"/>
  <c r="U31" i="74"/>
  <c r="S31" i="73"/>
  <c r="R31" i="74"/>
  <c r="T31" i="73"/>
  <c r="U31" i="67"/>
  <c r="EY31" i="74"/>
  <c r="BI31" i="74"/>
  <c r="I31" i="74"/>
  <c r="CI31" i="74"/>
  <c r="N31" i="67"/>
  <c r="EA31" i="67"/>
  <c r="B31" i="67"/>
  <c r="CQ31" i="67"/>
  <c r="AX31" i="67"/>
  <c r="C31" i="73"/>
  <c r="AY31" i="73"/>
  <c r="BW31" i="73"/>
  <c r="BD31" i="67"/>
  <c r="H31" i="67"/>
  <c r="CB31" i="67"/>
  <c r="H31" i="73"/>
  <c r="BD31" i="73"/>
  <c r="CB31" i="73"/>
  <c r="DY31" i="74"/>
  <c r="C31" i="67"/>
  <c r="AY31" i="67"/>
  <c r="BW31" i="67"/>
  <c r="DC31" i="73"/>
  <c r="DO31" i="73"/>
  <c r="F31" i="74"/>
  <c r="BF31" i="74"/>
  <c r="CF31" i="74"/>
  <c r="R30" i="73"/>
  <c r="T30" i="67"/>
  <c r="T30" i="73"/>
  <c r="EY30" i="73"/>
  <c r="E30" i="67"/>
  <c r="BA30" i="67"/>
  <c r="BY30" i="67"/>
  <c r="BE30" i="67"/>
  <c r="I30" i="67"/>
  <c r="DC30" i="67"/>
  <c r="AQ32" i="52"/>
  <c r="BC32" i="52" s="1"/>
  <c r="DL30" i="74"/>
  <c r="BE30" i="73"/>
  <c r="I30" i="73"/>
  <c r="CC30" i="73"/>
  <c r="H30" i="74"/>
  <c r="BH30" i="74"/>
  <c r="P37" i="74"/>
  <c r="U37" i="73"/>
  <c r="Q37" i="67"/>
  <c r="DY37" i="74"/>
  <c r="C37" i="73"/>
  <c r="AY37" i="73"/>
  <c r="BW37" i="73"/>
  <c r="N37" i="67"/>
  <c r="EA37" i="67"/>
  <c r="AX37" i="73"/>
  <c r="B37" i="73"/>
  <c r="CQ37" i="73"/>
  <c r="BV37" i="73"/>
  <c r="BC37" i="67"/>
  <c r="G37" i="67"/>
  <c r="DC37" i="67"/>
  <c r="BC37" i="73"/>
  <c r="G37" i="73"/>
  <c r="CA37" i="73"/>
  <c r="FL37" i="74"/>
  <c r="S43" i="67"/>
  <c r="R43" i="74"/>
  <c r="V43" i="74"/>
  <c r="EY43" i="67"/>
  <c r="BA43" i="67"/>
  <c r="E43" i="67"/>
  <c r="BY43" i="67"/>
  <c r="BD43" i="67"/>
  <c r="H43" i="67"/>
  <c r="BE43" i="73"/>
  <c r="I43" i="73"/>
  <c r="CC43" i="73"/>
  <c r="O43" i="74"/>
  <c r="Y43" i="74" s="1"/>
  <c r="EL43" i="74"/>
  <c r="FL43" i="74"/>
  <c r="V26" i="74"/>
  <c r="R26" i="67"/>
  <c r="O26" i="73"/>
  <c r="I26" i="73"/>
  <c r="I57" i="73" s="1"/>
  <c r="BE26" i="73"/>
  <c r="CC26" i="73"/>
  <c r="BC26" i="73"/>
  <c r="G26" i="73"/>
  <c r="CA26" i="73"/>
  <c r="V28" i="52"/>
  <c r="AY26" i="73"/>
  <c r="C26" i="73"/>
  <c r="BW26" i="73"/>
  <c r="CQ26" i="67"/>
  <c r="AX26" i="67"/>
  <c r="B26" i="67"/>
  <c r="K26" i="67" s="1"/>
  <c r="EA26" i="73"/>
  <c r="N26" i="73"/>
  <c r="DC26" i="73"/>
  <c r="BB26" i="67"/>
  <c r="F26" i="67"/>
  <c r="BC26" i="74"/>
  <c r="C26" i="74"/>
  <c r="V55" i="67"/>
  <c r="BF26" i="67"/>
  <c r="J26" i="67"/>
  <c r="CD26" i="67"/>
  <c r="BF20" i="67"/>
  <c r="J20" i="67"/>
  <c r="CD20" i="67"/>
  <c r="BJ20" i="74"/>
  <c r="J20" i="74"/>
  <c r="CJ20" i="74"/>
  <c r="V56" i="67"/>
  <c r="V56" i="73"/>
  <c r="BF30" i="67"/>
  <c r="J30" i="67"/>
  <c r="V24" i="73"/>
  <c r="BF24" i="67"/>
  <c r="J24" i="67"/>
  <c r="CD24" i="67"/>
  <c r="BF7" i="67"/>
  <c r="BF57" i="67" s="1"/>
  <c r="J7" i="67"/>
  <c r="J57" i="67" s="1"/>
  <c r="W7" i="74"/>
  <c r="W57" i="74" s="1"/>
  <c r="W36" i="74"/>
  <c r="J47" i="74"/>
  <c r="BJ47" i="74"/>
  <c r="CJ47" i="74"/>
  <c r="J9" i="74"/>
  <c r="BJ9" i="74"/>
  <c r="CJ9" i="74"/>
  <c r="BF9" i="73"/>
  <c r="J9" i="73"/>
  <c r="CD9" i="73"/>
  <c r="V38" i="73"/>
  <c r="J37" i="73"/>
  <c r="CD37" i="73"/>
  <c r="BF37" i="73"/>
  <c r="U15" i="73"/>
  <c r="AY15" i="67"/>
  <c r="C15" i="67"/>
  <c r="BE15" i="67"/>
  <c r="I15" i="67"/>
  <c r="BC15" i="73"/>
  <c r="G15" i="73"/>
  <c r="CA15" i="73"/>
  <c r="DY15" i="74"/>
  <c r="BE15" i="74"/>
  <c r="E15" i="74"/>
  <c r="DO15" i="73"/>
  <c r="BF15" i="74"/>
  <c r="BF57" i="74" s="1"/>
  <c r="F15" i="74"/>
  <c r="EY15" i="74"/>
  <c r="T39" i="73"/>
  <c r="T39" i="67"/>
  <c r="U39" i="67"/>
  <c r="EM39" i="73"/>
  <c r="BC39" i="74"/>
  <c r="C39" i="74"/>
  <c r="CC39" i="74"/>
  <c r="DO39" i="67"/>
  <c r="O39" i="74"/>
  <c r="Y39" i="74" s="1"/>
  <c r="EL39" i="74"/>
  <c r="BB39" i="73"/>
  <c r="F39" i="73"/>
  <c r="BZ39" i="73"/>
  <c r="E39" i="74"/>
  <c r="BE39" i="74"/>
  <c r="CE39" i="74"/>
  <c r="FL39" i="74"/>
  <c r="R20" i="74"/>
  <c r="P20" i="74"/>
  <c r="T20" i="73"/>
  <c r="BB20" i="67"/>
  <c r="F20" i="67"/>
  <c r="BZ20" i="67"/>
  <c r="AP22" i="52"/>
  <c r="BB22" i="52" s="1"/>
  <c r="N20" i="73"/>
  <c r="W20" i="73" s="1"/>
  <c r="EA20" i="73"/>
  <c r="BA20" i="67"/>
  <c r="E20" i="67"/>
  <c r="BY20" i="67"/>
  <c r="B20" i="73"/>
  <c r="K20" i="73" s="1"/>
  <c r="CQ20" i="73"/>
  <c r="AX20" i="73"/>
  <c r="BV20" i="73"/>
  <c r="BB20" i="74"/>
  <c r="CY20" i="74"/>
  <c r="B20" i="74"/>
  <c r="C20" i="67"/>
  <c r="AY20" i="67"/>
  <c r="BH20" i="74"/>
  <c r="H20" i="74"/>
  <c r="CH20" i="74"/>
  <c r="FL20" i="74"/>
  <c r="DO20" i="67"/>
  <c r="AL22" i="52"/>
  <c r="AX22" i="52" s="1"/>
  <c r="BW20" i="67" s="1"/>
  <c r="O9" i="73"/>
  <c r="O57" i="73" s="1"/>
  <c r="R9" i="73"/>
  <c r="H9" i="73"/>
  <c r="H57" i="73" s="1"/>
  <c r="BD9" i="73"/>
  <c r="BD57" i="73" s="1"/>
  <c r="CB9" i="73"/>
  <c r="BC9" i="73"/>
  <c r="G9" i="73"/>
  <c r="CA9" i="73"/>
  <c r="BH9" i="74"/>
  <c r="H9" i="74"/>
  <c r="H57" i="74" s="1"/>
  <c r="BA9" i="67"/>
  <c r="E9" i="67"/>
  <c r="BY9" i="67"/>
  <c r="AY9" i="73"/>
  <c r="C9" i="73"/>
  <c r="C57" i="73" s="1"/>
  <c r="BW9" i="73"/>
  <c r="DC9" i="67"/>
  <c r="AX9" i="73"/>
  <c r="BG9" i="73" s="1"/>
  <c r="B9" i="73"/>
  <c r="CQ9" i="73"/>
  <c r="CQ57" i="73" s="1"/>
  <c r="BV9" i="73"/>
  <c r="AR17" i="52"/>
  <c r="BD17" i="52" s="1"/>
  <c r="AD15" i="73"/>
  <c r="BN15" i="73"/>
  <c r="AF15" i="73"/>
  <c r="BP15" i="73"/>
  <c r="BK15" i="73"/>
  <c r="AA15" i="73"/>
  <c r="L12" i="51"/>
  <c r="L14" i="51"/>
  <c r="L19" i="51"/>
  <c r="L23" i="51"/>
  <c r="L27" i="51"/>
  <c r="BM10" i="67" l="1"/>
  <c r="AC10" i="67"/>
  <c r="BY10" i="67"/>
  <c r="BV18" i="74"/>
  <c r="AI18" i="74"/>
  <c r="CI18" i="74"/>
  <c r="BS10" i="74"/>
  <c r="AF10" i="74"/>
  <c r="CF10" i="74"/>
  <c r="BU22" i="74"/>
  <c r="AH22" i="74"/>
  <c r="CH22" i="74"/>
  <c r="CE48" i="73"/>
  <c r="AC13" i="67"/>
  <c r="BM13" i="67"/>
  <c r="BY13" i="67"/>
  <c r="BU40" i="74"/>
  <c r="AH40" i="74"/>
  <c r="CH40" i="74"/>
  <c r="BP30" i="67"/>
  <c r="AF30" i="67"/>
  <c r="CB30" i="67"/>
  <c r="BP12" i="67"/>
  <c r="AF12" i="67"/>
  <c r="CB12" i="67"/>
  <c r="BN12" i="67"/>
  <c r="AD12" i="67"/>
  <c r="BZ12" i="67"/>
  <c r="CG27" i="74"/>
  <c r="AG27" i="74"/>
  <c r="BT27" i="74"/>
  <c r="BS40" i="74"/>
  <c r="AF40" i="74"/>
  <c r="CF40" i="74"/>
  <c r="BQ30" i="67"/>
  <c r="AG30" i="67"/>
  <c r="CC30" i="67"/>
  <c r="BO30" i="67"/>
  <c r="AE30" i="67"/>
  <c r="CA30" i="67"/>
  <c r="AC49" i="67"/>
  <c r="BM49" i="67"/>
  <c r="BY49" i="67"/>
  <c r="BM40" i="67"/>
  <c r="AC40" i="67"/>
  <c r="BY40" i="67"/>
  <c r="BP36" i="67"/>
  <c r="AF36" i="67"/>
  <c r="CB36" i="67"/>
  <c r="AG53" i="67"/>
  <c r="BQ53" i="67"/>
  <c r="CC53" i="67"/>
  <c r="BS18" i="74"/>
  <c r="AF18" i="74"/>
  <c r="CF18" i="74"/>
  <c r="AE20" i="67"/>
  <c r="BO20" i="67"/>
  <c r="CA20" i="67"/>
  <c r="AF18" i="67"/>
  <c r="BP18" i="67"/>
  <c r="CB18" i="67"/>
  <c r="BS19" i="74"/>
  <c r="AF19" i="74"/>
  <c r="CF19" i="74"/>
  <c r="BU23" i="74"/>
  <c r="AH23" i="74"/>
  <c r="CH23" i="74"/>
  <c r="BM23" i="67"/>
  <c r="AC23" i="67"/>
  <c r="BY23" i="67"/>
  <c r="AE10" i="67"/>
  <c r="BO10" i="67"/>
  <c r="CA10" i="67"/>
  <c r="AE56" i="74"/>
  <c r="BR56" i="74"/>
  <c r="CE56" i="74"/>
  <c r="AI37" i="74"/>
  <c r="BV37" i="74"/>
  <c r="CI37" i="74"/>
  <c r="AI51" i="74"/>
  <c r="BV51" i="74"/>
  <c r="CI51" i="74"/>
  <c r="BS27" i="74"/>
  <c r="AF27" i="74"/>
  <c r="CF27" i="74"/>
  <c r="BT53" i="74"/>
  <c r="AG53" i="74"/>
  <c r="CG53" i="74"/>
  <c r="AF23" i="74"/>
  <c r="BS23" i="74"/>
  <c r="CF23" i="74"/>
  <c r="AD56" i="67"/>
  <c r="BN56" i="67"/>
  <c r="BZ56" i="67"/>
  <c r="AI36" i="74"/>
  <c r="BV36" i="74"/>
  <c r="CI36" i="74"/>
  <c r="BL32" i="74"/>
  <c r="K32" i="67"/>
  <c r="AH13" i="67"/>
  <c r="BR13" i="67"/>
  <c r="BK20" i="73"/>
  <c r="AA20" i="73"/>
  <c r="BO20" i="73"/>
  <c r="AE20" i="73"/>
  <c r="Z20" i="73"/>
  <c r="BJ20" i="73"/>
  <c r="FK20" i="73"/>
  <c r="AK22" i="52"/>
  <c r="AH22" i="52"/>
  <c r="BT52" i="74"/>
  <c r="AG52" i="74"/>
  <c r="AE52" i="67"/>
  <c r="BO52" i="67"/>
  <c r="BR52" i="74"/>
  <c r="AE52" i="74"/>
  <c r="BK52" i="73"/>
  <c r="AA52" i="73"/>
  <c r="BN52" i="73"/>
  <c r="AD52" i="73"/>
  <c r="L45" i="74"/>
  <c r="BG45" i="73"/>
  <c r="Y53" i="74"/>
  <c r="AC53" i="67"/>
  <c r="BM53" i="67"/>
  <c r="W16" i="73"/>
  <c r="BO41" i="67"/>
  <c r="AE41" i="67"/>
  <c r="AH41" i="74"/>
  <c r="BU41" i="74"/>
  <c r="AH43" i="52"/>
  <c r="AK43" i="52"/>
  <c r="BK41" i="73"/>
  <c r="AA41" i="73"/>
  <c r="FK41" i="73"/>
  <c r="BJ41" i="73"/>
  <c r="Z41" i="73"/>
  <c r="BG23" i="73"/>
  <c r="W48" i="73"/>
  <c r="CJ41" i="74"/>
  <c r="BW41" i="74"/>
  <c r="AJ41" i="74"/>
  <c r="CE46" i="73"/>
  <c r="AC19" i="74"/>
  <c r="BP19" i="74"/>
  <c r="AF19" i="73"/>
  <c r="BP19" i="73"/>
  <c r="BK19" i="73"/>
  <c r="AA19" i="73"/>
  <c r="BJ19" i="73"/>
  <c r="Z19" i="73"/>
  <c r="FK19" i="73"/>
  <c r="W34" i="73"/>
  <c r="Y22" i="74"/>
  <c r="BR22" i="74"/>
  <c r="AE22" i="74"/>
  <c r="L13" i="74"/>
  <c r="CE7" i="73"/>
  <c r="BM30" i="67"/>
  <c r="AC30" i="67"/>
  <c r="BK30" i="73"/>
  <c r="AA30" i="73"/>
  <c r="AD30" i="73"/>
  <c r="BN30" i="73"/>
  <c r="BQ30" i="73"/>
  <c r="AG30" i="73"/>
  <c r="BV30" i="74"/>
  <c r="AI30" i="74"/>
  <c r="BP30" i="74"/>
  <c r="AC30" i="74"/>
  <c r="BG13" i="73"/>
  <c r="BL49" i="74"/>
  <c r="K49" i="67"/>
  <c r="K7" i="67"/>
  <c r="L39" i="74"/>
  <c r="AG48" i="67"/>
  <c r="BQ48" i="67"/>
  <c r="BP48" i="73"/>
  <c r="AF48" i="73"/>
  <c r="BN48" i="67"/>
  <c r="AD48" i="67"/>
  <c r="AF48" i="74"/>
  <c r="BS48" i="74"/>
  <c r="AH38" i="67"/>
  <c r="BR38" i="67"/>
  <c r="BO9" i="67"/>
  <c r="AE9" i="67"/>
  <c r="BQ9" i="67"/>
  <c r="AG9" i="67"/>
  <c r="AC9" i="74"/>
  <c r="BP9" i="74"/>
  <c r="BV9" i="74"/>
  <c r="AI9" i="74"/>
  <c r="AK11" i="52"/>
  <c r="AH11" i="52"/>
  <c r="BP28" i="74"/>
  <c r="AC28" i="74"/>
  <c r="AD28" i="73"/>
  <c r="BN28" i="73"/>
  <c r="BO28" i="73"/>
  <c r="AE28" i="73"/>
  <c r="BJ28" i="73"/>
  <c r="Z28" i="73"/>
  <c r="FK28" i="73"/>
  <c r="AC28" i="73"/>
  <c r="BM28" i="73"/>
  <c r="W26" i="67"/>
  <c r="L30" i="74"/>
  <c r="CC30" i="74"/>
  <c r="W30" i="73"/>
  <c r="W38" i="73"/>
  <c r="K38" i="67"/>
  <c r="AE13" i="74"/>
  <c r="BR13" i="74"/>
  <c r="BT13" i="74"/>
  <c r="AG13" i="74"/>
  <c r="AC13" i="73"/>
  <c r="BM13" i="73"/>
  <c r="BQ13" i="73"/>
  <c r="AG13" i="73"/>
  <c r="AK15" i="52"/>
  <c r="AH15" i="52"/>
  <c r="BM38" i="67"/>
  <c r="AC38" i="67"/>
  <c r="AH38" i="74"/>
  <c r="BU38" i="74"/>
  <c r="BP38" i="73"/>
  <c r="AF38" i="73"/>
  <c r="AA38" i="73"/>
  <c r="BK38" i="73"/>
  <c r="AD38" i="73"/>
  <c r="BN38" i="73"/>
  <c r="AC7" i="67"/>
  <c r="BM7" i="67"/>
  <c r="AH7" i="74"/>
  <c r="BU7" i="74"/>
  <c r="BP7" i="73"/>
  <c r="AF7" i="73"/>
  <c r="BO7" i="73"/>
  <c r="AE7" i="73"/>
  <c r="AK9" i="52"/>
  <c r="AH9" i="52"/>
  <c r="BP56" i="74"/>
  <c r="AC56" i="74"/>
  <c r="AK58" i="52"/>
  <c r="AH58" i="52"/>
  <c r="AA56" i="73"/>
  <c r="BK56" i="73"/>
  <c r="AD31" i="67"/>
  <c r="BN31" i="67"/>
  <c r="BS31" i="74"/>
  <c r="AF31" i="74"/>
  <c r="BO31" i="67"/>
  <c r="AE31" i="67"/>
  <c r="AC31" i="67"/>
  <c r="BM31" i="67"/>
  <c r="AF31" i="73"/>
  <c r="BP31" i="73"/>
  <c r="AD55" i="67"/>
  <c r="BN55" i="67"/>
  <c r="BM55" i="73"/>
  <c r="AC55" i="73"/>
  <c r="AE55" i="74"/>
  <c r="BR55" i="74"/>
  <c r="BQ55" i="73"/>
  <c r="AG55" i="73"/>
  <c r="AF55" i="74"/>
  <c r="BS55" i="74"/>
  <c r="BQ49" i="67"/>
  <c r="AG49" i="67"/>
  <c r="BJ49" i="73"/>
  <c r="Z49" i="73"/>
  <c r="FK49" i="73"/>
  <c r="AG49" i="73"/>
  <c r="BQ49" i="73"/>
  <c r="BL54" i="74"/>
  <c r="AJ32" i="74"/>
  <c r="BW32" i="74"/>
  <c r="W8" i="73"/>
  <c r="W52" i="73"/>
  <c r="AE40" i="74"/>
  <c r="BR40" i="74"/>
  <c r="BO40" i="67"/>
  <c r="AE40" i="67"/>
  <c r="BJ40" i="73"/>
  <c r="Z40" i="73"/>
  <c r="FK40" i="73"/>
  <c r="BP40" i="67"/>
  <c r="AF40" i="67"/>
  <c r="BO40" i="73"/>
  <c r="AE40" i="73"/>
  <c r="BG55" i="67"/>
  <c r="K42" i="67"/>
  <c r="BG21" i="67"/>
  <c r="B57" i="67"/>
  <c r="W50" i="67"/>
  <c r="BV8" i="74"/>
  <c r="AI8" i="74"/>
  <c r="BP8" i="67"/>
  <c r="AF8" i="67"/>
  <c r="BN8" i="73"/>
  <c r="AD8" i="73"/>
  <c r="AG8" i="73"/>
  <c r="BQ8" i="73"/>
  <c r="K11" i="73"/>
  <c r="BQ11" i="67"/>
  <c r="AG11" i="67"/>
  <c r="AE11" i="74"/>
  <c r="BR11" i="74"/>
  <c r="BP11" i="74"/>
  <c r="AC11" i="74"/>
  <c r="BO11" i="73"/>
  <c r="AE11" i="73"/>
  <c r="BV11" i="74"/>
  <c r="AI11" i="74"/>
  <c r="W24" i="73"/>
  <c r="W24" i="67"/>
  <c r="L29" i="74"/>
  <c r="W36" i="73"/>
  <c r="CE53" i="73"/>
  <c r="BG48" i="73"/>
  <c r="AJ42" i="74"/>
  <c r="BW42" i="74"/>
  <c r="AJ48" i="74"/>
  <c r="BW48" i="74"/>
  <c r="K28" i="73"/>
  <c r="L33" i="74"/>
  <c r="W9" i="67"/>
  <c r="BW20" i="73"/>
  <c r="W20" i="67"/>
  <c r="BG20" i="67"/>
  <c r="K39" i="67"/>
  <c r="K15" i="67"/>
  <c r="BG15" i="73"/>
  <c r="BR37" i="67"/>
  <c r="AH37" i="67"/>
  <c r="BR24" i="67"/>
  <c r="AH24" i="67"/>
  <c r="BO23" i="67"/>
  <c r="AE23" i="67"/>
  <c r="BR23" i="74"/>
  <c r="AE23" i="74"/>
  <c r="BP23" i="73"/>
  <c r="AF23" i="73"/>
  <c r="BK23" i="73"/>
  <c r="AA23" i="73"/>
  <c r="BM39" i="67"/>
  <c r="AC39" i="67"/>
  <c r="BV39" i="74"/>
  <c r="AI39" i="74"/>
  <c r="BJ39" i="73"/>
  <c r="Z39" i="73"/>
  <c r="FK39" i="73"/>
  <c r="AG39" i="67"/>
  <c r="BQ39" i="67"/>
  <c r="AF39" i="74"/>
  <c r="BS39" i="74"/>
  <c r="BG37" i="67"/>
  <c r="Y30" i="74"/>
  <c r="K30" i="73"/>
  <c r="BL31" i="74"/>
  <c r="K38" i="73"/>
  <c r="AH44" i="52"/>
  <c r="AA42" i="73"/>
  <c r="BK42" i="73"/>
  <c r="BN42" i="73"/>
  <c r="AD42" i="73"/>
  <c r="AG36" i="74"/>
  <c r="BT36" i="74"/>
  <c r="AK38" i="52"/>
  <c r="AH38" i="52"/>
  <c r="BQ36" i="73"/>
  <c r="AG36" i="73"/>
  <c r="AG21" i="67"/>
  <c r="BQ21" i="67"/>
  <c r="AK23" i="52"/>
  <c r="AH23" i="52"/>
  <c r="BK21" i="67"/>
  <c r="AA21" i="67"/>
  <c r="BQ21" i="73"/>
  <c r="AG21" i="73"/>
  <c r="BN21" i="73"/>
  <c r="AD21" i="73"/>
  <c r="AG47" i="67"/>
  <c r="BQ47" i="67"/>
  <c r="BQ47" i="73"/>
  <c r="AG47" i="73"/>
  <c r="AA47" i="73"/>
  <c r="BK47" i="73"/>
  <c r="AK49" i="52"/>
  <c r="AH49" i="52"/>
  <c r="AC53" i="74"/>
  <c r="BP53" i="74"/>
  <c r="BJ53" i="73"/>
  <c r="Z53" i="73"/>
  <c r="FK53" i="73"/>
  <c r="AA53" i="73"/>
  <c r="BK53" i="73"/>
  <c r="AG53" i="73"/>
  <c r="BQ53" i="73"/>
  <c r="BP53" i="73"/>
  <c r="AF53" i="73"/>
  <c r="AA14" i="67"/>
  <c r="BK14" i="67"/>
  <c r="AK16" i="52"/>
  <c r="AH16" i="52"/>
  <c r="BN14" i="73"/>
  <c r="AD14" i="73"/>
  <c r="BO14" i="73"/>
  <c r="AE14" i="73"/>
  <c r="BJ14" i="73"/>
  <c r="Z14" i="73"/>
  <c r="FK14" i="73"/>
  <c r="BJ22" i="73"/>
  <c r="Z22" i="73"/>
  <c r="FK22" i="73"/>
  <c r="AF22" i="73"/>
  <c r="BP22" i="73"/>
  <c r="AD22" i="73"/>
  <c r="BN22" i="73"/>
  <c r="BO22" i="73"/>
  <c r="AE22" i="73"/>
  <c r="BK22" i="67"/>
  <c r="AA22" i="67"/>
  <c r="BM6" i="73"/>
  <c r="FE57" i="73"/>
  <c r="AC6" i="73"/>
  <c r="BY6" i="73"/>
  <c r="AO8" i="52"/>
  <c r="AC59" i="52"/>
  <c r="AL8" i="52"/>
  <c r="Z59" i="52"/>
  <c r="Y54" i="74"/>
  <c r="L40" i="74"/>
  <c r="BG40" i="67"/>
  <c r="CJ35" i="74"/>
  <c r="AJ35" i="74"/>
  <c r="BW35" i="74"/>
  <c r="AJ33" i="74"/>
  <c r="BW33" i="74"/>
  <c r="BW27" i="74"/>
  <c r="AJ27" i="74"/>
  <c r="BN29" i="67"/>
  <c r="AD29" i="67"/>
  <c r="AE29" i="74"/>
  <c r="BR29" i="74"/>
  <c r="BO29" i="73"/>
  <c r="AE29" i="73"/>
  <c r="Z29" i="73"/>
  <c r="FK29" i="73"/>
  <c r="BJ29" i="73"/>
  <c r="AF29" i="74"/>
  <c r="BS29" i="74"/>
  <c r="L51" i="74"/>
  <c r="BG14" i="73"/>
  <c r="W55" i="73"/>
  <c r="L21" i="74"/>
  <c r="L50" i="74"/>
  <c r="AH44" i="67"/>
  <c r="BR44" i="67"/>
  <c r="AJ23" i="74"/>
  <c r="BW23" i="74"/>
  <c r="CD13" i="67"/>
  <c r="BW34" i="74"/>
  <c r="AJ34" i="74"/>
  <c r="BG24" i="67"/>
  <c r="BL53" i="74"/>
  <c r="BL11" i="74"/>
  <c r="Y19" i="74"/>
  <c r="K19" i="67"/>
  <c r="L16" i="74"/>
  <c r="BR52" i="67"/>
  <c r="AH52" i="67"/>
  <c r="BR16" i="67"/>
  <c r="AH16" i="67"/>
  <c r="AJ14" i="74"/>
  <c r="BW14" i="74"/>
  <c r="K28" i="67"/>
  <c r="BP35" i="67"/>
  <c r="AF35" i="67"/>
  <c r="AA35" i="73"/>
  <c r="BK35" i="73"/>
  <c r="AD35" i="73"/>
  <c r="BN35" i="73"/>
  <c r="Z35" i="73"/>
  <c r="FK35" i="73"/>
  <c r="BJ35" i="73"/>
  <c r="BO35" i="73"/>
  <c r="AE35" i="73"/>
  <c r="W22" i="73"/>
  <c r="W49" i="73"/>
  <c r="L17" i="74"/>
  <c r="W49" i="67"/>
  <c r="AH47" i="67"/>
  <c r="BR47" i="67"/>
  <c r="BP25" i="67"/>
  <c r="AF25" i="67"/>
  <c r="AC25" i="73"/>
  <c r="BM25" i="73"/>
  <c r="BM34" i="73"/>
  <c r="AC34" i="73"/>
  <c r="BO34" i="73"/>
  <c r="AE34" i="73"/>
  <c r="AC34" i="67"/>
  <c r="BM34" i="67"/>
  <c r="AE37" i="74"/>
  <c r="BR37" i="74"/>
  <c r="BN45" i="67"/>
  <c r="AD45" i="67"/>
  <c r="BP26" i="74"/>
  <c r="AC26" i="74"/>
  <c r="AC26" i="67"/>
  <c r="BM26" i="67"/>
  <c r="BM17" i="67"/>
  <c r="AC17" i="67"/>
  <c r="AC17" i="73"/>
  <c r="BM17" i="73"/>
  <c r="AE16" i="74"/>
  <c r="BR16" i="74"/>
  <c r="BK12" i="67"/>
  <c r="AA12" i="67"/>
  <c r="AG44" i="74"/>
  <c r="BT44" i="74"/>
  <c r="BM44" i="73"/>
  <c r="AC44" i="73"/>
  <c r="K13" i="67"/>
  <c r="AD7" i="67"/>
  <c r="BN7" i="67"/>
  <c r="AJ56" i="74"/>
  <c r="BW56" i="74"/>
  <c r="BO50" i="67"/>
  <c r="AE50" i="67"/>
  <c r="BP50" i="73"/>
  <c r="AF50" i="73"/>
  <c r="BV24" i="74"/>
  <c r="AI24" i="74"/>
  <c r="BO24" i="73"/>
  <c r="AE24" i="73"/>
  <c r="BO43" i="67"/>
  <c r="AE43" i="67"/>
  <c r="AG43" i="67"/>
  <c r="BQ43" i="67"/>
  <c r="BO51" i="67"/>
  <c r="AE51" i="67"/>
  <c r="AF51" i="73"/>
  <c r="BP51" i="73"/>
  <c r="AK20" i="52"/>
  <c r="AH20" i="52"/>
  <c r="BW27" i="67"/>
  <c r="AA27" i="67"/>
  <c r="BK27" i="67"/>
  <c r="AF10" i="73"/>
  <c r="BP10" i="73"/>
  <c r="AA32" i="67"/>
  <c r="BK32" i="67"/>
  <c r="CG44" i="74"/>
  <c r="BL52" i="74"/>
  <c r="AH54" i="74"/>
  <c r="BU54" i="74"/>
  <c r="L20" i="74"/>
  <c r="BG20" i="73"/>
  <c r="BG57" i="73" s="1"/>
  <c r="AJ47" i="74"/>
  <c r="BW47" i="74"/>
  <c r="BW36" i="74"/>
  <c r="AJ36" i="74"/>
  <c r="BR7" i="67"/>
  <c r="AH7" i="67"/>
  <c r="BW26" i="74"/>
  <c r="AJ26" i="74"/>
  <c r="W26" i="73"/>
  <c r="BG26" i="67"/>
  <c r="W37" i="67"/>
  <c r="K31" i="67"/>
  <c r="BS25" i="74"/>
  <c r="AF25" i="74"/>
  <c r="BO25" i="73"/>
  <c r="AE25" i="73"/>
  <c r="BO25" i="67"/>
  <c r="AE25" i="67"/>
  <c r="BQ34" i="67"/>
  <c r="AG34" i="67"/>
  <c r="BK34" i="73"/>
  <c r="AA34" i="73"/>
  <c r="AF37" i="73"/>
  <c r="BP37" i="73"/>
  <c r="AG37" i="73"/>
  <c r="BQ37" i="73"/>
  <c r="AA37" i="73"/>
  <c r="BK37" i="73"/>
  <c r="BK37" i="67"/>
  <c r="AA37" i="67"/>
  <c r="AA45" i="67"/>
  <c r="BK45" i="67"/>
  <c r="AH45" i="74"/>
  <c r="BU45" i="74"/>
  <c r="AC45" i="74"/>
  <c r="BP45" i="74"/>
  <c r="AD45" i="73"/>
  <c r="BN45" i="73"/>
  <c r="BT45" i="74"/>
  <c r="AG45" i="74"/>
  <c r="BP26" i="67"/>
  <c r="AF26" i="67"/>
  <c r="AK28" i="52"/>
  <c r="AH28" i="52"/>
  <c r="AG26" i="74"/>
  <c r="BT26" i="74"/>
  <c r="AD26" i="73"/>
  <c r="BN26" i="73"/>
  <c r="BP26" i="73"/>
  <c r="AF26" i="73"/>
  <c r="BK17" i="67"/>
  <c r="AA17" i="67"/>
  <c r="AA17" i="73"/>
  <c r="BK17" i="73"/>
  <c r="BJ17" i="73"/>
  <c r="FK17" i="73"/>
  <c r="Z17" i="73"/>
  <c r="AK19" i="52"/>
  <c r="AH19" i="52"/>
  <c r="BG54" i="67"/>
  <c r="W35" i="67"/>
  <c r="AI33" i="74"/>
  <c r="BV33" i="74"/>
  <c r="BM33" i="67"/>
  <c r="AC33" i="67"/>
  <c r="AE33" i="74"/>
  <c r="BR33" i="74"/>
  <c r="AF33" i="73"/>
  <c r="BP33" i="73"/>
  <c r="BQ33" i="73"/>
  <c r="AG33" i="73"/>
  <c r="K14" i="67"/>
  <c r="BQ55" i="67"/>
  <c r="AG55" i="67"/>
  <c r="BM42" i="67"/>
  <c r="AC42" i="67"/>
  <c r="AW44" i="52"/>
  <c r="AT44" i="52"/>
  <c r="BG21" i="73"/>
  <c r="BG32" i="73"/>
  <c r="BG50" i="67"/>
  <c r="CJ11" i="74"/>
  <c r="AJ11" i="74"/>
  <c r="BW11" i="74"/>
  <c r="AA16" i="73"/>
  <c r="BK16" i="73"/>
  <c r="BN16" i="73"/>
  <c r="AD16" i="73"/>
  <c r="AH18" i="52"/>
  <c r="AK18" i="52"/>
  <c r="BP12" i="74"/>
  <c r="AC12" i="74"/>
  <c r="BJ12" i="73"/>
  <c r="Z12" i="73"/>
  <c r="FK12" i="73"/>
  <c r="BR12" i="74"/>
  <c r="AE12" i="74"/>
  <c r="BQ12" i="73"/>
  <c r="AG12" i="73"/>
  <c r="AH14" i="52"/>
  <c r="CA24" i="73"/>
  <c r="K24" i="73"/>
  <c r="CB25" i="67"/>
  <c r="K25" i="73"/>
  <c r="B57" i="74"/>
  <c r="W19" i="67"/>
  <c r="BG46" i="67"/>
  <c r="L28" i="74"/>
  <c r="W33" i="67"/>
  <c r="BP44" i="73"/>
  <c r="AF44" i="73"/>
  <c r="AK46" i="52"/>
  <c r="AH46" i="52"/>
  <c r="BN44" i="73"/>
  <c r="AD44" i="73"/>
  <c r="K47" i="73"/>
  <c r="K56" i="73"/>
  <c r="BG13" i="67"/>
  <c r="AA49" i="67"/>
  <c r="BK49" i="67"/>
  <c r="AD49" i="67"/>
  <c r="BN49" i="67"/>
  <c r="BG33" i="73"/>
  <c r="BV17" i="73"/>
  <c r="L47" i="74"/>
  <c r="W56" i="73"/>
  <c r="BG49" i="73"/>
  <c r="AI15" i="73"/>
  <c r="BL15" i="74"/>
  <c r="CJ36" i="74"/>
  <c r="BW30" i="74"/>
  <c r="AJ30" i="74"/>
  <c r="BP50" i="74"/>
  <c r="AC50" i="74"/>
  <c r="BT50" i="74"/>
  <c r="AG50" i="74"/>
  <c r="AH52" i="52"/>
  <c r="AK52" i="52"/>
  <c r="BM50" i="73"/>
  <c r="AC50" i="73"/>
  <c r="AA50" i="73"/>
  <c r="BK50" i="73"/>
  <c r="CB26" i="67"/>
  <c r="BY26" i="67"/>
  <c r="W37" i="73"/>
  <c r="CE37" i="74"/>
  <c r="L38" i="74"/>
  <c r="BS46" i="73"/>
  <c r="BK24" i="67"/>
  <c r="AA24" i="67"/>
  <c r="AC24" i="73"/>
  <c r="BM24" i="73"/>
  <c r="BQ24" i="73"/>
  <c r="AG24" i="73"/>
  <c r="AA24" i="73"/>
  <c r="BK24" i="73"/>
  <c r="BU43" i="74"/>
  <c r="AH43" i="74"/>
  <c r="AC43" i="74"/>
  <c r="BP43" i="74"/>
  <c r="AG43" i="74"/>
  <c r="BT43" i="74"/>
  <c r="BR43" i="74"/>
  <c r="AE43" i="74"/>
  <c r="BM51" i="67"/>
  <c r="AC51" i="67"/>
  <c r="BO51" i="73"/>
  <c r="AE51" i="73"/>
  <c r="AD51" i="73"/>
  <c r="BN51" i="73"/>
  <c r="AF51" i="67"/>
  <c r="BP51" i="67"/>
  <c r="BP51" i="74"/>
  <c r="AC51" i="74"/>
  <c r="AG18" i="74"/>
  <c r="BT18" i="74"/>
  <c r="AF18" i="73"/>
  <c r="BP18" i="73"/>
  <c r="BK18" i="73"/>
  <c r="AA18" i="73"/>
  <c r="BP27" i="67"/>
  <c r="AF27" i="67"/>
  <c r="AI27" i="74"/>
  <c r="BV27" i="74"/>
  <c r="AG27" i="67"/>
  <c r="BQ27" i="67"/>
  <c r="AF27" i="73"/>
  <c r="BP27" i="73"/>
  <c r="BO27" i="73"/>
  <c r="AE27" i="73"/>
  <c r="BM10" i="73"/>
  <c r="AC10" i="73"/>
  <c r="FK10" i="73"/>
  <c r="BJ10" i="73"/>
  <c r="Z10" i="73"/>
  <c r="AH32" i="74"/>
  <c r="BU32" i="74"/>
  <c r="BS32" i="74"/>
  <c r="AF32" i="74"/>
  <c r="BR32" i="74"/>
  <c r="AE32" i="74"/>
  <c r="BO32" i="73"/>
  <c r="AE32" i="73"/>
  <c r="AC32" i="73"/>
  <c r="BM32" i="73"/>
  <c r="L35" i="74"/>
  <c r="AH10" i="67"/>
  <c r="BR10" i="67"/>
  <c r="BR31" i="67"/>
  <c r="AH31" i="67"/>
  <c r="BR51" i="67"/>
  <c r="AH51" i="67"/>
  <c r="Y8" i="74"/>
  <c r="K8" i="73"/>
  <c r="W52" i="67"/>
  <c r="BN54" i="67"/>
  <c r="AD54" i="67"/>
  <c r="FK54" i="73"/>
  <c r="BJ54" i="73"/>
  <c r="Z54" i="73"/>
  <c r="BQ54" i="73"/>
  <c r="AG54" i="73"/>
  <c r="BO54" i="73"/>
  <c r="AE54" i="73"/>
  <c r="CB51" i="73"/>
  <c r="L14" i="74"/>
  <c r="W27" i="73"/>
  <c r="L55" i="74"/>
  <c r="L42" i="74"/>
  <c r="L32" i="74"/>
  <c r="BG32" i="67"/>
  <c r="AJ13" i="74"/>
  <c r="BW13" i="74"/>
  <c r="AH43" i="67"/>
  <c r="BR43" i="67"/>
  <c r="BS20" i="74"/>
  <c r="AF20" i="74"/>
  <c r="AF20" i="73"/>
  <c r="BP20" i="73"/>
  <c r="AG20" i="73"/>
  <c r="BQ20" i="73"/>
  <c r="BN20" i="73"/>
  <c r="AD20" i="73"/>
  <c r="BN52" i="67"/>
  <c r="AD52" i="67"/>
  <c r="BM52" i="73"/>
  <c r="AC52" i="73"/>
  <c r="BQ52" i="73"/>
  <c r="AG52" i="73"/>
  <c r="AF52" i="73"/>
  <c r="BP52" i="73"/>
  <c r="BO52" i="73"/>
  <c r="AE52" i="73"/>
  <c r="BZ45" i="67"/>
  <c r="W29" i="73"/>
  <c r="K36" i="67"/>
  <c r="BG41" i="67"/>
  <c r="CE16" i="74"/>
  <c r="BR41" i="74"/>
  <c r="AE41" i="74"/>
  <c r="AD41" i="67"/>
  <c r="BN41" i="67"/>
  <c r="BT41" i="74"/>
  <c r="AG41" i="74"/>
  <c r="BO41" i="73"/>
  <c r="AE41" i="73"/>
  <c r="BP41" i="73"/>
  <c r="AF41" i="73"/>
  <c r="K23" i="73"/>
  <c r="BR45" i="67"/>
  <c r="AH45" i="67"/>
  <c r="Y33" i="74"/>
  <c r="CC12" i="74"/>
  <c r="AG19" i="73"/>
  <c r="BQ19" i="73"/>
  <c r="AC19" i="73"/>
  <c r="BM19" i="73"/>
  <c r="BO19" i="73"/>
  <c r="AE19" i="73"/>
  <c r="K47" i="67"/>
  <c r="W47" i="73"/>
  <c r="BL13" i="74"/>
  <c r="BO30" i="73"/>
  <c r="AE30" i="73"/>
  <c r="BJ30" i="73"/>
  <c r="Z30" i="73"/>
  <c r="FK30" i="73"/>
  <c r="AG30" i="74"/>
  <c r="BT30" i="74"/>
  <c r="BY34" i="73"/>
  <c r="CE34" i="73" s="1"/>
  <c r="Y13" i="74"/>
  <c r="BG49" i="67"/>
  <c r="CC20" i="73"/>
  <c r="W39" i="73"/>
  <c r="BL39" i="74"/>
  <c r="BT48" i="74"/>
  <c r="AG48" i="74"/>
  <c r="AC48" i="74"/>
  <c r="BP48" i="74"/>
  <c r="AK50" i="52"/>
  <c r="AH50" i="52"/>
  <c r="AI48" i="74"/>
  <c r="BV48" i="74"/>
  <c r="AE48" i="74"/>
  <c r="BR48" i="74"/>
  <c r="CD38" i="67"/>
  <c r="BW38" i="74"/>
  <c r="AJ38" i="74"/>
  <c r="AJ20" i="74"/>
  <c r="BW20" i="74"/>
  <c r="AE9" i="74"/>
  <c r="BR9" i="74"/>
  <c r="AF9" i="67"/>
  <c r="BP9" i="67"/>
  <c r="AA9" i="73"/>
  <c r="BK9" i="73"/>
  <c r="BN9" i="73"/>
  <c r="AD9" i="73"/>
  <c r="BP9" i="73"/>
  <c r="AF9" i="73"/>
  <c r="AC28" i="67"/>
  <c r="BM28" i="67"/>
  <c r="AH28" i="74"/>
  <c r="BU28" i="74"/>
  <c r="BT28" i="74"/>
  <c r="AG28" i="74"/>
  <c r="AI28" i="74"/>
  <c r="BV28" i="74"/>
  <c r="AK30" i="52"/>
  <c r="AH30" i="52"/>
  <c r="BL30" i="74"/>
  <c r="K10" i="67"/>
  <c r="BG38" i="67"/>
  <c r="AW48" i="52"/>
  <c r="AT48" i="52"/>
  <c r="AF13" i="67"/>
  <c r="BP13" i="67"/>
  <c r="BJ13" i="73"/>
  <c r="Z13" i="73"/>
  <c r="AI13" i="73" s="1"/>
  <c r="FK13" i="73"/>
  <c r="BQ38" i="67"/>
  <c r="AG38" i="67"/>
  <c r="AE38" i="67"/>
  <c r="BO38" i="67"/>
  <c r="BO38" i="73"/>
  <c r="AE38" i="73"/>
  <c r="BM38" i="73"/>
  <c r="AC38" i="73"/>
  <c r="AG38" i="73"/>
  <c r="BQ38" i="73"/>
  <c r="BP7" i="74"/>
  <c r="AC7" i="74"/>
  <c r="AC7" i="73"/>
  <c r="BM7" i="73"/>
  <c r="AG7" i="73"/>
  <c r="BQ7" i="73"/>
  <c r="AA7" i="67"/>
  <c r="BK7" i="67"/>
  <c r="BP56" i="67"/>
  <c r="AF56" i="67"/>
  <c r="BU56" i="74"/>
  <c r="AH56" i="74"/>
  <c r="AG56" i="73"/>
  <c r="BQ56" i="73"/>
  <c r="BN56" i="73"/>
  <c r="AD56" i="73"/>
  <c r="BO56" i="73"/>
  <c r="AE56" i="73"/>
  <c r="BQ31" i="67"/>
  <c r="AG31" i="67"/>
  <c r="BO31" i="73"/>
  <c r="AE31" i="73"/>
  <c r="FK31" i="73"/>
  <c r="BJ31" i="73"/>
  <c r="BS31" i="73" s="1"/>
  <c r="Z31" i="73"/>
  <c r="BM31" i="73"/>
  <c r="AC31" i="73"/>
  <c r="AC55" i="74"/>
  <c r="BP55" i="74"/>
  <c r="AA55" i="73"/>
  <c r="BK55" i="73"/>
  <c r="FK55" i="73"/>
  <c r="BJ55" i="73"/>
  <c r="Z55" i="73"/>
  <c r="AH57" i="52"/>
  <c r="BP49" i="67"/>
  <c r="AF49" i="67"/>
  <c r="AA49" i="73"/>
  <c r="BK49" i="73"/>
  <c r="AD49" i="73"/>
  <c r="BN49" i="73"/>
  <c r="AH49" i="74"/>
  <c r="BU49" i="74"/>
  <c r="K35" i="67"/>
  <c r="W40" i="73"/>
  <c r="AH18" i="67"/>
  <c r="BR18" i="67"/>
  <c r="CD31" i="67"/>
  <c r="AJ15" i="74"/>
  <c r="BW15" i="74"/>
  <c r="W44" i="67"/>
  <c r="CG52" i="74"/>
  <c r="AG40" i="67"/>
  <c r="BQ40" i="67"/>
  <c r="AA40" i="67"/>
  <c r="BK40" i="67"/>
  <c r="BQ40" i="73"/>
  <c r="AG40" i="73"/>
  <c r="AF40" i="73"/>
  <c r="BP40" i="73"/>
  <c r="AD40" i="73"/>
  <c r="BN40" i="73"/>
  <c r="AK42" i="52"/>
  <c r="AH42" i="52"/>
  <c r="BG51" i="67"/>
  <c r="CB27" i="67"/>
  <c r="Y55" i="74"/>
  <c r="V59" i="52"/>
  <c r="BG42" i="67"/>
  <c r="CA50" i="67"/>
  <c r="AE8" i="74"/>
  <c r="BR8" i="74"/>
  <c r="AC8" i="73"/>
  <c r="BM8" i="73"/>
  <c r="BO8" i="73"/>
  <c r="AE8" i="73"/>
  <c r="BO11" i="67"/>
  <c r="AE11" i="67"/>
  <c r="AA11" i="73"/>
  <c r="BK11" i="73"/>
  <c r="BM11" i="73"/>
  <c r="AC11" i="73"/>
  <c r="BU11" i="74"/>
  <c r="AH11" i="74"/>
  <c r="L24" i="74"/>
  <c r="BW24" i="67"/>
  <c r="BW45" i="67"/>
  <c r="W45" i="67"/>
  <c r="BL25" i="74"/>
  <c r="CE36" i="73"/>
  <c r="BV41" i="73"/>
  <c r="BG53" i="73"/>
  <c r="K53" i="67"/>
  <c r="CA11" i="73"/>
  <c r="L19" i="74"/>
  <c r="W23" i="73"/>
  <c r="L23" i="74"/>
  <c r="W23" i="67"/>
  <c r="BW50" i="74"/>
  <c r="AJ50" i="74"/>
  <c r="CJ42" i="74"/>
  <c r="AH42" i="67"/>
  <c r="BR42" i="67"/>
  <c r="CD45" i="67"/>
  <c r="AH48" i="67"/>
  <c r="BR48" i="67"/>
  <c r="BL33" i="74"/>
  <c r="BG39" i="67"/>
  <c r="BG15" i="67"/>
  <c r="AJ37" i="74"/>
  <c r="BW37" i="74"/>
  <c r="BW24" i="74"/>
  <c r="AJ24" i="74"/>
  <c r="CJ56" i="74"/>
  <c r="AE23" i="73"/>
  <c r="BO23" i="73"/>
  <c r="BJ23" i="73"/>
  <c r="BS23" i="73" s="1"/>
  <c r="Z23" i="73"/>
  <c r="FK23" i="73"/>
  <c r="AG23" i="73"/>
  <c r="BQ23" i="73"/>
  <c r="BT39" i="74"/>
  <c r="AG39" i="74"/>
  <c r="AK41" i="52"/>
  <c r="AH41" i="52"/>
  <c r="BR39" i="74"/>
  <c r="AE39" i="74"/>
  <c r="BO39" i="67"/>
  <c r="AE39" i="67"/>
  <c r="BL43" i="74"/>
  <c r="BV30" i="73"/>
  <c r="CE30" i="73" s="1"/>
  <c r="W30" i="67"/>
  <c r="CA31" i="73"/>
  <c r="CE31" i="73" s="1"/>
  <c r="W31" i="73"/>
  <c r="CC31" i="67"/>
  <c r="BG38" i="73"/>
  <c r="BY38" i="67"/>
  <c r="K18" i="73"/>
  <c r="AF42" i="73"/>
  <c r="BP42" i="73"/>
  <c r="BM42" i="73"/>
  <c r="AC42" i="73"/>
  <c r="AE36" i="67"/>
  <c r="BO36" i="67"/>
  <c r="AA36" i="73"/>
  <c r="BK36" i="73"/>
  <c r="AH21" i="74"/>
  <c r="BU21" i="74"/>
  <c r="BP21" i="73"/>
  <c r="AF21" i="73"/>
  <c r="Z21" i="73"/>
  <c r="BJ21" i="73"/>
  <c r="BS21" i="73" s="1"/>
  <c r="FK21" i="73"/>
  <c r="BM21" i="73"/>
  <c r="AC21" i="73"/>
  <c r="AC47" i="67"/>
  <c r="BM47" i="67"/>
  <c r="BO47" i="67"/>
  <c r="AE47" i="67"/>
  <c r="AF47" i="73"/>
  <c r="BP47" i="73"/>
  <c r="AI47" i="74"/>
  <c r="BV47" i="74"/>
  <c r="AD53" i="73"/>
  <c r="BN53" i="73"/>
  <c r="BO53" i="73"/>
  <c r="AE53" i="73"/>
  <c r="BM53" i="73"/>
  <c r="AC53" i="73"/>
  <c r="AC14" i="73"/>
  <c r="BM14" i="73"/>
  <c r="AG14" i="73"/>
  <c r="BQ14" i="73"/>
  <c r="AG14" i="74"/>
  <c r="BT14" i="74"/>
  <c r="AG22" i="73"/>
  <c r="BQ22" i="73"/>
  <c r="AA22" i="73"/>
  <c r="BK22" i="73"/>
  <c r="AC22" i="73"/>
  <c r="BM22" i="73"/>
  <c r="AP8" i="52"/>
  <c r="AD59" i="52"/>
  <c r="AK8" i="52"/>
  <c r="AH8" i="52"/>
  <c r="Y59" i="52"/>
  <c r="AN8" i="52"/>
  <c r="AB59" i="52"/>
  <c r="FC57" i="73"/>
  <c r="BK6" i="73"/>
  <c r="AA6" i="73"/>
  <c r="BW6" i="73"/>
  <c r="K54" i="73"/>
  <c r="BR35" i="67"/>
  <c r="AH35" i="67"/>
  <c r="AH33" i="67"/>
  <c r="BR33" i="67"/>
  <c r="CJ27" i="74"/>
  <c r="AH27" i="67"/>
  <c r="BR27" i="67"/>
  <c r="BQ29" i="67"/>
  <c r="AG29" i="67"/>
  <c r="BK29" i="67"/>
  <c r="AA29" i="67"/>
  <c r="BN29" i="73"/>
  <c r="AD29" i="73"/>
  <c r="BU29" i="74"/>
  <c r="AH29" i="74"/>
  <c r="AC29" i="67"/>
  <c r="BM29" i="67"/>
  <c r="K51" i="73"/>
  <c r="Y27" i="74"/>
  <c r="W55" i="67"/>
  <c r="Y42" i="74"/>
  <c r="W21" i="73"/>
  <c r="BL50" i="74"/>
  <c r="K50" i="73"/>
  <c r="CJ44" i="74"/>
  <c r="AJ44" i="74"/>
  <c r="BW44" i="74"/>
  <c r="CJ13" i="74"/>
  <c r="Y25" i="74"/>
  <c r="K25" i="67"/>
  <c r="Y36" i="74"/>
  <c r="L53" i="74"/>
  <c r="CC11" i="67"/>
  <c r="N57" i="73"/>
  <c r="K23" i="67"/>
  <c r="CI48" i="74"/>
  <c r="BZ48" i="67"/>
  <c r="AJ52" i="74"/>
  <c r="BW52" i="74"/>
  <c r="BW16" i="74"/>
  <c r="AJ16" i="74"/>
  <c r="W46" i="67"/>
  <c r="W28" i="73"/>
  <c r="BG28" i="67"/>
  <c r="CC33" i="73"/>
  <c r="L12" i="74"/>
  <c r="K12" i="73"/>
  <c r="BQ35" i="67"/>
  <c r="AG35" i="67"/>
  <c r="BQ35" i="73"/>
  <c r="AG35" i="73"/>
  <c r="AC35" i="73"/>
  <c r="BM35" i="73"/>
  <c r="AK37" i="52"/>
  <c r="AH37" i="52"/>
  <c r="K17" i="67"/>
  <c r="BL22" i="74"/>
  <c r="BV22" i="73"/>
  <c r="BW22" i="73"/>
  <c r="BW56" i="73"/>
  <c r="BZ49" i="73"/>
  <c r="BE59" i="52"/>
  <c r="BL17" i="74"/>
  <c r="W13" i="73"/>
  <c r="BW49" i="67"/>
  <c r="BK33" i="67"/>
  <c r="AA33" i="67"/>
  <c r="AK35" i="52"/>
  <c r="AH35" i="52"/>
  <c r="BJ33" i="73"/>
  <c r="Z33" i="73"/>
  <c r="FK33" i="73"/>
  <c r="CJ21" i="74"/>
  <c r="BW21" i="74"/>
  <c r="AJ21" i="74"/>
  <c r="BW39" i="74"/>
  <c r="AJ39" i="74"/>
  <c r="AH11" i="67"/>
  <c r="BR11" i="67"/>
  <c r="BW28" i="74"/>
  <c r="AJ28" i="74"/>
  <c r="BQ16" i="73"/>
  <c r="AG16" i="73"/>
  <c r="BM12" i="73"/>
  <c r="AC12" i="73"/>
  <c r="BO19" i="67"/>
  <c r="AE19" i="67"/>
  <c r="AC44" i="67"/>
  <c r="BM44" i="67"/>
  <c r="K49" i="73"/>
  <c r="BR50" i="74"/>
  <c r="AE50" i="74"/>
  <c r="Y31" i="74"/>
  <c r="BM24" i="67"/>
  <c r="AC24" i="67"/>
  <c r="BN24" i="73"/>
  <c r="AD24" i="73"/>
  <c r="AF43" i="74"/>
  <c r="BS43" i="74"/>
  <c r="BK51" i="73"/>
  <c r="AA51" i="73"/>
  <c r="FK51" i="73"/>
  <c r="BJ51" i="73"/>
  <c r="Z51" i="73"/>
  <c r="BR18" i="74"/>
  <c r="AE18" i="74"/>
  <c r="BR27" i="74"/>
  <c r="AE27" i="74"/>
  <c r="BO27" i="67"/>
  <c r="AE27" i="67"/>
  <c r="AH29" i="52"/>
  <c r="AK29" i="52"/>
  <c r="BV10" i="74"/>
  <c r="AI10" i="74"/>
  <c r="AK12" i="52"/>
  <c r="AH12" i="52"/>
  <c r="BM32" i="67"/>
  <c r="AC32" i="67"/>
  <c r="AA32" i="73"/>
  <c r="BK32" i="73"/>
  <c r="BL35" i="74"/>
  <c r="BW10" i="74"/>
  <c r="AJ10" i="74"/>
  <c r="AJ51" i="74"/>
  <c r="BW51" i="74"/>
  <c r="BR8" i="67"/>
  <c r="AH8" i="67"/>
  <c r="K52" i="67"/>
  <c r="BV54" i="74"/>
  <c r="AI54" i="74"/>
  <c r="AK56" i="52"/>
  <c r="AH56" i="52"/>
  <c r="AF55" i="67"/>
  <c r="BP55" i="67"/>
  <c r="AH36" i="67"/>
  <c r="BR36" i="67"/>
  <c r="CJ7" i="74"/>
  <c r="AJ7" i="74"/>
  <c r="BW7" i="74"/>
  <c r="K37" i="73"/>
  <c r="BG10" i="73"/>
  <c r="K18" i="67"/>
  <c r="AC25" i="67"/>
  <c r="BM25" i="67"/>
  <c r="AG25" i="73"/>
  <c r="BQ25" i="73"/>
  <c r="AC25" i="74"/>
  <c r="BP25" i="74"/>
  <c r="AH27" i="52"/>
  <c r="AK27" i="52"/>
  <c r="AC34" i="74"/>
  <c r="BP34" i="74"/>
  <c r="AI34" i="74"/>
  <c r="BV34" i="74"/>
  <c r="AD34" i="73"/>
  <c r="BN34" i="73"/>
  <c r="AH36" i="52"/>
  <c r="AO36" i="52"/>
  <c r="BA36" i="52" s="1"/>
  <c r="BO37" i="73"/>
  <c r="AE37" i="73"/>
  <c r="FK37" i="73"/>
  <c r="BJ37" i="73"/>
  <c r="Z37" i="73"/>
  <c r="AC37" i="73"/>
  <c r="BM37" i="73"/>
  <c r="AH39" i="52"/>
  <c r="AK39" i="52"/>
  <c r="AA45" i="73"/>
  <c r="BK45" i="73"/>
  <c r="BP45" i="73"/>
  <c r="AF45" i="73"/>
  <c r="AC45" i="73"/>
  <c r="BM45" i="73"/>
  <c r="BK26" i="73"/>
  <c r="AA26" i="73"/>
  <c r="BJ26" i="73"/>
  <c r="BS26" i="73" s="1"/>
  <c r="Z26" i="73"/>
  <c r="FK26" i="73"/>
  <c r="AC26" i="73"/>
  <c r="BM26" i="73"/>
  <c r="AG26" i="73"/>
  <c r="BQ26" i="73"/>
  <c r="AE17" i="67"/>
  <c r="BO17" i="67"/>
  <c r="BQ17" i="73"/>
  <c r="AG17" i="73"/>
  <c r="BN17" i="73"/>
  <c r="AD17" i="73"/>
  <c r="BU17" i="74"/>
  <c r="AH17" i="74"/>
  <c r="CE35" i="73"/>
  <c r="CJ10" i="74"/>
  <c r="AJ12" i="74"/>
  <c r="BW12" i="74"/>
  <c r="BO33" i="67"/>
  <c r="AE33" i="67"/>
  <c r="AH33" i="74"/>
  <c r="BU33" i="74"/>
  <c r="BT33" i="74"/>
  <c r="AG33" i="74"/>
  <c r="AE33" i="73"/>
  <c r="BO33" i="73"/>
  <c r="BM33" i="73"/>
  <c r="AC33" i="73"/>
  <c r="AF51" i="74"/>
  <c r="BS51" i="74"/>
  <c r="K27" i="73"/>
  <c r="BG55" i="73"/>
  <c r="BY42" i="67"/>
  <c r="CE42" i="73"/>
  <c r="BP42" i="74"/>
  <c r="AC42" i="74"/>
  <c r="CJ39" i="74"/>
  <c r="CD11" i="67"/>
  <c r="BQ16" i="67"/>
  <c r="AG16" i="67"/>
  <c r="Z16" i="73"/>
  <c r="FK16" i="73"/>
  <c r="BJ16" i="73"/>
  <c r="AC16" i="73"/>
  <c r="BM16" i="73"/>
  <c r="BO16" i="73"/>
  <c r="AE16" i="73"/>
  <c r="AF12" i="73"/>
  <c r="BP12" i="73"/>
  <c r="BO12" i="73"/>
  <c r="AE12" i="73"/>
  <c r="CE29" i="73"/>
  <c r="CA25" i="73"/>
  <c r="BG25" i="73"/>
  <c r="L41" i="74"/>
  <c r="K19" i="73"/>
  <c r="K16" i="73"/>
  <c r="AJ22" i="74"/>
  <c r="BW22" i="74"/>
  <c r="AF44" i="67"/>
  <c r="BP44" i="67"/>
  <c r="BO44" i="73"/>
  <c r="AE44" i="73"/>
  <c r="BK44" i="73"/>
  <c r="AA44" i="73"/>
  <c r="BQ44" i="73"/>
  <c r="AG44" i="73"/>
  <c r="K34" i="73"/>
  <c r="BO22" i="67"/>
  <c r="AE22" i="67"/>
  <c r="BG56" i="73"/>
  <c r="K12" i="67"/>
  <c r="W56" i="67"/>
  <c r="W13" i="67"/>
  <c r="Y7" i="74"/>
  <c r="Y57" i="74" s="1"/>
  <c r="BS15" i="73"/>
  <c r="K9" i="67"/>
  <c r="K39" i="73"/>
  <c r="AH55" i="67"/>
  <c r="BR55" i="67"/>
  <c r="AF50" i="67"/>
  <c r="BP50" i="67"/>
  <c r="AA50" i="67"/>
  <c r="BK50" i="67"/>
  <c r="BU50" i="74"/>
  <c r="AH50" i="74"/>
  <c r="BN50" i="73"/>
  <c r="AD50" i="73"/>
  <c r="BV26" i="73"/>
  <c r="CE26" i="73" s="1"/>
  <c r="CF43" i="74"/>
  <c r="K43" i="73"/>
  <c r="BQ10" i="67"/>
  <c r="AG10" i="67"/>
  <c r="Y38" i="74"/>
  <c r="AE24" i="67"/>
  <c r="BO24" i="67"/>
  <c r="AD24" i="67"/>
  <c r="BN24" i="67"/>
  <c r="AE24" i="74"/>
  <c r="BR24" i="74"/>
  <c r="AK26" i="52"/>
  <c r="AH26" i="52"/>
  <c r="BT24" i="74"/>
  <c r="AG24" i="74"/>
  <c r="AK45" i="52"/>
  <c r="AH45" i="52"/>
  <c r="BO43" i="73"/>
  <c r="AE43" i="73"/>
  <c r="AC43" i="73"/>
  <c r="BM43" i="73"/>
  <c r="AD43" i="73"/>
  <c r="BN43" i="73"/>
  <c r="BR51" i="74"/>
  <c r="AE51" i="74"/>
  <c r="AA51" i="67"/>
  <c r="BK51" i="67"/>
  <c r="AH51" i="74"/>
  <c r="BU51" i="74"/>
  <c r="AG51" i="73"/>
  <c r="BQ51" i="73"/>
  <c r="AE18" i="67"/>
  <c r="BO18" i="67"/>
  <c r="BO18" i="73"/>
  <c r="AE18" i="73"/>
  <c r="FK18" i="73"/>
  <c r="Z18" i="73"/>
  <c r="BJ18" i="73"/>
  <c r="AD18" i="73"/>
  <c r="BN18" i="73"/>
  <c r="BK27" i="73"/>
  <c r="AA27" i="73"/>
  <c r="BJ27" i="73"/>
  <c r="Z27" i="73"/>
  <c r="FK27" i="73"/>
  <c r="BN10" i="73"/>
  <c r="AD10" i="73"/>
  <c r="BV32" i="74"/>
  <c r="AI32" i="74"/>
  <c r="AK34" i="52"/>
  <c r="AH34" i="52"/>
  <c r="AE32" i="67"/>
  <c r="BO32" i="67"/>
  <c r="AD32" i="73"/>
  <c r="BN32" i="73"/>
  <c r="BP32" i="73"/>
  <c r="AF32" i="73"/>
  <c r="BG40" i="73"/>
  <c r="Y40" i="74"/>
  <c r="AH19" i="67"/>
  <c r="BR19" i="67"/>
  <c r="BW31" i="74"/>
  <c r="AJ31" i="74"/>
  <c r="BG8" i="73"/>
  <c r="CE52" i="74"/>
  <c r="BZ52" i="73"/>
  <c r="BG52" i="67"/>
  <c r="BR54" i="74"/>
  <c r="AE54" i="74"/>
  <c r="AD54" i="73"/>
  <c r="BN54" i="73"/>
  <c r="BK54" i="73"/>
  <c r="AA54" i="73"/>
  <c r="AC54" i="73"/>
  <c r="BM54" i="73"/>
  <c r="BS54" i="74"/>
  <c r="AF54" i="74"/>
  <c r="CA51" i="67"/>
  <c r="BL55" i="74"/>
  <c r="AF42" i="74"/>
  <c r="BS42" i="74"/>
  <c r="Y32" i="74"/>
  <c r="BW32" i="67"/>
  <c r="BZ32" i="73"/>
  <c r="CI32" i="74"/>
  <c r="CJ53" i="74"/>
  <c r="AJ53" i="74"/>
  <c r="BW53" i="74"/>
  <c r="AJ43" i="74"/>
  <c r="BW43" i="74"/>
  <c r="W11" i="67"/>
  <c r="AH46" i="67"/>
  <c r="BR46" i="67"/>
  <c r="BQ20" i="67"/>
  <c r="AG20" i="67"/>
  <c r="AC20" i="73"/>
  <c r="BM20" i="73"/>
  <c r="AF20" i="67"/>
  <c r="BP20" i="67"/>
  <c r="BU20" i="74"/>
  <c r="AH20" i="74"/>
  <c r="AA52" i="67"/>
  <c r="BK52" i="67"/>
  <c r="BJ52" i="73"/>
  <c r="BS52" i="73" s="1"/>
  <c r="Z52" i="73"/>
  <c r="AI52" i="73" s="1"/>
  <c r="FK52" i="73"/>
  <c r="AI52" i="74"/>
  <c r="BV52" i="74"/>
  <c r="AK54" i="52"/>
  <c r="AH54" i="52"/>
  <c r="CC24" i="73"/>
  <c r="CI24" i="74"/>
  <c r="BL45" i="74"/>
  <c r="CG45" i="74"/>
  <c r="W25" i="73"/>
  <c r="BG36" i="67"/>
  <c r="W36" i="67"/>
  <c r="W11" i="73"/>
  <c r="AC41" i="74"/>
  <c r="BP41" i="74"/>
  <c r="AF41" i="67"/>
  <c r="BP41" i="67"/>
  <c r="BM41" i="67"/>
  <c r="AC41" i="67"/>
  <c r="AD41" i="73"/>
  <c r="BN41" i="73"/>
  <c r="AC41" i="73"/>
  <c r="BM41" i="73"/>
  <c r="K48" i="67"/>
  <c r="AH29" i="67"/>
  <c r="BR29" i="67"/>
  <c r="AJ45" i="74"/>
  <c r="BW45" i="74"/>
  <c r="L46" i="74"/>
  <c r="K46" i="73"/>
  <c r="BY33" i="67"/>
  <c r="CC12" i="73"/>
  <c r="AA19" i="67"/>
  <c r="BK19" i="67"/>
  <c r="L34" i="74"/>
  <c r="BY17" i="73"/>
  <c r="W17" i="67"/>
  <c r="Y47" i="74"/>
  <c r="Y49" i="74"/>
  <c r="K7" i="73"/>
  <c r="AX57" i="73"/>
  <c r="Y46" i="74"/>
  <c r="CA28" i="73"/>
  <c r="BM30" i="73"/>
  <c r="AC30" i="73"/>
  <c r="AK32" i="52"/>
  <c r="AH32" i="52"/>
  <c r="BY17" i="67"/>
  <c r="CC56" i="74"/>
  <c r="L49" i="74"/>
  <c r="BG7" i="67"/>
  <c r="BG57" i="67" s="1"/>
  <c r="BL9" i="74"/>
  <c r="BZ9" i="73"/>
  <c r="CE9" i="73" s="1"/>
  <c r="W9" i="73"/>
  <c r="CC20" i="67"/>
  <c r="BO48" i="67"/>
  <c r="AE48" i="67"/>
  <c r="AF48" i="67"/>
  <c r="BP48" i="67"/>
  <c r="BO48" i="73"/>
  <c r="AE48" i="73"/>
  <c r="BQ48" i="73"/>
  <c r="AG48" i="73"/>
  <c r="CD47" i="67"/>
  <c r="CJ30" i="74"/>
  <c r="AH20" i="67"/>
  <c r="BR20" i="67"/>
  <c r="CD55" i="67"/>
  <c r="BJ9" i="73"/>
  <c r="BS9" i="73" s="1"/>
  <c r="Z9" i="73"/>
  <c r="FK9" i="73"/>
  <c r="BM9" i="73"/>
  <c r="AC9" i="73"/>
  <c r="BO9" i="73"/>
  <c r="AE9" i="73"/>
  <c r="BQ9" i="73"/>
  <c r="AG9" i="73"/>
  <c r="BN28" i="67"/>
  <c r="AD28" i="67"/>
  <c r="BP28" i="67"/>
  <c r="AF28" i="67"/>
  <c r="BK28" i="67"/>
  <c r="AA28" i="67"/>
  <c r="AE28" i="74"/>
  <c r="BR28" i="74"/>
  <c r="CG26" i="74"/>
  <c r="W43" i="73"/>
  <c r="W43" i="67"/>
  <c r="CC43" i="67"/>
  <c r="K43" i="67"/>
  <c r="Y37" i="74"/>
  <c r="CB37" i="73"/>
  <c r="CE37" i="73" s="1"/>
  <c r="K30" i="67"/>
  <c r="CI30" i="74"/>
  <c r="K31" i="73"/>
  <c r="CA31" i="67"/>
  <c r="BZ31" i="67"/>
  <c r="BY10" i="73"/>
  <c r="CE10" i="73" s="1"/>
  <c r="BG10" i="67"/>
  <c r="CA38" i="73"/>
  <c r="BZ18" i="73"/>
  <c r="CE18" i="73" s="1"/>
  <c r="AH13" i="74"/>
  <c r="BU13" i="74"/>
  <c r="AF13" i="74"/>
  <c r="BS13" i="74"/>
  <c r="BO13" i="67"/>
  <c r="AE13" i="67"/>
  <c r="BP13" i="73"/>
  <c r="AF13" i="73"/>
  <c r="AC38" i="74"/>
  <c r="BP38" i="74"/>
  <c r="BJ38" i="73"/>
  <c r="BS38" i="73" s="1"/>
  <c r="Z38" i="73"/>
  <c r="FK38" i="73"/>
  <c r="BR38" i="74"/>
  <c r="AE38" i="74"/>
  <c r="BN38" i="67"/>
  <c r="AD38" i="67"/>
  <c r="AG7" i="67"/>
  <c r="BQ7" i="67"/>
  <c r="AE7" i="74"/>
  <c r="BR7" i="74"/>
  <c r="BN7" i="73"/>
  <c r="AD7" i="73"/>
  <c r="AI56" i="74"/>
  <c r="BV56" i="74"/>
  <c r="Z56" i="73"/>
  <c r="FK56" i="73"/>
  <c r="BJ56" i="73"/>
  <c r="BM56" i="73"/>
  <c r="AC56" i="73"/>
  <c r="BK56" i="67"/>
  <c r="AA56" i="67"/>
  <c r="AA31" i="67"/>
  <c r="BK31" i="67"/>
  <c r="AA31" i="73"/>
  <c r="BK31" i="73"/>
  <c r="AD31" i="73"/>
  <c r="BN31" i="73"/>
  <c r="AG31" i="73"/>
  <c r="BQ31" i="73"/>
  <c r="AE55" i="67"/>
  <c r="BO55" i="67"/>
  <c r="BO55" i="73"/>
  <c r="AE55" i="73"/>
  <c r="BO49" i="67"/>
  <c r="AE49" i="67"/>
  <c r="AG49" i="74"/>
  <c r="BT49" i="74"/>
  <c r="AC49" i="73"/>
  <c r="BM49" i="73"/>
  <c r="AH51" i="52"/>
  <c r="BG35" i="67"/>
  <c r="Y35" i="74"/>
  <c r="CE40" i="74"/>
  <c r="CA40" i="73"/>
  <c r="AJ18" i="74"/>
  <c r="BW18" i="74"/>
  <c r="AH15" i="67"/>
  <c r="BR15" i="67"/>
  <c r="W8" i="67"/>
  <c r="CC8" i="73"/>
  <c r="Y52" i="74"/>
  <c r="BT40" i="74"/>
  <c r="AG40" i="74"/>
  <c r="BK40" i="73"/>
  <c r="AA40" i="73"/>
  <c r="BP40" i="74"/>
  <c r="AC40" i="74"/>
  <c r="CA51" i="73"/>
  <c r="Y51" i="74"/>
  <c r="CC55" i="67"/>
  <c r="AK57" i="52"/>
  <c r="CF42" i="74"/>
  <c r="K21" i="67"/>
  <c r="W32" i="67"/>
  <c r="BO8" i="67"/>
  <c r="AE8" i="67"/>
  <c r="AG8" i="67"/>
  <c r="BQ8" i="67"/>
  <c r="AK10" i="52"/>
  <c r="AH10" i="52"/>
  <c r="AA8" i="73"/>
  <c r="BK8" i="73"/>
  <c r="BR25" i="67"/>
  <c r="AH25" i="67"/>
  <c r="AF11" i="74"/>
  <c r="BS11" i="74"/>
  <c r="AC11" i="67"/>
  <c r="BM11" i="67"/>
  <c r="AD11" i="73"/>
  <c r="BN11" i="73"/>
  <c r="AD11" i="67"/>
  <c r="BN11" i="67"/>
  <c r="AF11" i="73"/>
  <c r="BP11" i="73"/>
  <c r="BZ24" i="73"/>
  <c r="BW45" i="73"/>
  <c r="CE45" i="73" s="1"/>
  <c r="BL29" i="74"/>
  <c r="K29" i="67"/>
  <c r="K36" i="73"/>
  <c r="CA41" i="73"/>
  <c r="CC41" i="74"/>
  <c r="K41" i="73"/>
  <c r="W41" i="67"/>
  <c r="BG53" i="67"/>
  <c r="AF53" i="74"/>
  <c r="BS53" i="74"/>
  <c r="CE11" i="74"/>
  <c r="CC11" i="74"/>
  <c r="BW11" i="73"/>
  <c r="CE11" i="73" s="1"/>
  <c r="BW19" i="73"/>
  <c r="BZ16" i="73"/>
  <c r="Y16" i="74"/>
  <c r="BK23" i="67"/>
  <c r="AA23" i="67"/>
  <c r="BL23" i="74"/>
  <c r="CA48" i="73"/>
  <c r="CD50" i="67"/>
  <c r="AH50" i="67"/>
  <c r="BR50" i="67"/>
  <c r="BG28" i="73"/>
  <c r="AW17" i="52"/>
  <c r="AT17" i="52"/>
  <c r="CA9" i="67"/>
  <c r="CE15" i="73"/>
  <c r="AD23" i="73"/>
  <c r="BN23" i="73"/>
  <c r="BV23" i="74"/>
  <c r="AI23" i="74"/>
  <c r="AG23" i="67"/>
  <c r="BQ23" i="67"/>
  <c r="BP39" i="74"/>
  <c r="AC39" i="74"/>
  <c r="BK39" i="67"/>
  <c r="AA39" i="67"/>
  <c r="AF39" i="67"/>
  <c r="BP39" i="67"/>
  <c r="BP39" i="73"/>
  <c r="AF39" i="73"/>
  <c r="BK39" i="73"/>
  <c r="AA39" i="73"/>
  <c r="L26" i="74"/>
  <c r="L43" i="74"/>
  <c r="BW37" i="67"/>
  <c r="L37" i="74"/>
  <c r="BG30" i="73"/>
  <c r="BV38" i="73"/>
  <c r="CC38" i="73"/>
  <c r="CA18" i="73"/>
  <c r="L18" i="74"/>
  <c r="BG18" i="73"/>
  <c r="Y18" i="74"/>
  <c r="BJ42" i="73"/>
  <c r="BS42" i="73" s="1"/>
  <c r="Z42" i="73"/>
  <c r="FK42" i="73"/>
  <c r="BQ42" i="73"/>
  <c r="AG42" i="73"/>
  <c r="BN36" i="67"/>
  <c r="AD36" i="67"/>
  <c r="CH36" i="74"/>
  <c r="BU36" i="74"/>
  <c r="AH36" i="74"/>
  <c r="BO36" i="73"/>
  <c r="AE36" i="73"/>
  <c r="Z36" i="73"/>
  <c r="AI36" i="73" s="1"/>
  <c r="BJ36" i="73"/>
  <c r="FK36" i="73"/>
  <c r="AD36" i="73"/>
  <c r="BN36" i="73"/>
  <c r="BO21" i="67"/>
  <c r="AE21" i="67"/>
  <c r="AF21" i="67"/>
  <c r="BP21" i="67"/>
  <c r="BK21" i="73"/>
  <c r="AA21" i="73"/>
  <c r="BO21" i="73"/>
  <c r="AE21" i="73"/>
  <c r="AI21" i="74"/>
  <c r="BV21" i="74"/>
  <c r="AG47" i="74"/>
  <c r="BT47" i="74"/>
  <c r="AE47" i="74"/>
  <c r="BR47" i="74"/>
  <c r="BO47" i="73"/>
  <c r="AE47" i="73"/>
  <c r="BS47" i="74"/>
  <c r="AF47" i="74"/>
  <c r="AD47" i="73"/>
  <c r="BN47" i="73"/>
  <c r="BP53" i="67"/>
  <c r="AF53" i="67"/>
  <c r="BM14" i="67"/>
  <c r="AC14" i="67"/>
  <c r="BP14" i="67"/>
  <c r="AF14" i="67"/>
  <c r="AG14" i="67"/>
  <c r="BQ14" i="67"/>
  <c r="BP14" i="74"/>
  <c r="AC14" i="74"/>
  <c r="BR14" i="74"/>
  <c r="AE14" i="74"/>
  <c r="AF22" i="74"/>
  <c r="BS22" i="74"/>
  <c r="AQ8" i="52"/>
  <c r="AE59" i="52"/>
  <c r="BP6" i="73"/>
  <c r="AF6" i="73"/>
  <c r="FH57" i="73"/>
  <c r="CB6" i="73"/>
  <c r="AG6" i="73"/>
  <c r="BQ6" i="73"/>
  <c r="FI57" i="73"/>
  <c r="CC6" i="73"/>
  <c r="FF57" i="73"/>
  <c r="BN6" i="73"/>
  <c r="AD6" i="73"/>
  <c r="BZ6" i="73"/>
  <c r="BG54" i="73"/>
  <c r="BL40" i="74"/>
  <c r="BW40" i="73"/>
  <c r="CE40" i="73" s="1"/>
  <c r="CJ33" i="74"/>
  <c r="W44" i="73"/>
  <c r="K44" i="73"/>
  <c r="BY44" i="67"/>
  <c r="Y44" i="74"/>
  <c r="CC8" i="67"/>
  <c r="BL8" i="74"/>
  <c r="BL57" i="74" s="1"/>
  <c r="CC52" i="73"/>
  <c r="K52" i="73"/>
  <c r="AF29" i="67"/>
  <c r="BP29" i="67"/>
  <c r="AH31" i="52"/>
  <c r="AK31" i="52"/>
  <c r="AC29" i="74"/>
  <c r="BP29" i="74"/>
  <c r="AF29" i="73"/>
  <c r="BP29" i="73"/>
  <c r="BK29" i="73"/>
  <c r="AA29" i="73"/>
  <c r="BL51" i="74"/>
  <c r="BZ51" i="73"/>
  <c r="CE51" i="73" s="1"/>
  <c r="W51" i="67"/>
  <c r="Y14" i="74"/>
  <c r="K14" i="73"/>
  <c r="L27" i="74"/>
  <c r="W42" i="73"/>
  <c r="BW21" i="73"/>
  <c r="BL21" i="74"/>
  <c r="CA21" i="73"/>
  <c r="CD44" i="67"/>
  <c r="CJ28" i="74"/>
  <c r="K24" i="67"/>
  <c r="CA24" i="67"/>
  <c r="CB45" i="73"/>
  <c r="CC25" i="73"/>
  <c r="W25" i="67"/>
  <c r="BG25" i="67"/>
  <c r="BL36" i="74"/>
  <c r="W41" i="73"/>
  <c r="W53" i="73"/>
  <c r="BG11" i="73"/>
  <c r="L11" i="74"/>
  <c r="CB19" i="73"/>
  <c r="BG19" i="67"/>
  <c r="BL16" i="74"/>
  <c r="CA23" i="73"/>
  <c r="CE23" i="73" s="1"/>
  <c r="CC48" i="74"/>
  <c r="BW54" i="74"/>
  <c r="AJ54" i="74"/>
  <c r="BW40" i="74"/>
  <c r="AJ40" i="74"/>
  <c r="W28" i="67"/>
  <c r="CE33" i="74"/>
  <c r="W33" i="73"/>
  <c r="CA33" i="73"/>
  <c r="CA33" i="67"/>
  <c r="BL12" i="74"/>
  <c r="BG12" i="73"/>
  <c r="BM35" i="67"/>
  <c r="AC35" i="67"/>
  <c r="BT35" i="74"/>
  <c r="AG35" i="74"/>
  <c r="BP35" i="74"/>
  <c r="AC35" i="74"/>
  <c r="Y34" i="74"/>
  <c r="BG17" i="67"/>
  <c r="L22" i="74"/>
  <c r="K22" i="73"/>
  <c r="K22" i="67"/>
  <c r="CB56" i="67"/>
  <c r="CC13" i="73"/>
  <c r="CE13" i="73" s="1"/>
  <c r="CH7" i="74"/>
  <c r="BZ7" i="67"/>
  <c r="BW47" i="73"/>
  <c r="CE47" i="73" s="1"/>
  <c r="K56" i="67"/>
  <c r="AH9" i="67"/>
  <c r="BR9" i="67"/>
  <c r="AH26" i="67"/>
  <c r="BR26" i="67"/>
  <c r="AE25" i="74"/>
  <c r="BR25" i="74"/>
  <c r="BK25" i="67"/>
  <c r="AA25" i="67"/>
  <c r="BJ25" i="73"/>
  <c r="Z25" i="73"/>
  <c r="FK25" i="73"/>
  <c r="AA25" i="73"/>
  <c r="BK25" i="73"/>
  <c r="AW36" i="52"/>
  <c r="AH37" i="74"/>
  <c r="BU37" i="74"/>
  <c r="BS37" i="74"/>
  <c r="AF37" i="74"/>
  <c r="BQ37" i="67"/>
  <c r="AG37" i="67"/>
  <c r="AF45" i="74"/>
  <c r="BS45" i="74"/>
  <c r="BR26" i="74"/>
  <c r="AE26" i="74"/>
  <c r="AE26" i="67"/>
  <c r="BO26" i="67"/>
  <c r="BS26" i="74"/>
  <c r="AF26" i="74"/>
  <c r="BQ17" i="67"/>
  <c r="AG17" i="67"/>
  <c r="AI17" i="74"/>
  <c r="BV17" i="74"/>
  <c r="AE17" i="73"/>
  <c r="BO17" i="73"/>
  <c r="BR49" i="67"/>
  <c r="AH49" i="67"/>
  <c r="BG8" i="67"/>
  <c r="AC33" i="74"/>
  <c r="BP33" i="74"/>
  <c r="CE21" i="73"/>
  <c r="AJ17" i="74"/>
  <c r="BW17" i="74"/>
  <c r="BP16" i="67"/>
  <c r="AF16" i="67"/>
  <c r="BK12" i="73"/>
  <c r="AA12" i="73"/>
  <c r="BW12" i="67"/>
  <c r="AA44" i="67"/>
  <c r="BK44" i="67"/>
  <c r="BO56" i="67"/>
  <c r="AE56" i="67"/>
  <c r="BL7" i="74"/>
  <c r="BV33" i="73"/>
  <c r="CE33" i="73" s="1"/>
  <c r="CE39" i="73"/>
  <c r="CD30" i="67"/>
  <c r="AH30" i="67"/>
  <c r="BR30" i="67"/>
  <c r="BN50" i="67"/>
  <c r="AD50" i="67"/>
  <c r="AE50" i="73"/>
  <c r="BO50" i="73"/>
  <c r="AH10" i="74"/>
  <c r="BU10" i="74"/>
  <c r="AF24" i="73"/>
  <c r="BP24" i="73"/>
  <c r="BV43" i="74"/>
  <c r="AI43" i="74"/>
  <c r="AF43" i="73"/>
  <c r="BP43" i="73"/>
  <c r="BQ51" i="67"/>
  <c r="AG51" i="67"/>
  <c r="AD18" i="67"/>
  <c r="BN18" i="67"/>
  <c r="AH18" i="74"/>
  <c r="BU18" i="74"/>
  <c r="BM18" i="73"/>
  <c r="AC18" i="73"/>
  <c r="BN27" i="67"/>
  <c r="AD27" i="67"/>
  <c r="AG10" i="73"/>
  <c r="BQ10" i="73"/>
  <c r="BT32" i="74"/>
  <c r="AG32" i="74"/>
  <c r="AG32" i="73"/>
  <c r="BQ32" i="73"/>
  <c r="AG54" i="74"/>
  <c r="BT54" i="74"/>
  <c r="K9" i="73"/>
  <c r="AA20" i="67"/>
  <c r="BK20" i="67"/>
  <c r="BL20" i="74"/>
  <c r="BW9" i="74"/>
  <c r="AJ9" i="74"/>
  <c r="CD7" i="67"/>
  <c r="CC26" i="74"/>
  <c r="BG37" i="73"/>
  <c r="BG31" i="67"/>
  <c r="W31" i="67"/>
  <c r="Y10" i="74"/>
  <c r="BG18" i="67"/>
  <c r="BT25" i="74"/>
  <c r="AG25" i="74"/>
  <c r="AD25" i="67"/>
  <c r="BN25" i="67"/>
  <c r="AD25" i="73"/>
  <c r="BN25" i="73"/>
  <c r="AF25" i="73"/>
  <c r="BP25" i="73"/>
  <c r="BK34" i="67"/>
  <c r="AA34" i="67"/>
  <c r="FK34" i="73"/>
  <c r="BJ34" i="73"/>
  <c r="Z34" i="73"/>
  <c r="BQ34" i="73"/>
  <c r="AG34" i="73"/>
  <c r="AF34" i="73"/>
  <c r="BP34" i="73"/>
  <c r="AC37" i="74"/>
  <c r="BP37" i="74"/>
  <c r="BN37" i="73"/>
  <c r="AD37" i="73"/>
  <c r="AF45" i="67"/>
  <c r="BP45" i="67"/>
  <c r="BO45" i="67"/>
  <c r="AE45" i="67"/>
  <c r="BJ45" i="73"/>
  <c r="Z45" i="73"/>
  <c r="AI45" i="73" s="1"/>
  <c r="FK45" i="73"/>
  <c r="BQ45" i="73"/>
  <c r="AG45" i="73"/>
  <c r="BO45" i="73"/>
  <c r="AE45" i="73"/>
  <c r="AH47" i="52"/>
  <c r="AK47" i="52"/>
  <c r="BV26" i="74"/>
  <c r="AI26" i="74"/>
  <c r="BO26" i="73"/>
  <c r="AE26" i="73"/>
  <c r="AG26" i="67"/>
  <c r="BQ26" i="67"/>
  <c r="AH26" i="74"/>
  <c r="BU26" i="74"/>
  <c r="AF17" i="67"/>
  <c r="BP17" i="67"/>
  <c r="BN17" i="67"/>
  <c r="AD17" i="67"/>
  <c r="BT17" i="74"/>
  <c r="AG17" i="74"/>
  <c r="BP17" i="74"/>
  <c r="AC17" i="74"/>
  <c r="AF17" i="73"/>
  <c r="BP17" i="73"/>
  <c r="K54" i="67"/>
  <c r="CG54" i="74"/>
  <c r="K35" i="73"/>
  <c r="AJ49" i="74"/>
  <c r="BW49" i="74"/>
  <c r="BR12" i="67"/>
  <c r="AH12" i="67"/>
  <c r="L44" i="74"/>
  <c r="K8" i="67"/>
  <c r="BP33" i="67"/>
  <c r="AF33" i="67"/>
  <c r="AF33" i="74"/>
  <c r="BS33" i="74"/>
  <c r="AD33" i="67"/>
  <c r="BN33" i="67"/>
  <c r="BQ33" i="67"/>
  <c r="AG33" i="67"/>
  <c r="BK33" i="73"/>
  <c r="AA33" i="73"/>
  <c r="AD33" i="73"/>
  <c r="BN33" i="73"/>
  <c r="BG14" i="67"/>
  <c r="BG27" i="73"/>
  <c r="K42" i="73"/>
  <c r="K21" i="73"/>
  <c r="BW32" i="73"/>
  <c r="CE32" i="73" s="1"/>
  <c r="K32" i="73"/>
  <c r="CD21" i="67"/>
  <c r="BR21" i="67"/>
  <c r="AH21" i="67"/>
  <c r="BR17" i="67"/>
  <c r="AH17" i="67"/>
  <c r="AH39" i="67"/>
  <c r="BR39" i="67"/>
  <c r="BR28" i="67"/>
  <c r="AH28" i="67"/>
  <c r="AG16" i="74"/>
  <c r="BT16" i="74"/>
  <c r="BO16" i="67"/>
  <c r="AE16" i="67"/>
  <c r="AI16" i="74"/>
  <c r="BV16" i="74"/>
  <c r="BP16" i="73"/>
  <c r="AF16" i="73"/>
  <c r="AD12" i="73"/>
  <c r="BN12" i="73"/>
  <c r="BM12" i="67"/>
  <c r="AC12" i="67"/>
  <c r="BG24" i="73"/>
  <c r="BV25" i="73"/>
  <c r="BL41" i="74"/>
  <c r="AI19" i="74"/>
  <c r="BV19" i="74"/>
  <c r="CA16" i="73"/>
  <c r="BG16" i="73"/>
  <c r="BL48" i="74"/>
  <c r="AH22" i="67"/>
  <c r="BR22" i="67"/>
  <c r="BL28" i="74"/>
  <c r="BN44" i="67"/>
  <c r="AD44" i="67"/>
  <c r="BS44" i="74"/>
  <c r="AF44" i="74"/>
  <c r="FK44" i="73"/>
  <c r="BJ44" i="73"/>
  <c r="BS44" i="73" s="1"/>
  <c r="Z44" i="73"/>
  <c r="BU44" i="74"/>
  <c r="AH44" i="74"/>
  <c r="BZ34" i="73"/>
  <c r="K34" i="67"/>
  <c r="BG34" i="73"/>
  <c r="W17" i="73"/>
  <c r="BV13" i="74"/>
  <c r="AI13" i="74"/>
  <c r="AW51" i="52"/>
  <c r="AT51" i="52"/>
  <c r="L7" i="74"/>
  <c r="W48" i="67"/>
  <c r="K33" i="73"/>
  <c r="CE12" i="74"/>
  <c r="BG12" i="67"/>
  <c r="BY34" i="67"/>
  <c r="BL47" i="74"/>
  <c r="CE49" i="73"/>
  <c r="W7" i="67"/>
  <c r="W57" i="67" s="1"/>
  <c r="BG9" i="67"/>
  <c r="BG39" i="73"/>
  <c r="L15" i="74"/>
  <c r="CD9" i="67"/>
  <c r="CD56" i="67"/>
  <c r="AH56" i="67"/>
  <c r="BR56" i="67"/>
  <c r="BW55" i="74"/>
  <c r="AJ55" i="74"/>
  <c r="BV50" i="74"/>
  <c r="AI50" i="74"/>
  <c r="AG50" i="67"/>
  <c r="BQ50" i="67"/>
  <c r="BJ50" i="73"/>
  <c r="BS50" i="73" s="1"/>
  <c r="Z50" i="73"/>
  <c r="FK50" i="73"/>
  <c r="BQ50" i="73"/>
  <c r="AG50" i="73"/>
  <c r="K26" i="73"/>
  <c r="BG43" i="73"/>
  <c r="CI43" i="74"/>
  <c r="W10" i="67"/>
  <c r="BL38" i="74"/>
  <c r="BP24" i="67"/>
  <c r="AF24" i="67"/>
  <c r="AH24" i="74"/>
  <c r="BU24" i="74"/>
  <c r="BS24" i="74"/>
  <c r="AF24" i="74"/>
  <c r="BP24" i="74"/>
  <c r="AC24" i="74"/>
  <c r="Z24" i="73"/>
  <c r="FK24" i="73"/>
  <c r="BJ24" i="73"/>
  <c r="BS24" i="73" s="1"/>
  <c r="AC43" i="67"/>
  <c r="BM43" i="67"/>
  <c r="BK43" i="73"/>
  <c r="AA43" i="73"/>
  <c r="Z43" i="73"/>
  <c r="FK43" i="73"/>
  <c r="BJ43" i="73"/>
  <c r="BS43" i="73" s="1"/>
  <c r="BQ43" i="73"/>
  <c r="AG43" i="73"/>
  <c r="AK53" i="52"/>
  <c r="AH53" i="52"/>
  <c r="AC51" i="73"/>
  <c r="BM51" i="73"/>
  <c r="BT51" i="74"/>
  <c r="AG51" i="74"/>
  <c r="AA18" i="67"/>
  <c r="BK18" i="67"/>
  <c r="BP18" i="74"/>
  <c r="AC18" i="74"/>
  <c r="AG18" i="73"/>
  <c r="BQ18" i="73"/>
  <c r="BM27" i="67"/>
  <c r="AC27" i="67"/>
  <c r="AH27" i="74"/>
  <c r="BU27" i="74"/>
  <c r="AD27" i="73"/>
  <c r="BN27" i="73"/>
  <c r="BQ27" i="73"/>
  <c r="AG27" i="73"/>
  <c r="AC27" i="73"/>
  <c r="BM27" i="73"/>
  <c r="BK10" i="73"/>
  <c r="AA10" i="73"/>
  <c r="BO10" i="73"/>
  <c r="AE10" i="73"/>
  <c r="BN32" i="67"/>
  <c r="AD32" i="67"/>
  <c r="BP32" i="67"/>
  <c r="AF32" i="67"/>
  <c r="AG32" i="67"/>
  <c r="BQ32" i="67"/>
  <c r="BJ32" i="73"/>
  <c r="Z32" i="73"/>
  <c r="FK32" i="73"/>
  <c r="AJ19" i="74"/>
  <c r="BW19" i="74"/>
  <c r="BW8" i="74"/>
  <c r="AJ8" i="74"/>
  <c r="BY44" i="73"/>
  <c r="CE44" i="73" s="1"/>
  <c r="BW52" i="73"/>
  <c r="CE52" i="73" s="1"/>
  <c r="L52" i="74"/>
  <c r="AC54" i="67"/>
  <c r="BM54" i="67"/>
  <c r="BP54" i="73"/>
  <c r="AF54" i="73"/>
  <c r="BQ54" i="67"/>
  <c r="AG54" i="67"/>
  <c r="BL14" i="74"/>
  <c r="W14" i="67"/>
  <c r="BZ27" i="73"/>
  <c r="CE27" i="73" s="1"/>
  <c r="CG42" i="74"/>
  <c r="AG42" i="74"/>
  <c r="BT42" i="74"/>
  <c r="BL42" i="74"/>
  <c r="BU42" i="74"/>
  <c r="AH42" i="74"/>
  <c r="BZ50" i="67"/>
  <c r="BZ50" i="73"/>
  <c r="BR53" i="67"/>
  <c r="AH53" i="67"/>
  <c r="CJ17" i="74"/>
  <c r="AJ46" i="74"/>
  <c r="BW46" i="74"/>
  <c r="BM20" i="67"/>
  <c r="AC20" i="67"/>
  <c r="AD20" i="67"/>
  <c r="BN20" i="67"/>
  <c r="BV20" i="74"/>
  <c r="AI20" i="74"/>
  <c r="AE20" i="74"/>
  <c r="BR20" i="74"/>
  <c r="AF52" i="67"/>
  <c r="BP52" i="67"/>
  <c r="BP52" i="74"/>
  <c r="AC52" i="74"/>
  <c r="BS52" i="74"/>
  <c r="AF52" i="74"/>
  <c r="BU52" i="74"/>
  <c r="AH52" i="74"/>
  <c r="CA45" i="67"/>
  <c r="Y45" i="74"/>
  <c r="K45" i="73"/>
  <c r="Y29" i="74"/>
  <c r="CF25" i="74"/>
  <c r="BZ25" i="73"/>
  <c r="K41" i="67"/>
  <c r="CA41" i="67"/>
  <c r="CA19" i="67"/>
  <c r="CG16" i="74"/>
  <c r="AG41" i="67"/>
  <c r="BQ41" i="67"/>
  <c r="BV41" i="74"/>
  <c r="AI41" i="74"/>
  <c r="AA41" i="67"/>
  <c r="BK41" i="67"/>
  <c r="BQ41" i="73"/>
  <c r="AG41" i="73"/>
  <c r="BG48" i="67"/>
  <c r="CC48" i="67"/>
  <c r="CD41" i="67"/>
  <c r="BR41" i="67"/>
  <c r="AH41" i="67"/>
  <c r="BW29" i="74"/>
  <c r="AJ29" i="74"/>
  <c r="CJ22" i="74"/>
  <c r="BL46" i="74"/>
  <c r="BG46" i="73"/>
  <c r="CC28" i="74"/>
  <c r="CG33" i="74"/>
  <c r="AC19" i="67"/>
  <c r="BM19" i="67"/>
  <c r="AE19" i="74"/>
  <c r="BR19" i="74"/>
  <c r="AK21" i="52"/>
  <c r="AH21" i="52"/>
  <c r="BN19" i="73"/>
  <c r="AD19" i="73"/>
  <c r="CA34" i="73"/>
  <c r="W34" i="67"/>
  <c r="BL34" i="74"/>
  <c r="CA17" i="67"/>
  <c r="BG47" i="67"/>
  <c r="BG7" i="73"/>
  <c r="BY7" i="67"/>
  <c r="BN30" i="67"/>
  <c r="AD30" i="67"/>
  <c r="AE30" i="74"/>
  <c r="BR30" i="74"/>
  <c r="BS30" i="74"/>
  <c r="AF30" i="74"/>
  <c r="BP30" i="73"/>
  <c r="AF30" i="73"/>
  <c r="CA17" i="73"/>
  <c r="CI17" i="74"/>
  <c r="W22" i="67"/>
  <c r="Y56" i="74"/>
  <c r="K13" i="73"/>
  <c r="L9" i="74"/>
  <c r="L57" i="74" s="1"/>
  <c r="CB9" i="67"/>
  <c r="BZ20" i="73"/>
  <c r="CE20" i="73" s="1"/>
  <c r="W39" i="67"/>
  <c r="BK48" i="73"/>
  <c r="AA48" i="73"/>
  <c r="BM48" i="73"/>
  <c r="AC48" i="73"/>
  <c r="AD48" i="73"/>
  <c r="BN48" i="73"/>
  <c r="FK48" i="73"/>
  <c r="BJ48" i="73"/>
  <c r="Z48" i="73"/>
  <c r="AI48" i="73" s="1"/>
  <c r="BN9" i="67"/>
  <c r="AD9" i="67"/>
  <c r="BT9" i="74"/>
  <c r="AG9" i="74"/>
  <c r="AC9" i="67"/>
  <c r="BM9" i="67"/>
  <c r="AF9" i="74"/>
  <c r="BS9" i="74"/>
  <c r="BS28" i="74"/>
  <c r="AF28" i="74"/>
  <c r="BQ28" i="73"/>
  <c r="AG28" i="73"/>
  <c r="AF28" i="73"/>
  <c r="BP28" i="73"/>
  <c r="BK28" i="73"/>
  <c r="AA28" i="73"/>
  <c r="BZ26" i="73"/>
  <c r="Y26" i="74"/>
  <c r="CC26" i="67"/>
  <c r="CE43" i="74"/>
  <c r="CG43" i="74"/>
  <c r="BG43" i="67"/>
  <c r="CC37" i="73"/>
  <c r="BG30" i="67"/>
  <c r="CF30" i="74"/>
  <c r="BG31" i="73"/>
  <c r="BW38" i="73"/>
  <c r="CB18" i="73"/>
  <c r="AD13" i="67"/>
  <c r="BN13" i="67"/>
  <c r="AA13" i="73"/>
  <c r="BK13" i="73"/>
  <c r="AD13" i="73"/>
  <c r="BN13" i="73"/>
  <c r="BO13" i="73"/>
  <c r="AE13" i="73"/>
  <c r="BS38" i="74"/>
  <c r="AF38" i="74"/>
  <c r="AG38" i="74"/>
  <c r="BT38" i="74"/>
  <c r="BK38" i="67"/>
  <c r="AA38" i="67"/>
  <c r="AI38" i="74"/>
  <c r="BV38" i="74"/>
  <c r="AK40" i="52"/>
  <c r="AH40" i="52"/>
  <c r="BV7" i="74"/>
  <c r="AI7" i="74"/>
  <c r="AA7" i="73"/>
  <c r="BK7" i="73"/>
  <c r="BJ7" i="73"/>
  <c r="Z7" i="73"/>
  <c r="AI7" i="73" s="1"/>
  <c r="FK7" i="73"/>
  <c r="BP56" i="73"/>
  <c r="AF56" i="73"/>
  <c r="BQ56" i="67"/>
  <c r="AG56" i="67"/>
  <c r="BP31" i="67"/>
  <c r="AF31" i="67"/>
  <c r="AH31" i="74"/>
  <c r="BU31" i="74"/>
  <c r="AK33" i="52"/>
  <c r="AH33" i="52"/>
  <c r="AC31" i="74"/>
  <c r="BP31" i="74"/>
  <c r="AI31" i="74"/>
  <c r="BV31" i="74"/>
  <c r="BP55" i="73"/>
  <c r="AF55" i="73"/>
  <c r="AD55" i="73"/>
  <c r="BN55" i="73"/>
  <c r="AG55" i="74"/>
  <c r="BT55" i="74"/>
  <c r="BV49" i="74"/>
  <c r="AI49" i="74"/>
  <c r="BR49" i="74"/>
  <c r="AE49" i="74"/>
  <c r="AF49" i="73"/>
  <c r="BP49" i="73"/>
  <c r="BO49" i="73"/>
  <c r="AE49" i="73"/>
  <c r="L54" i="74"/>
  <c r="AH32" i="67"/>
  <c r="BR32" i="67"/>
  <c r="BZ44" i="73"/>
  <c r="AI40" i="74"/>
  <c r="BV40" i="74"/>
  <c r="AC40" i="73"/>
  <c r="BM40" i="73"/>
  <c r="CB51" i="67"/>
  <c r="K51" i="67"/>
  <c r="CA27" i="67"/>
  <c r="K55" i="67"/>
  <c r="CH32" i="74"/>
  <c r="CF32" i="74"/>
  <c r="BY32" i="73"/>
  <c r="CB50" i="73"/>
  <c r="AG8" i="74"/>
  <c r="BT8" i="74"/>
  <c r="BM8" i="67"/>
  <c r="AC8" i="67"/>
  <c r="AD8" i="67"/>
  <c r="BN8" i="67"/>
  <c r="BJ8" i="73"/>
  <c r="Z8" i="73"/>
  <c r="FK8" i="73"/>
  <c r="BP8" i="73"/>
  <c r="AF8" i="73"/>
  <c r="CJ25" i="74"/>
  <c r="AJ25" i="74"/>
  <c r="BW25" i="74"/>
  <c r="CD53" i="67"/>
  <c r="CD39" i="67"/>
  <c r="BP11" i="67"/>
  <c r="AF11" i="67"/>
  <c r="AG11" i="74"/>
  <c r="BT11" i="74"/>
  <c r="AK13" i="52"/>
  <c r="AH13" i="52"/>
  <c r="BJ11" i="73"/>
  <c r="Z11" i="73"/>
  <c r="FK11" i="73"/>
  <c r="AG11" i="73"/>
  <c r="BQ11" i="73"/>
  <c r="BW24" i="73"/>
  <c r="CE24" i="73" s="1"/>
  <c r="BL24" i="74"/>
  <c r="BG29" i="67"/>
  <c r="CA25" i="67"/>
  <c r="L25" i="74"/>
  <c r="BG36" i="73"/>
  <c r="BG41" i="73"/>
  <c r="K53" i="73"/>
  <c r="CA11" i="67"/>
  <c r="BZ19" i="73"/>
  <c r="BL19" i="74"/>
  <c r="CC19" i="74"/>
  <c r="W19" i="73"/>
  <c r="BW16" i="73"/>
  <c r="CE16" i="73" s="1"/>
  <c r="K48" i="73"/>
  <c r="Y48" i="74"/>
  <c r="CG48" i="74"/>
  <c r="BV28" i="73"/>
  <c r="CE28" i="73" s="1"/>
  <c r="BZ28" i="73"/>
  <c r="CA12" i="73"/>
  <c r="CI9" i="74"/>
  <c r="CF9" i="74"/>
  <c r="Y9" i="74"/>
  <c r="CC9" i="67"/>
  <c r="K20" i="67"/>
  <c r="K57" i="67" s="1"/>
  <c r="K15" i="73"/>
  <c r="K57" i="73" s="1"/>
  <c r="AC23" i="73"/>
  <c r="BM23" i="73"/>
  <c r="BT23" i="74"/>
  <c r="AG23" i="74"/>
  <c r="AK25" i="52"/>
  <c r="AH25" i="52"/>
  <c r="BQ39" i="73"/>
  <c r="AG39" i="73"/>
  <c r="BM39" i="73"/>
  <c r="AC39" i="73"/>
  <c r="AD39" i="73"/>
  <c r="BN39" i="73"/>
  <c r="BO39" i="73"/>
  <c r="AE39" i="73"/>
  <c r="CF26" i="74"/>
  <c r="BL26" i="74"/>
  <c r="CB43" i="73"/>
  <c r="CE43" i="73" s="1"/>
  <c r="CA43" i="67"/>
  <c r="CA43" i="73"/>
  <c r="K37" i="67"/>
  <c r="BL37" i="74"/>
  <c r="L31" i="74"/>
  <c r="CC10" i="67"/>
  <c r="CI10" i="74"/>
  <c r="W10" i="73"/>
  <c r="W57" i="73" s="1"/>
  <c r="CC38" i="74"/>
  <c r="BL18" i="74"/>
  <c r="W18" i="67"/>
  <c r="BZ18" i="67"/>
  <c r="AE42" i="73"/>
  <c r="BO42" i="73"/>
  <c r="AF36" i="74"/>
  <c r="BS36" i="74"/>
  <c r="AC36" i="73"/>
  <c r="BM36" i="73"/>
  <c r="AF36" i="73"/>
  <c r="BP36" i="73"/>
  <c r="AC21" i="67"/>
  <c r="BM21" i="67"/>
  <c r="BT21" i="74"/>
  <c r="AG21" i="74"/>
  <c r="BR21" i="74"/>
  <c r="AE21" i="74"/>
  <c r="BS21" i="74"/>
  <c r="AF21" i="74"/>
  <c r="BP47" i="74"/>
  <c r="AC47" i="74"/>
  <c r="AC47" i="73"/>
  <c r="BM47" i="73"/>
  <c r="BJ47" i="73"/>
  <c r="Z47" i="73"/>
  <c r="AI47" i="73" s="1"/>
  <c r="FK47" i="73"/>
  <c r="BK47" i="67"/>
  <c r="AA47" i="67"/>
  <c r="BK53" i="67"/>
  <c r="AA53" i="67"/>
  <c r="BV53" i="74"/>
  <c r="AI53" i="74"/>
  <c r="AK55" i="52"/>
  <c r="AH55" i="52"/>
  <c r="BU53" i="74"/>
  <c r="AH53" i="74"/>
  <c r="BO14" i="67"/>
  <c r="AE14" i="67"/>
  <c r="AD14" i="67"/>
  <c r="BN14" i="67"/>
  <c r="AH14" i="74"/>
  <c r="BU14" i="74"/>
  <c r="BP14" i="73"/>
  <c r="AF14" i="73"/>
  <c r="BK14" i="73"/>
  <c r="AA14" i="73"/>
  <c r="BN22" i="67"/>
  <c r="AD22" i="67"/>
  <c r="AK24" i="52"/>
  <c r="AH24" i="52"/>
  <c r="AE6" i="73"/>
  <c r="AE57" i="73" s="1"/>
  <c r="BO6" i="73"/>
  <c r="FG57" i="73"/>
  <c r="CA6" i="73"/>
  <c r="FK6" i="73"/>
  <c r="FK57" i="73" s="1"/>
  <c r="BJ6" i="73"/>
  <c r="Z6" i="73"/>
  <c r="FB57" i="73"/>
  <c r="BV6" i="73"/>
  <c r="AR8" i="52"/>
  <c r="AF59" i="52"/>
  <c r="W54" i="73"/>
  <c r="BY40" i="73"/>
  <c r="CB40" i="73"/>
  <c r="K40" i="67"/>
  <c r="CJ32" i="74"/>
  <c r="CD8" i="67"/>
  <c r="CB44" i="73"/>
  <c r="BZ44" i="67"/>
  <c r="BG44" i="73"/>
  <c r="CB8" i="73"/>
  <c r="CE8" i="73" s="1"/>
  <c r="L8" i="74"/>
  <c r="BG52" i="73"/>
  <c r="BO29" i="67"/>
  <c r="AE29" i="67"/>
  <c r="AI29" i="74"/>
  <c r="BV29" i="74"/>
  <c r="BT29" i="74"/>
  <c r="AG29" i="74"/>
  <c r="BM29" i="73"/>
  <c r="AC29" i="73"/>
  <c r="AG29" i="73"/>
  <c r="BQ29" i="73"/>
  <c r="BG51" i="73"/>
  <c r="BV14" i="73"/>
  <c r="CC14" i="73"/>
  <c r="BL27" i="74"/>
  <c r="CC27" i="67"/>
  <c r="BW55" i="73"/>
  <c r="CE55" i="73" s="1"/>
  <c r="W42" i="67"/>
  <c r="W21" i="67"/>
  <c r="BZ21" i="73"/>
  <c r="CG32" i="74"/>
  <c r="CE50" i="74"/>
  <c r="BG50" i="73"/>
  <c r="Y50" i="74"/>
  <c r="BW50" i="73"/>
  <c r="CE50" i="73" s="1"/>
  <c r="BR23" i="67"/>
  <c r="AH23" i="67"/>
  <c r="BR34" i="67"/>
  <c r="AH34" i="67"/>
  <c r="BY24" i="73"/>
  <c r="CC24" i="74"/>
  <c r="BY24" i="67"/>
  <c r="BY45" i="73"/>
  <c r="CH45" i="74"/>
  <c r="CC29" i="67"/>
  <c r="CE25" i="74"/>
  <c r="L36" i="74"/>
  <c r="BY41" i="73"/>
  <c r="Y41" i="74"/>
  <c r="BZ41" i="67"/>
  <c r="BY53" i="67"/>
  <c r="CH11" i="74"/>
  <c r="CA19" i="73"/>
  <c r="BY19" i="73"/>
  <c r="CE19" i="73" s="1"/>
  <c r="BY16" i="73"/>
  <c r="CB23" i="73"/>
  <c r="BG23" i="67"/>
  <c r="CD42" i="67"/>
  <c r="BR54" i="67"/>
  <c r="AH54" i="67"/>
  <c r="BR40" i="67"/>
  <c r="AH40" i="67"/>
  <c r="CD14" i="67"/>
  <c r="BR14" i="67"/>
  <c r="AH14" i="67"/>
  <c r="Y28" i="74"/>
  <c r="BW28" i="73"/>
  <c r="BW33" i="67"/>
  <c r="BW12" i="73"/>
  <c r="CE12" i="73" s="1"/>
  <c r="AK14" i="52"/>
  <c r="AD35" i="67"/>
  <c r="BN35" i="67"/>
  <c r="BS35" i="74"/>
  <c r="AF35" i="74"/>
  <c r="BR35" i="74"/>
  <c r="AE35" i="74"/>
  <c r="BV35" i="74"/>
  <c r="AI35" i="74"/>
  <c r="AF35" i="73"/>
  <c r="BP35" i="73"/>
  <c r="BW34" i="67"/>
  <c r="BW17" i="67"/>
  <c r="Y17" i="74"/>
  <c r="BG22" i="73"/>
  <c r="BG22" i="67"/>
  <c r="CA47" i="67"/>
  <c r="CA56" i="73"/>
  <c r="CE56" i="73" s="1"/>
  <c r="CF13" i="74"/>
  <c r="CC7" i="74"/>
  <c r="CE7" i="74"/>
  <c r="W7" i="73"/>
  <c r="B57" i="73"/>
  <c r="CF47" i="74"/>
  <c r="BG56" i="67"/>
  <c r="AW55" i="52" l="1"/>
  <c r="AT55" i="52"/>
  <c r="BP23" i="67"/>
  <c r="AF23" i="67"/>
  <c r="CB23" i="67"/>
  <c r="AT13" i="52"/>
  <c r="AW13" i="52"/>
  <c r="AA55" i="67"/>
  <c r="BK55" i="67"/>
  <c r="BW55" i="67"/>
  <c r="AC48" i="67"/>
  <c r="BM48" i="67"/>
  <c r="BY48" i="67"/>
  <c r="BK30" i="67"/>
  <c r="AA30" i="67"/>
  <c r="BW30" i="67"/>
  <c r="AC32" i="74"/>
  <c r="BP32" i="74"/>
  <c r="CC32" i="74"/>
  <c r="BF36" i="52"/>
  <c r="BQ57" i="73"/>
  <c r="AW54" i="52"/>
  <c r="AT54" i="52"/>
  <c r="BM16" i="67"/>
  <c r="AC16" i="67"/>
  <c r="BY16" i="67"/>
  <c r="AE35" i="67"/>
  <c r="BO35" i="67"/>
  <c r="CA35" i="67"/>
  <c r="BQ46" i="67"/>
  <c r="AG46" i="67"/>
  <c r="CC46" i="67"/>
  <c r="BS10" i="73"/>
  <c r="BS35" i="73"/>
  <c r="BS28" i="73"/>
  <c r="BS41" i="73"/>
  <c r="BV25" i="74"/>
  <c r="AI25" i="74"/>
  <c r="CI25" i="74"/>
  <c r="AW14" i="52"/>
  <c r="AT14" i="52"/>
  <c r="BD8" i="52"/>
  <c r="AR59" i="52"/>
  <c r="BJ57" i="73"/>
  <c r="BS6" i="73"/>
  <c r="BO57" i="73"/>
  <c r="AW24" i="52"/>
  <c r="AT24" i="52"/>
  <c r="BS46" i="74"/>
  <c r="AF46" i="74"/>
  <c r="CF46" i="74"/>
  <c r="BU39" i="74"/>
  <c r="AH39" i="74"/>
  <c r="CH39" i="74"/>
  <c r="BP23" i="74"/>
  <c r="AC23" i="74"/>
  <c r="CC23" i="74"/>
  <c r="AF7" i="67"/>
  <c r="BP7" i="67"/>
  <c r="CB7" i="67"/>
  <c r="AG46" i="74"/>
  <c r="BT46" i="74"/>
  <c r="CG46" i="74"/>
  <c r="BU9" i="74"/>
  <c r="AH9" i="74"/>
  <c r="CH9" i="74"/>
  <c r="BS48" i="73"/>
  <c r="BU48" i="74"/>
  <c r="AH48" i="74"/>
  <c r="CH48" i="74"/>
  <c r="BO54" i="67"/>
  <c r="AE54" i="67"/>
  <c r="CA54" i="67"/>
  <c r="BS32" i="73"/>
  <c r="AG18" i="67"/>
  <c r="BQ18" i="67"/>
  <c r="CC18" i="67"/>
  <c r="AI50" i="73"/>
  <c r="AC50" i="67"/>
  <c r="BM50" i="67"/>
  <c r="BY50" i="67"/>
  <c r="BO15" i="67"/>
  <c r="AE15" i="67"/>
  <c r="CA15" i="67"/>
  <c r="AI44" i="73"/>
  <c r="BS34" i="73"/>
  <c r="BP46" i="74"/>
  <c r="AC46" i="74"/>
  <c r="CC46" i="74"/>
  <c r="AT36" i="52"/>
  <c r="AD57" i="73"/>
  <c r="BC8" i="52"/>
  <c r="AQ59" i="52"/>
  <c r="AG22" i="74"/>
  <c r="BT22" i="74"/>
  <c r="CG22" i="74"/>
  <c r="BN53" i="67"/>
  <c r="AD53" i="67"/>
  <c r="BZ53" i="67"/>
  <c r="BS36" i="73"/>
  <c r="AI42" i="73"/>
  <c r="BU46" i="74"/>
  <c r="AH46" i="74"/>
  <c r="CH46" i="74"/>
  <c r="BU15" i="74"/>
  <c r="AH15" i="74"/>
  <c r="CH15" i="74"/>
  <c r="AC49" i="74"/>
  <c r="BP49" i="74"/>
  <c r="CC49" i="74"/>
  <c r="BS56" i="73"/>
  <c r="AI38" i="73"/>
  <c r="BO28" i="67"/>
  <c r="AE28" i="67"/>
  <c r="CA28" i="67"/>
  <c r="AI9" i="73"/>
  <c r="AA48" i="67"/>
  <c r="BK48" i="67"/>
  <c r="BW48" i="67"/>
  <c r="BT19" i="74"/>
  <c r="AG19" i="74"/>
  <c r="CG19" i="74"/>
  <c r="BT20" i="74"/>
  <c r="AG20" i="74"/>
  <c r="CG20" i="74"/>
  <c r="AW34" i="52"/>
  <c r="AT34" i="52"/>
  <c r="BS27" i="73"/>
  <c r="AW45" i="52"/>
  <c r="AT45" i="52"/>
  <c r="BS16" i="73"/>
  <c r="AI26" i="73"/>
  <c r="BN26" i="67"/>
  <c r="AD26" i="67"/>
  <c r="BZ26" i="67"/>
  <c r="BS37" i="73"/>
  <c r="BM37" i="67"/>
  <c r="AC37" i="67"/>
  <c r="BY37" i="67"/>
  <c r="AH25" i="74"/>
  <c r="BU25" i="74"/>
  <c r="CH25" i="74"/>
  <c r="BS51" i="73"/>
  <c r="AH16" i="74"/>
  <c r="BU16" i="74"/>
  <c r="CH16" i="74"/>
  <c r="BS33" i="73"/>
  <c r="FJ57" i="67"/>
  <c r="BR6" i="67"/>
  <c r="BR57" i="67" s="1"/>
  <c r="AH6" i="67"/>
  <c r="AH57" i="67" s="1"/>
  <c r="CD6" i="67"/>
  <c r="CD57" i="67" s="1"/>
  <c r="AA57" i="73"/>
  <c r="AZ8" i="52"/>
  <c r="AN59" i="52"/>
  <c r="BP42" i="67"/>
  <c r="AF42" i="67"/>
  <c r="CB42" i="67"/>
  <c r="AI23" i="73"/>
  <c r="BN23" i="67"/>
  <c r="AD23" i="67"/>
  <c r="BZ23" i="67"/>
  <c r="CE41" i="73"/>
  <c r="AI55" i="74"/>
  <c r="BV55" i="74"/>
  <c r="CI55" i="74"/>
  <c r="AI31" i="73"/>
  <c r="AW50" i="52"/>
  <c r="AT50" i="52"/>
  <c r="BS30" i="73"/>
  <c r="AI10" i="73"/>
  <c r="AD51" i="67"/>
  <c r="BN51" i="67"/>
  <c r="BZ51" i="67"/>
  <c r="AW52" i="52"/>
  <c r="AT52" i="52"/>
  <c r="AT19" i="52"/>
  <c r="AW19" i="52"/>
  <c r="AF17" i="74"/>
  <c r="BS17" i="74"/>
  <c r="CF17" i="74"/>
  <c r="AT28" i="52"/>
  <c r="AW28" i="52"/>
  <c r="BK35" i="67"/>
  <c r="AA35" i="67"/>
  <c r="BW35" i="67"/>
  <c r="BS22" i="73"/>
  <c r="BS53" i="73"/>
  <c r="AW49" i="52"/>
  <c r="AT49" i="52"/>
  <c r="AW38" i="52"/>
  <c r="AT38" i="52"/>
  <c r="AI39" i="73"/>
  <c r="AI49" i="73"/>
  <c r="AI28" i="73"/>
  <c r="AI41" i="73"/>
  <c r="AW22" i="52"/>
  <c r="AT22" i="52"/>
  <c r="BM36" i="67"/>
  <c r="AC36" i="67"/>
  <c r="BY36" i="67"/>
  <c r="AI22" i="74"/>
  <c r="BV22" i="74"/>
  <c r="CI22" i="74"/>
  <c r="BP36" i="74"/>
  <c r="AC36" i="74"/>
  <c r="CC36" i="74"/>
  <c r="BT7" i="74"/>
  <c r="AG7" i="74"/>
  <c r="CG7" i="74"/>
  <c r="BK54" i="67"/>
  <c r="AA54" i="67"/>
  <c r="BW54" i="67"/>
  <c r="BQ12" i="67"/>
  <c r="AG12" i="67"/>
  <c r="CC12" i="67"/>
  <c r="BT37" i="74"/>
  <c r="AG37" i="74"/>
  <c r="CG37" i="74"/>
  <c r="BU34" i="74"/>
  <c r="AH34" i="74"/>
  <c r="CH34" i="74"/>
  <c r="AI42" i="74"/>
  <c r="BV42" i="74"/>
  <c r="CI42" i="74"/>
  <c r="BK10" i="67"/>
  <c r="AA10" i="67"/>
  <c r="BW10" i="67"/>
  <c r="BK16" i="67"/>
  <c r="AA16" i="67"/>
  <c r="BW16" i="67"/>
  <c r="BQ25" i="67"/>
  <c r="AG25" i="67"/>
  <c r="CC25" i="67"/>
  <c r="AW21" i="52"/>
  <c r="AT21" i="52"/>
  <c r="AG52" i="67"/>
  <c r="BQ52" i="67"/>
  <c r="CC52" i="67"/>
  <c r="BN57" i="73"/>
  <c r="AF22" i="67"/>
  <c r="BP22" i="67"/>
  <c r="CB22" i="67"/>
  <c r="BO53" i="67"/>
  <c r="AE53" i="67"/>
  <c r="CA53" i="67"/>
  <c r="BP15" i="67"/>
  <c r="AF15" i="67"/>
  <c r="CB15" i="67"/>
  <c r="AG13" i="67"/>
  <c r="BQ13" i="67"/>
  <c r="CC13" i="67"/>
  <c r="BP20" i="74"/>
  <c r="AC20" i="74"/>
  <c r="CC20" i="74"/>
  <c r="AW26" i="52"/>
  <c r="AT26" i="52"/>
  <c r="AF54" i="67"/>
  <c r="BP54" i="67"/>
  <c r="CB54" i="67"/>
  <c r="BK57" i="73"/>
  <c r="BB8" i="52"/>
  <c r="AP59" i="52"/>
  <c r="AW41" i="52"/>
  <c r="AT41" i="52"/>
  <c r="BM55" i="67"/>
  <c r="AC55" i="67"/>
  <c r="BY55" i="67"/>
  <c r="AI17" i="73"/>
  <c r="AT20" i="52"/>
  <c r="AW20" i="52"/>
  <c r="BM57" i="73"/>
  <c r="AT16" i="52"/>
  <c r="AW16" i="52"/>
  <c r="AA42" i="67"/>
  <c r="BK42" i="67"/>
  <c r="BW42" i="67"/>
  <c r="AW9" i="52"/>
  <c r="AT9" i="52"/>
  <c r="BR36" i="74"/>
  <c r="AE36" i="74"/>
  <c r="CE36" i="74"/>
  <c r="AF47" i="67"/>
  <c r="BP47" i="67"/>
  <c r="CB47" i="67"/>
  <c r="BR45" i="74"/>
  <c r="AE45" i="74"/>
  <c r="CE45" i="74"/>
  <c r="BP8" i="74"/>
  <c r="AC8" i="74"/>
  <c r="CC8" i="74"/>
  <c r="CA57" i="73"/>
  <c r="BP22" i="74"/>
  <c r="AC22" i="74"/>
  <c r="CC22" i="74"/>
  <c r="BS47" i="73"/>
  <c r="AC21" i="74"/>
  <c r="BP21" i="74"/>
  <c r="CC21" i="74"/>
  <c r="AE42" i="67"/>
  <c r="BO42" i="67"/>
  <c r="CA42" i="67"/>
  <c r="AW25" i="52"/>
  <c r="AT25" i="52"/>
  <c r="AI11" i="73"/>
  <c r="AI8" i="73"/>
  <c r="BS7" i="73"/>
  <c r="AT40" i="52"/>
  <c r="AW40" i="52"/>
  <c r="AD15" i="67"/>
  <c r="BN15" i="67"/>
  <c r="BZ15" i="67"/>
  <c r="AW53" i="52"/>
  <c r="AT53" i="52"/>
  <c r="AA43" i="67"/>
  <c r="BK43" i="67"/>
  <c r="BW43" i="67"/>
  <c r="AA15" i="67"/>
  <c r="BK15" i="67"/>
  <c r="BW15" i="67"/>
  <c r="BF51" i="52"/>
  <c r="AW47" i="52"/>
  <c r="AT47" i="52"/>
  <c r="BS45" i="73"/>
  <c r="AF12" i="74"/>
  <c r="BS12" i="74"/>
  <c r="CF12" i="74"/>
  <c r="BS25" i="73"/>
  <c r="BQ15" i="67"/>
  <c r="AG15" i="67"/>
  <c r="CC15" i="67"/>
  <c r="AG57" i="73"/>
  <c r="BP57" i="73"/>
  <c r="AE42" i="74"/>
  <c r="BR42" i="74"/>
  <c r="CE42" i="74"/>
  <c r="CE38" i="73"/>
  <c r="BR31" i="74"/>
  <c r="AE31" i="74"/>
  <c r="CE31" i="74"/>
  <c r="AI56" i="73"/>
  <c r="BP38" i="67"/>
  <c r="AF38" i="67"/>
  <c r="CB38" i="67"/>
  <c r="AC46" i="67"/>
  <c r="BM46" i="67"/>
  <c r="BY46" i="67"/>
  <c r="AA9" i="67"/>
  <c r="BK9" i="67"/>
  <c r="BW9" i="67"/>
  <c r="AW32" i="52"/>
  <c r="AT32" i="52"/>
  <c r="AD19" i="67"/>
  <c r="BN19" i="67"/>
  <c r="BZ19" i="67"/>
  <c r="BS18" i="73"/>
  <c r="AF50" i="74"/>
  <c r="BS50" i="74"/>
  <c r="CF50" i="74"/>
  <c r="AI16" i="73"/>
  <c r="BR17" i="74"/>
  <c r="AE17" i="74"/>
  <c r="CE17" i="74"/>
  <c r="AW27" i="52"/>
  <c r="AT27" i="52"/>
  <c r="AW56" i="52"/>
  <c r="AT56" i="52"/>
  <c r="AG10" i="74"/>
  <c r="BT10" i="74"/>
  <c r="CG10" i="74"/>
  <c r="AW35" i="52"/>
  <c r="AT35" i="52"/>
  <c r="CE22" i="73"/>
  <c r="AW37" i="52"/>
  <c r="AT37" i="52"/>
  <c r="AH59" i="52"/>
  <c r="BV14" i="74"/>
  <c r="AI14" i="74"/>
  <c r="CI14" i="74"/>
  <c r="AI21" i="73"/>
  <c r="BV46" i="74"/>
  <c r="AI46" i="74"/>
  <c r="CI46" i="74"/>
  <c r="AD39" i="67"/>
  <c r="BN39" i="67"/>
  <c r="BZ39" i="67"/>
  <c r="BS8" i="74"/>
  <c r="AF8" i="74"/>
  <c r="CF8" i="74"/>
  <c r="BS55" i="73"/>
  <c r="BS13" i="73"/>
  <c r="BF48" i="52"/>
  <c r="AI54" i="73"/>
  <c r="AE10" i="74"/>
  <c r="BR10" i="74"/>
  <c r="CE10" i="74"/>
  <c r="BQ24" i="67"/>
  <c r="AG24" i="67"/>
  <c r="CC24" i="67"/>
  <c r="CE17" i="73"/>
  <c r="AW46" i="52"/>
  <c r="AT46" i="52"/>
  <c r="AI12" i="73"/>
  <c r="AW18" i="52"/>
  <c r="AT18" i="52"/>
  <c r="BP37" i="67"/>
  <c r="AF37" i="67"/>
  <c r="CB37" i="67"/>
  <c r="BY57" i="73"/>
  <c r="AI14" i="73"/>
  <c r="AW23" i="52"/>
  <c r="AT23" i="52"/>
  <c r="AI40" i="73"/>
  <c r="BT56" i="74"/>
  <c r="AG56" i="74"/>
  <c r="CG56" i="74"/>
  <c r="AE15" i="74"/>
  <c r="BR15" i="74"/>
  <c r="CE15" i="74"/>
  <c r="AI19" i="73"/>
  <c r="BS20" i="73"/>
  <c r="AE12" i="67"/>
  <c r="BO12" i="67"/>
  <c r="CA12" i="67"/>
  <c r="BU47" i="74"/>
  <c r="AH47" i="74"/>
  <c r="CH47" i="74"/>
  <c r="AC45" i="67"/>
  <c r="BM45" i="67"/>
  <c r="BY45" i="67"/>
  <c r="BT34" i="74"/>
  <c r="AG34" i="74"/>
  <c r="CG34" i="74"/>
  <c r="BK8" i="67"/>
  <c r="AA8" i="67"/>
  <c r="BW8" i="67"/>
  <c r="AC13" i="74"/>
  <c r="BP13" i="74"/>
  <c r="CC13" i="74"/>
  <c r="AI44" i="74"/>
  <c r="BV44" i="74"/>
  <c r="CI44" i="74"/>
  <c r="AD16" i="67"/>
  <c r="BN16" i="67"/>
  <c r="BZ16" i="67"/>
  <c r="AF19" i="67"/>
  <c r="BP19" i="67"/>
  <c r="CB19" i="67"/>
  <c r="AI45" i="74"/>
  <c r="BV45" i="74"/>
  <c r="CI45" i="74"/>
  <c r="CE6" i="73"/>
  <c r="BV57" i="73"/>
  <c r="BN42" i="67"/>
  <c r="AD42" i="67"/>
  <c r="BZ42" i="67"/>
  <c r="BQ28" i="67"/>
  <c r="AG28" i="67"/>
  <c r="CC28" i="67"/>
  <c r="BS41" i="74"/>
  <c r="AF41" i="74"/>
  <c r="CF41" i="74"/>
  <c r="AG15" i="74"/>
  <c r="BT15" i="74"/>
  <c r="CG15" i="74"/>
  <c r="CE25" i="73"/>
  <c r="AA46" i="67"/>
  <c r="BK46" i="67"/>
  <c r="BW46" i="67"/>
  <c r="AI25" i="73"/>
  <c r="BV15" i="74"/>
  <c r="AI15" i="74"/>
  <c r="CI15" i="74"/>
  <c r="AF57" i="73"/>
  <c r="BN40" i="67"/>
  <c r="AD40" i="67"/>
  <c r="BZ40" i="67"/>
  <c r="AG19" i="67"/>
  <c r="BQ19" i="67"/>
  <c r="CC19" i="67"/>
  <c r="BM52" i="67"/>
  <c r="AC52" i="67"/>
  <c r="BY52" i="67"/>
  <c r="AF43" i="67"/>
  <c r="BP43" i="67"/>
  <c r="CB43" i="67"/>
  <c r="CJ6" i="74"/>
  <c r="CJ57" i="74" s="1"/>
  <c r="BW6" i="74"/>
  <c r="BW57" i="74" s="1"/>
  <c r="AJ6" i="74"/>
  <c r="AJ57" i="74" s="1"/>
  <c r="FW57" i="74"/>
  <c r="AI55" i="73"/>
  <c r="AF10" i="67"/>
  <c r="BP10" i="67"/>
  <c r="CB10" i="67"/>
  <c r="BO44" i="67"/>
  <c r="AE44" i="67"/>
  <c r="CA44" i="67"/>
  <c r="AD37" i="67"/>
  <c r="BN37" i="67"/>
  <c r="BZ37" i="67"/>
  <c r="AI29" i="73"/>
  <c r="BA8" i="52"/>
  <c r="AO59" i="52"/>
  <c r="AG36" i="67"/>
  <c r="BQ36" i="67"/>
  <c r="CC36" i="67"/>
  <c r="BS39" i="73"/>
  <c r="BS49" i="73"/>
  <c r="AW15" i="52"/>
  <c r="AT15" i="52"/>
  <c r="AW11" i="52"/>
  <c r="AT11" i="52"/>
  <c r="AC15" i="67"/>
  <c r="BM15" i="67"/>
  <c r="BY15" i="67"/>
  <c r="AW43" i="52"/>
  <c r="AT43" i="52"/>
  <c r="BP54" i="74"/>
  <c r="AC54" i="74"/>
  <c r="CC54" i="74"/>
  <c r="BO34" i="67"/>
  <c r="AE34" i="67"/>
  <c r="CA34" i="67"/>
  <c r="BK13" i="67"/>
  <c r="AA13" i="67"/>
  <c r="BW13" i="67"/>
  <c r="AG44" i="67"/>
  <c r="BQ44" i="67"/>
  <c r="CC44" i="67"/>
  <c r="CC42" i="67"/>
  <c r="BQ42" i="67"/>
  <c r="AG42" i="67"/>
  <c r="AH19" i="74"/>
  <c r="BU19" i="74"/>
  <c r="CH19" i="74"/>
  <c r="AC16" i="74"/>
  <c r="BP16" i="74"/>
  <c r="CC16" i="74"/>
  <c r="BU35" i="74"/>
  <c r="AH35" i="74"/>
  <c r="CH35" i="74"/>
  <c r="CE14" i="73"/>
  <c r="Z57" i="73"/>
  <c r="AI6" i="73"/>
  <c r="AC22" i="67"/>
  <c r="BM22" i="67"/>
  <c r="BY22" i="67"/>
  <c r="AD47" i="67"/>
  <c r="BN47" i="67"/>
  <c r="BZ47" i="67"/>
  <c r="AD46" i="67"/>
  <c r="BN46" i="67"/>
  <c r="BZ46" i="67"/>
  <c r="BS11" i="73"/>
  <c r="BS8" i="73"/>
  <c r="AW33" i="52"/>
  <c r="AT33" i="52"/>
  <c r="AF7" i="74"/>
  <c r="BS7" i="74"/>
  <c r="CF7" i="74"/>
  <c r="AE46" i="67"/>
  <c r="BO46" i="67"/>
  <c r="CA46" i="67"/>
  <c r="AF15" i="74"/>
  <c r="BS15" i="74"/>
  <c r="CF15" i="74"/>
  <c r="AI32" i="73"/>
  <c r="AI43" i="73"/>
  <c r="AI24" i="73"/>
  <c r="AC15" i="74"/>
  <c r="BP15" i="74"/>
  <c r="CC15" i="74"/>
  <c r="AA26" i="67"/>
  <c r="BK26" i="67"/>
  <c r="BW26" i="67"/>
  <c r="AI34" i="73"/>
  <c r="BR44" i="74"/>
  <c r="AE44" i="74"/>
  <c r="CE44" i="74"/>
  <c r="AT31" i="52"/>
  <c r="AW31" i="52"/>
  <c r="BZ57" i="73"/>
  <c r="CC57" i="73"/>
  <c r="CB57" i="73"/>
  <c r="AE53" i="74"/>
  <c r="BR53" i="74"/>
  <c r="CE53" i="74"/>
  <c r="AF46" i="67"/>
  <c r="BP46" i="67"/>
  <c r="CB46" i="67"/>
  <c r="BF17" i="52"/>
  <c r="AW10" i="52"/>
  <c r="AT10" i="52"/>
  <c r="AW57" i="52"/>
  <c r="AT57" i="52"/>
  <c r="BU55" i="74"/>
  <c r="AH55" i="74"/>
  <c r="CH55" i="74"/>
  <c r="BM56" i="67"/>
  <c r="AC56" i="67"/>
  <c r="BY56" i="67"/>
  <c r="BR46" i="74"/>
  <c r="AE46" i="74"/>
  <c r="CE46" i="74"/>
  <c r="AD10" i="67"/>
  <c r="BN10" i="67"/>
  <c r="BZ10" i="67"/>
  <c r="AI27" i="73"/>
  <c r="AC27" i="74"/>
  <c r="BP27" i="74"/>
  <c r="CC27" i="74"/>
  <c r="AI18" i="73"/>
  <c r="BP44" i="74"/>
  <c r="AC44" i="74"/>
  <c r="CC44" i="74"/>
  <c r="AH12" i="74"/>
  <c r="BU12" i="74"/>
  <c r="CH12" i="74"/>
  <c r="AW39" i="52"/>
  <c r="AT39" i="52"/>
  <c r="AI37" i="73"/>
  <c r="BR34" i="74"/>
  <c r="AE34" i="74"/>
  <c r="CE34" i="74"/>
  <c r="AW12" i="52"/>
  <c r="AT12" i="52"/>
  <c r="AW29" i="52"/>
  <c r="AT29" i="52"/>
  <c r="AI51" i="73"/>
  <c r="AI33" i="73"/>
  <c r="BW57" i="73"/>
  <c r="AW8" i="52"/>
  <c r="AK59" i="52"/>
  <c r="AT8" i="52"/>
  <c r="BS14" i="74"/>
  <c r="AF14" i="74"/>
  <c r="CF14" i="74"/>
  <c r="AD21" i="67"/>
  <c r="BN21" i="67"/>
  <c r="BZ21" i="67"/>
  <c r="BK11" i="67"/>
  <c r="AA11" i="67"/>
  <c r="BW11" i="67"/>
  <c r="BU8" i="74"/>
  <c r="AH8" i="74"/>
  <c r="CH8" i="74"/>
  <c r="AW42" i="52"/>
  <c r="AT42" i="52"/>
  <c r="AF49" i="74"/>
  <c r="BS49" i="74"/>
  <c r="CF49" i="74"/>
  <c r="BT31" i="74"/>
  <c r="AG31" i="74"/>
  <c r="CG31" i="74"/>
  <c r="AW30" i="52"/>
  <c r="AT30" i="52"/>
  <c r="AI30" i="73"/>
  <c r="BU30" i="74"/>
  <c r="AH30" i="74"/>
  <c r="CH30" i="74"/>
  <c r="BS54" i="73"/>
  <c r="AC18" i="67"/>
  <c r="BM18" i="67"/>
  <c r="BY18" i="67"/>
  <c r="BN43" i="67"/>
  <c r="AD43" i="67"/>
  <c r="BZ43" i="67"/>
  <c r="BS12" i="73"/>
  <c r="BF44" i="52"/>
  <c r="BS17" i="73"/>
  <c r="AI35" i="73"/>
  <c r="BS29" i="73"/>
  <c r="AX8" i="52"/>
  <c r="AL59" i="52"/>
  <c r="AC57" i="73"/>
  <c r="AI22" i="73"/>
  <c r="BS14" i="73"/>
  <c r="AI53" i="73"/>
  <c r="BS40" i="73"/>
  <c r="AW58" i="52"/>
  <c r="AT58" i="52"/>
  <c r="AF56" i="74"/>
  <c r="BS56" i="74"/>
  <c r="CF56" i="74"/>
  <c r="BS19" i="73"/>
  <c r="AI20" i="73"/>
  <c r="AG12" i="74"/>
  <c r="BT12" i="74"/>
  <c r="CG12" i="74"/>
  <c r="BQ22" i="67"/>
  <c r="AG22" i="67"/>
  <c r="CC22" i="67"/>
  <c r="AA36" i="67"/>
  <c r="BK36" i="67"/>
  <c r="BW36" i="67"/>
  <c r="BO7" i="67"/>
  <c r="AE7" i="67"/>
  <c r="CA7" i="67"/>
  <c r="BV12" i="74"/>
  <c r="AI12" i="74"/>
  <c r="CI12" i="74"/>
  <c r="BO37" i="67"/>
  <c r="AE37" i="67"/>
  <c r="CA37" i="67"/>
  <c r="BP34" i="67"/>
  <c r="AF34" i="67"/>
  <c r="CB34" i="67"/>
  <c r="AF16" i="74"/>
  <c r="BS16" i="74"/>
  <c r="CF16" i="74"/>
  <c r="BP10" i="74"/>
  <c r="AC10" i="74"/>
  <c r="CC10" i="74"/>
  <c r="AG45" i="67"/>
  <c r="BQ45" i="67"/>
  <c r="CC45" i="67"/>
  <c r="AT59" i="52" l="1"/>
  <c r="BJ46" i="67"/>
  <c r="BS46" i="67" s="1"/>
  <c r="Z46" i="67"/>
  <c r="AI46" i="67" s="1"/>
  <c r="FK46" i="67"/>
  <c r="BV46" i="67"/>
  <c r="CE46" i="67" s="1"/>
  <c r="BF54" i="52"/>
  <c r="BF12" i="52"/>
  <c r="BF57" i="52"/>
  <c r="FK15" i="67"/>
  <c r="Z15" i="67"/>
  <c r="AI15" i="67" s="1"/>
  <c r="BJ15" i="67"/>
  <c r="BS15" i="67" s="1"/>
  <c r="BV15" i="67"/>
  <c r="CE15" i="67" s="1"/>
  <c r="BF31" i="52"/>
  <c r="BF11" i="52"/>
  <c r="CE57" i="73"/>
  <c r="CE59" i="73" s="1"/>
  <c r="BF46" i="52"/>
  <c r="BF32" i="52"/>
  <c r="FK49" i="67"/>
  <c r="BJ49" i="67"/>
  <c r="BS49" i="67" s="1"/>
  <c r="Z49" i="67"/>
  <c r="AI49" i="67" s="1"/>
  <c r="BV49" i="67"/>
  <c r="CE49" i="67" s="1"/>
  <c r="BF25" i="52"/>
  <c r="BF41" i="52"/>
  <c r="BN34" i="67"/>
  <c r="AD34" i="67"/>
  <c r="BZ34" i="67"/>
  <c r="BF38" i="52"/>
  <c r="BF28" i="52"/>
  <c r="BF52" i="52"/>
  <c r="BF34" i="52"/>
  <c r="BC59" i="52"/>
  <c r="BF24" i="52"/>
  <c r="BF14" i="52"/>
  <c r="BF13" i="52"/>
  <c r="AI57" i="73"/>
  <c r="BF43" i="52"/>
  <c r="FY49" i="74"/>
  <c r="BO49" i="74"/>
  <c r="BY49" i="74" s="1"/>
  <c r="AB49" i="74"/>
  <c r="AL49" i="74" s="1"/>
  <c r="CB49" i="74"/>
  <c r="CL49" i="74" s="1"/>
  <c r="AF34" i="74"/>
  <c r="BS34" i="74"/>
  <c r="CF34" i="74"/>
  <c r="FK42" i="67"/>
  <c r="BJ42" i="67"/>
  <c r="BS42" i="67" s="1"/>
  <c r="Z42" i="67"/>
  <c r="AI42" i="67" s="1"/>
  <c r="BV42" i="67"/>
  <c r="CE42" i="67" s="1"/>
  <c r="BF30" i="52"/>
  <c r="BF42" i="52"/>
  <c r="AW59" i="52"/>
  <c r="BF8" i="52"/>
  <c r="BF18" i="52"/>
  <c r="BF35" i="52"/>
  <c r="BF27" i="52"/>
  <c r="BF53" i="52"/>
  <c r="BF9" i="52"/>
  <c r="BF16" i="52"/>
  <c r="BF20" i="52"/>
  <c r="BF21" i="52"/>
  <c r="BF22" i="52"/>
  <c r="BF19" i="52"/>
  <c r="AZ59" i="52"/>
  <c r="BF45" i="52"/>
  <c r="BD59" i="52"/>
  <c r="AB34" i="74"/>
  <c r="AL34" i="74" s="1"/>
  <c r="BO34" i="74"/>
  <c r="BY34" i="74" s="1"/>
  <c r="FY34" i="74"/>
  <c r="CB34" i="74"/>
  <c r="BF10" i="52"/>
  <c r="BF23" i="52"/>
  <c r="BF50" i="52"/>
  <c r="AX59" i="52"/>
  <c r="BF58" i="52"/>
  <c r="FY42" i="74"/>
  <c r="AB42" i="74"/>
  <c r="AL42" i="74" s="1"/>
  <c r="BO42" i="74"/>
  <c r="BY42" i="74" s="1"/>
  <c r="CB42" i="74"/>
  <c r="CL42" i="74" s="1"/>
  <c r="BF29" i="52"/>
  <c r="BF39" i="52"/>
  <c r="BO15" i="74"/>
  <c r="BY15" i="74" s="1"/>
  <c r="AB15" i="74"/>
  <c r="AL15" i="74" s="1"/>
  <c r="FY15" i="74"/>
  <c r="CB15" i="74"/>
  <c r="CL15" i="74" s="1"/>
  <c r="BF33" i="52"/>
  <c r="BF15" i="52"/>
  <c r="BA59" i="52"/>
  <c r="FY46" i="74"/>
  <c r="AB46" i="74"/>
  <c r="AL46" i="74" s="1"/>
  <c r="BO46" i="74"/>
  <c r="BY46" i="74" s="1"/>
  <c r="CB46" i="74"/>
  <c r="CL46" i="74" s="1"/>
  <c r="BF37" i="52"/>
  <c r="BF56" i="52"/>
  <c r="BF47" i="52"/>
  <c r="BF40" i="52"/>
  <c r="BB59" i="52"/>
  <c r="BF26" i="52"/>
  <c r="BF49" i="52"/>
  <c r="BS57" i="73"/>
  <c r="FK34" i="67"/>
  <c r="Z34" i="67"/>
  <c r="AI34" i="67" s="1"/>
  <c r="BJ34" i="67"/>
  <c r="BV34" i="67"/>
  <c r="BF55" i="52"/>
  <c r="CL34" i="74" l="1"/>
  <c r="BS34" i="67"/>
  <c r="BJ47" i="67"/>
  <c r="BS47" i="67" s="1"/>
  <c r="Z47" i="67"/>
  <c r="AI47" i="67" s="1"/>
  <c r="BV47" i="67"/>
  <c r="CE47" i="67" s="1"/>
  <c r="FK47" i="67"/>
  <c r="Z48" i="67"/>
  <c r="AI48" i="67" s="1"/>
  <c r="BJ48" i="67"/>
  <c r="BS48" i="67" s="1"/>
  <c r="FK48" i="67"/>
  <c r="BV48" i="67"/>
  <c r="CE48" i="67" s="1"/>
  <c r="AG6" i="67"/>
  <c r="AG57" i="67" s="1"/>
  <c r="BQ6" i="67"/>
  <c r="BQ57" i="67" s="1"/>
  <c r="FI57" i="67"/>
  <c r="CC6" i="67"/>
  <c r="CC57" i="67" s="1"/>
  <c r="Z20" i="67"/>
  <c r="AI20" i="67" s="1"/>
  <c r="BJ20" i="67"/>
  <c r="BS20" i="67" s="1"/>
  <c r="FK20" i="67"/>
  <c r="BV20" i="67"/>
  <c r="CE20" i="67" s="1"/>
  <c r="FY11" i="74"/>
  <c r="BO11" i="74"/>
  <c r="BY11" i="74" s="1"/>
  <c r="AB11" i="74"/>
  <c r="AL11" i="74" s="1"/>
  <c r="CB11" i="74"/>
  <c r="CL11" i="74" s="1"/>
  <c r="BJ50" i="67"/>
  <c r="BS50" i="67" s="1"/>
  <c r="Z50" i="67"/>
  <c r="AI50" i="67" s="1"/>
  <c r="FK50" i="67"/>
  <c r="BV50" i="67"/>
  <c r="CE50" i="67" s="1"/>
  <c r="FK39" i="67"/>
  <c r="BJ39" i="67"/>
  <c r="BS39" i="67" s="1"/>
  <c r="Z39" i="67"/>
  <c r="AI39" i="67" s="1"/>
  <c r="BV39" i="67"/>
  <c r="CE39" i="67" s="1"/>
  <c r="BJ44" i="67"/>
  <c r="BS44" i="67" s="1"/>
  <c r="Z44" i="67"/>
  <c r="AI44" i="67" s="1"/>
  <c r="FK44" i="67"/>
  <c r="BV44" i="67"/>
  <c r="CE44" i="67" s="1"/>
  <c r="Z9" i="67"/>
  <c r="AI9" i="67" s="1"/>
  <c r="BJ9" i="67"/>
  <c r="BS9" i="67" s="1"/>
  <c r="FK9" i="67"/>
  <c r="BV9" i="67"/>
  <c r="CE9" i="67" s="1"/>
  <c r="BJ29" i="67"/>
  <c r="BS29" i="67" s="1"/>
  <c r="FK29" i="67"/>
  <c r="Z29" i="67"/>
  <c r="AI29" i="67" s="1"/>
  <c r="BV29" i="67"/>
  <c r="CE29" i="67" s="1"/>
  <c r="AB55" i="74"/>
  <c r="AL55" i="74" s="1"/>
  <c r="FY55" i="74"/>
  <c r="BO55" i="74"/>
  <c r="BY55" i="74" s="1"/>
  <c r="CB55" i="74"/>
  <c r="CL55" i="74" s="1"/>
  <c r="BO38" i="74"/>
  <c r="BY38" i="74" s="1"/>
  <c r="AB38" i="74"/>
  <c r="AL38" i="74" s="1"/>
  <c r="FY38" i="74"/>
  <c r="CB38" i="74"/>
  <c r="CL38" i="74" s="1"/>
  <c r="AB45" i="74"/>
  <c r="AL45" i="74" s="1"/>
  <c r="FY45" i="74"/>
  <c r="BO45" i="74"/>
  <c r="BY45" i="74" s="1"/>
  <c r="CB45" i="74"/>
  <c r="CL45" i="74" s="1"/>
  <c r="AB54" i="74"/>
  <c r="AL54" i="74" s="1"/>
  <c r="BO54" i="74"/>
  <c r="BY54" i="74" s="1"/>
  <c r="FY54" i="74"/>
  <c r="CB54" i="74"/>
  <c r="CL54" i="74" s="1"/>
  <c r="BJ13" i="67"/>
  <c r="BS13" i="67" s="1"/>
  <c r="Z13" i="67"/>
  <c r="AI13" i="67" s="1"/>
  <c r="FK13" i="67"/>
  <c r="BV13" i="67"/>
  <c r="CE13" i="67" s="1"/>
  <c r="FY31" i="74"/>
  <c r="BO31" i="74"/>
  <c r="BY31" i="74" s="1"/>
  <c r="AB31" i="74"/>
  <c r="AL31" i="74" s="1"/>
  <c r="CB31" i="74"/>
  <c r="CL31" i="74" s="1"/>
  <c r="BO37" i="74"/>
  <c r="BY37" i="74" s="1"/>
  <c r="AB37" i="74"/>
  <c r="AL37" i="74" s="1"/>
  <c r="FY37" i="74"/>
  <c r="CB37" i="74"/>
  <c r="CL37" i="74" s="1"/>
  <c r="FP57" i="74"/>
  <c r="AC6" i="74"/>
  <c r="AC57" i="74" s="1"/>
  <c r="BP6" i="74"/>
  <c r="BP57" i="74" s="1"/>
  <c r="CC6" i="74"/>
  <c r="CC57" i="74" s="1"/>
  <c r="BJ43" i="67"/>
  <c r="BS43" i="67" s="1"/>
  <c r="Z43" i="67"/>
  <c r="AI43" i="67" s="1"/>
  <c r="FK43" i="67"/>
  <c r="BV43" i="67"/>
  <c r="CE43" i="67" s="1"/>
  <c r="FY19" i="74"/>
  <c r="BO19" i="74"/>
  <c r="BY19" i="74" s="1"/>
  <c r="AB19" i="74"/>
  <c r="AL19" i="74" s="1"/>
  <c r="CB19" i="74"/>
  <c r="CL19" i="74" s="1"/>
  <c r="AB18" i="74"/>
  <c r="AL18" i="74" s="1"/>
  <c r="FY18" i="74"/>
  <c r="BO18" i="74"/>
  <c r="BY18" i="74" s="1"/>
  <c r="CB18" i="74"/>
  <c r="CL18" i="74" s="1"/>
  <c r="FK14" i="67"/>
  <c r="BJ14" i="67"/>
  <c r="BS14" i="67" s="1"/>
  <c r="Z14" i="67"/>
  <c r="AI14" i="67" s="1"/>
  <c r="BV14" i="67"/>
  <c r="CE14" i="67" s="1"/>
  <c r="Z25" i="67"/>
  <c r="AI25" i="67" s="1"/>
  <c r="BJ25" i="67"/>
  <c r="BS25" i="67" s="1"/>
  <c r="FK25" i="67"/>
  <c r="BV25" i="67"/>
  <c r="CE25" i="67" s="1"/>
  <c r="BO33" i="74"/>
  <c r="BY33" i="74" s="1"/>
  <c r="AB33" i="74"/>
  <c r="AL33" i="74" s="1"/>
  <c r="FY33" i="74"/>
  <c r="CB33" i="74"/>
  <c r="CL33" i="74" s="1"/>
  <c r="FO57" i="74"/>
  <c r="FY6" i="74"/>
  <c r="BO6" i="74"/>
  <c r="AB6" i="74"/>
  <c r="CB6" i="74"/>
  <c r="FY40" i="74"/>
  <c r="BO40" i="74"/>
  <c r="BY40" i="74" s="1"/>
  <c r="AB40" i="74"/>
  <c r="AL40" i="74" s="1"/>
  <c r="CB40" i="74"/>
  <c r="CL40" i="74" s="1"/>
  <c r="BO41" i="74"/>
  <c r="BY41" i="74" s="1"/>
  <c r="AB41" i="74"/>
  <c r="AL41" i="74" s="1"/>
  <c r="FY41" i="74"/>
  <c r="CB41" i="74"/>
  <c r="CL41" i="74" s="1"/>
  <c r="FK11" i="67"/>
  <c r="BJ11" i="67"/>
  <c r="BS11" i="67" s="1"/>
  <c r="Z11" i="67"/>
  <c r="AI11" i="67" s="1"/>
  <c r="BV11" i="67"/>
  <c r="CE11" i="67" s="1"/>
  <c r="BO12" i="74"/>
  <c r="BY12" i="74" s="1"/>
  <c r="AB12" i="74"/>
  <c r="AL12" i="74" s="1"/>
  <c r="FY12" i="74"/>
  <c r="CB12" i="74"/>
  <c r="CL12" i="74" s="1"/>
  <c r="Z22" i="67"/>
  <c r="AI22" i="67" s="1"/>
  <c r="BJ22" i="67"/>
  <c r="BS22" i="67" s="1"/>
  <c r="FK22" i="67"/>
  <c r="BV22" i="67"/>
  <c r="CE22" i="67" s="1"/>
  <c r="AF6" i="67"/>
  <c r="AF57" i="67" s="1"/>
  <c r="BP6" i="67"/>
  <c r="BP57" i="67" s="1"/>
  <c r="FH57" i="67"/>
  <c r="CB6" i="67"/>
  <c r="CB57" i="67" s="1"/>
  <c r="BO50" i="74"/>
  <c r="BY50" i="74" s="1"/>
  <c r="FY50" i="74"/>
  <c r="AB50" i="74"/>
  <c r="AL50" i="74" s="1"/>
  <c r="CB50" i="74"/>
  <c r="CL50" i="74" s="1"/>
  <c r="AB26" i="74"/>
  <c r="AL26" i="74" s="1"/>
  <c r="BO26" i="74"/>
  <c r="BY26" i="74" s="1"/>
  <c r="FY26" i="74"/>
  <c r="CB26" i="74"/>
  <c r="CL26" i="74" s="1"/>
  <c r="FY39" i="74"/>
  <c r="AB39" i="74"/>
  <c r="AL39" i="74" s="1"/>
  <c r="BO39" i="74"/>
  <c r="BY39" i="74" s="1"/>
  <c r="CB39" i="74"/>
  <c r="CL39" i="74" s="1"/>
  <c r="Z23" i="67"/>
  <c r="AI23" i="67" s="1"/>
  <c r="FK23" i="67"/>
  <c r="BJ23" i="67"/>
  <c r="BS23" i="67" s="1"/>
  <c r="BV23" i="67"/>
  <c r="CE23" i="67" s="1"/>
  <c r="BJ55" i="67"/>
  <c r="BS55" i="67" s="1"/>
  <c r="Z55" i="67"/>
  <c r="AI55" i="67" s="1"/>
  <c r="FK55" i="67"/>
  <c r="BV55" i="67"/>
  <c r="CE55" i="67" s="1"/>
  <c r="BJ10" i="67"/>
  <c r="BS10" i="67" s="1"/>
  <c r="FK10" i="67"/>
  <c r="Z10" i="67"/>
  <c r="AI10" i="67" s="1"/>
  <c r="BV10" i="67"/>
  <c r="CE10" i="67" s="1"/>
  <c r="BJ52" i="67"/>
  <c r="BS52" i="67" s="1"/>
  <c r="Z52" i="67"/>
  <c r="AI52" i="67" s="1"/>
  <c r="FK52" i="67"/>
  <c r="BV52" i="67"/>
  <c r="CE52" i="67" s="1"/>
  <c r="BT6" i="74"/>
  <c r="BT57" i="74" s="1"/>
  <c r="AG6" i="74"/>
  <c r="AG57" i="74" s="1"/>
  <c r="FT57" i="74"/>
  <c r="CG6" i="74"/>
  <c r="CG57" i="74" s="1"/>
  <c r="AF6" i="74"/>
  <c r="AF57" i="74" s="1"/>
  <c r="BS6" i="74"/>
  <c r="BS57" i="74" s="1"/>
  <c r="FS57" i="74"/>
  <c r="CF6" i="74"/>
  <c r="CF57" i="74" s="1"/>
  <c r="BJ31" i="67"/>
  <c r="BS31" i="67" s="1"/>
  <c r="Z31" i="67"/>
  <c r="AI31" i="67" s="1"/>
  <c r="FK31" i="67"/>
  <c r="BV31" i="67"/>
  <c r="CE31" i="67" s="1"/>
  <c r="FY56" i="74"/>
  <c r="BO56" i="74"/>
  <c r="BY56" i="74" s="1"/>
  <c r="AB56" i="74"/>
  <c r="AL56" i="74" s="1"/>
  <c r="CB56" i="74"/>
  <c r="CL56" i="74" s="1"/>
  <c r="Z8" i="67"/>
  <c r="AI8" i="67" s="1"/>
  <c r="FK8" i="67"/>
  <c r="BJ8" i="67"/>
  <c r="BS8" i="67" s="1"/>
  <c r="BV8" i="67"/>
  <c r="CE8" i="67" s="1"/>
  <c r="AB43" i="74"/>
  <c r="AL43" i="74" s="1"/>
  <c r="BO43" i="74"/>
  <c r="BY43" i="74" s="1"/>
  <c r="FY43" i="74"/>
  <c r="CB43" i="74"/>
  <c r="CL43" i="74" s="1"/>
  <c r="BO51" i="74"/>
  <c r="BY51" i="74" s="1"/>
  <c r="AB51" i="74"/>
  <c r="AL51" i="74" s="1"/>
  <c r="FY51" i="74"/>
  <c r="CB51" i="74"/>
  <c r="CL51" i="74" s="1"/>
  <c r="CE34" i="67"/>
  <c r="BO24" i="74"/>
  <c r="BY24" i="74" s="1"/>
  <c r="AB24" i="74"/>
  <c r="AL24" i="74" s="1"/>
  <c r="FY24" i="74"/>
  <c r="CB24" i="74"/>
  <c r="CL24" i="74" s="1"/>
  <c r="BJ54" i="67"/>
  <c r="BS54" i="67" s="1"/>
  <c r="Z54" i="67"/>
  <c r="AI54" i="67" s="1"/>
  <c r="FK54" i="67"/>
  <c r="BV54" i="67"/>
  <c r="CE54" i="67" s="1"/>
  <c r="BJ35" i="67"/>
  <c r="BS35" i="67" s="1"/>
  <c r="Z35" i="67"/>
  <c r="AI35" i="67" s="1"/>
  <c r="FK35" i="67"/>
  <c r="BV35" i="67"/>
  <c r="CE35" i="67" s="1"/>
  <c r="AB13" i="74"/>
  <c r="AL13" i="74" s="1"/>
  <c r="BO13" i="74"/>
  <c r="BY13" i="74" s="1"/>
  <c r="FY13" i="74"/>
  <c r="CB13" i="74"/>
  <c r="CL13" i="74" s="1"/>
  <c r="Z27" i="67"/>
  <c r="AI27" i="67" s="1"/>
  <c r="FK27" i="67"/>
  <c r="BJ27" i="67"/>
  <c r="BS27" i="67" s="1"/>
  <c r="BV27" i="67"/>
  <c r="CE27" i="67" s="1"/>
  <c r="AA6" i="67"/>
  <c r="AA57" i="67" s="1"/>
  <c r="BK6" i="67"/>
  <c r="BK57" i="67" s="1"/>
  <c r="FC57" i="67"/>
  <c r="BW6" i="67"/>
  <c r="BW57" i="67" s="1"/>
  <c r="BO21" i="74"/>
  <c r="BY21" i="74" s="1"/>
  <c r="AB21" i="74"/>
  <c r="AL21" i="74" s="1"/>
  <c r="FY21" i="74"/>
  <c r="CB21" i="74"/>
  <c r="CL21" i="74" s="1"/>
  <c r="FY17" i="74"/>
  <c r="AB17" i="74"/>
  <c r="AL17" i="74" s="1"/>
  <c r="BO17" i="74"/>
  <c r="BY17" i="74" s="1"/>
  <c r="CB17" i="74"/>
  <c r="CL17" i="74" s="1"/>
  <c r="FY20" i="74"/>
  <c r="BO20" i="74"/>
  <c r="BY20" i="74" s="1"/>
  <c r="AB20" i="74"/>
  <c r="AL20" i="74" s="1"/>
  <c r="CB20" i="74"/>
  <c r="CL20" i="74" s="1"/>
  <c r="Z19" i="67"/>
  <c r="AI19" i="67" s="1"/>
  <c r="BJ19" i="67"/>
  <c r="BS19" i="67" s="1"/>
  <c r="BV19" i="67"/>
  <c r="CE19" i="67" s="1"/>
  <c r="FK19" i="67"/>
  <c r="Z7" i="67"/>
  <c r="AI7" i="67" s="1"/>
  <c r="BJ7" i="67"/>
  <c r="BS7" i="67" s="1"/>
  <c r="FK7" i="67"/>
  <c r="BV7" i="67"/>
  <c r="CE7" i="67" s="1"/>
  <c r="BJ16" i="67"/>
  <c r="BS16" i="67" s="1"/>
  <c r="FK16" i="67"/>
  <c r="Z16" i="67"/>
  <c r="AI16" i="67" s="1"/>
  <c r="BV16" i="67"/>
  <c r="CE16" i="67" s="1"/>
  <c r="AB28" i="74"/>
  <c r="AL28" i="74" s="1"/>
  <c r="BO28" i="74"/>
  <c r="BY28" i="74" s="1"/>
  <c r="FY28" i="74"/>
  <c r="CB28" i="74"/>
  <c r="CL28" i="74" s="1"/>
  <c r="Z12" i="67"/>
  <c r="AI12" i="67" s="1"/>
  <c r="BJ12" i="67"/>
  <c r="BS12" i="67" s="1"/>
  <c r="FK12" i="67"/>
  <c r="BV12" i="67"/>
  <c r="CE12" i="67" s="1"/>
  <c r="AH6" i="74"/>
  <c r="AH57" i="74" s="1"/>
  <c r="BU6" i="74"/>
  <c r="BU57" i="74" s="1"/>
  <c r="FU57" i="74"/>
  <c r="CH6" i="74"/>
  <c r="CH57" i="74" s="1"/>
  <c r="FY32" i="74"/>
  <c r="BO32" i="74"/>
  <c r="BY32" i="74" s="1"/>
  <c r="AB32" i="74"/>
  <c r="AL32" i="74" s="1"/>
  <c r="CB32" i="74"/>
  <c r="CL32" i="74" s="1"/>
  <c r="AB36" i="74"/>
  <c r="AL36" i="74" s="1"/>
  <c r="BO36" i="74"/>
  <c r="BY36" i="74" s="1"/>
  <c r="FY36" i="74"/>
  <c r="CB36" i="74"/>
  <c r="CL36" i="74" s="1"/>
  <c r="BO30" i="74"/>
  <c r="BY30" i="74" s="1"/>
  <c r="AB30" i="74"/>
  <c r="AL30" i="74" s="1"/>
  <c r="FY30" i="74"/>
  <c r="CB30" i="74"/>
  <c r="CL30" i="74" s="1"/>
  <c r="FY44" i="74"/>
  <c r="AB44" i="74"/>
  <c r="AL44" i="74" s="1"/>
  <c r="BO44" i="74"/>
  <c r="BY44" i="74" s="1"/>
  <c r="CB44" i="74"/>
  <c r="CL44" i="74" s="1"/>
  <c r="BO9" i="74"/>
  <c r="BY9" i="74" s="1"/>
  <c r="FY9" i="74"/>
  <c r="AB9" i="74"/>
  <c r="AL9" i="74" s="1"/>
  <c r="CB9" i="74"/>
  <c r="CL9" i="74" s="1"/>
  <c r="FY29" i="74"/>
  <c r="BO29" i="74"/>
  <c r="BY29" i="74" s="1"/>
  <c r="AB29" i="74"/>
  <c r="AL29" i="74" s="1"/>
  <c r="CB29" i="74"/>
  <c r="CL29" i="74" s="1"/>
  <c r="BF59" i="52"/>
  <c r="BO53" i="74"/>
  <c r="BY53" i="74" s="1"/>
  <c r="AB53" i="74"/>
  <c r="AL53" i="74" s="1"/>
  <c r="FY53" i="74"/>
  <c r="CB53" i="74"/>
  <c r="CL53" i="74" s="1"/>
  <c r="BJ38" i="67"/>
  <c r="BS38" i="67" s="1"/>
  <c r="FK38" i="67"/>
  <c r="Z38" i="67"/>
  <c r="AI38" i="67" s="1"/>
  <c r="BV38" i="67"/>
  <c r="CE38" i="67" s="1"/>
  <c r="BR6" i="74"/>
  <c r="BR57" i="74" s="1"/>
  <c r="AE6" i="74"/>
  <c r="AE57" i="74" s="1"/>
  <c r="FR57" i="74"/>
  <c r="CE6" i="74"/>
  <c r="CE57" i="74" s="1"/>
  <c r="BJ18" i="67"/>
  <c r="BS18" i="67" s="1"/>
  <c r="Z18" i="67"/>
  <c r="AI18" i="67" s="1"/>
  <c r="FK18" i="67"/>
  <c r="BV18" i="67"/>
  <c r="CE18" i="67" s="1"/>
  <c r="AB25" i="74"/>
  <c r="AL25" i="74" s="1"/>
  <c r="FY25" i="74"/>
  <c r="BO25" i="74"/>
  <c r="BY25" i="74" s="1"/>
  <c r="CB25" i="74"/>
  <c r="CL25" i="74" s="1"/>
  <c r="BJ41" i="67"/>
  <c r="BS41" i="67" s="1"/>
  <c r="Z41" i="67"/>
  <c r="AI41" i="67" s="1"/>
  <c r="FK41" i="67"/>
  <c r="BV41" i="67"/>
  <c r="CE41" i="67" s="1"/>
  <c r="BJ32" i="67"/>
  <c r="BS32" i="67" s="1"/>
  <c r="Z32" i="67"/>
  <c r="AI32" i="67" s="1"/>
  <c r="FK32" i="67"/>
  <c r="BV32" i="67"/>
  <c r="CE32" i="67" s="1"/>
  <c r="FY10" i="74"/>
  <c r="AB10" i="74"/>
  <c r="AL10" i="74" s="1"/>
  <c r="BO10" i="74"/>
  <c r="BY10" i="74" s="1"/>
  <c r="CB10" i="74"/>
  <c r="CL10" i="74" s="1"/>
  <c r="BJ53" i="67"/>
  <c r="BS53" i="67" s="1"/>
  <c r="Z53" i="67"/>
  <c r="AI53" i="67" s="1"/>
  <c r="FK53" i="67"/>
  <c r="BV53" i="67"/>
  <c r="CE53" i="67" s="1"/>
  <c r="BO47" i="74"/>
  <c r="BY47" i="74" s="1"/>
  <c r="AB47" i="74"/>
  <c r="AL47" i="74" s="1"/>
  <c r="CB47" i="74"/>
  <c r="CL47" i="74" s="1"/>
  <c r="FY47" i="74"/>
  <c r="Z24" i="67"/>
  <c r="AI24" i="67" s="1"/>
  <c r="BJ24" i="67"/>
  <c r="BS24" i="67" s="1"/>
  <c r="FK24" i="67"/>
  <c r="BV24" i="67"/>
  <c r="CE24" i="67" s="1"/>
  <c r="BO6" i="67"/>
  <c r="BO57" i="67" s="1"/>
  <c r="AE6" i="67"/>
  <c r="AE57" i="67" s="1"/>
  <c r="FG57" i="67"/>
  <c r="CA6" i="67"/>
  <c r="CA57" i="67" s="1"/>
  <c r="BJ45" i="67"/>
  <c r="BS45" i="67" s="1"/>
  <c r="Z45" i="67"/>
  <c r="AI45" i="67" s="1"/>
  <c r="FK45" i="67"/>
  <c r="BV45" i="67"/>
  <c r="CE45" i="67" s="1"/>
  <c r="AB35" i="74"/>
  <c r="AL35" i="74" s="1"/>
  <c r="BO35" i="74"/>
  <c r="BY35" i="74" s="1"/>
  <c r="FY35" i="74"/>
  <c r="CB35" i="74"/>
  <c r="CL35" i="74" s="1"/>
  <c r="AD6" i="67"/>
  <c r="AD57" i="67" s="1"/>
  <c r="BN6" i="67"/>
  <c r="BN57" i="67" s="1"/>
  <c r="FF57" i="67"/>
  <c r="BZ6" i="67"/>
  <c r="BZ57" i="67" s="1"/>
  <c r="Z37" i="67"/>
  <c r="AI37" i="67" s="1"/>
  <c r="BJ37" i="67"/>
  <c r="BS37" i="67" s="1"/>
  <c r="FK37" i="67"/>
  <c r="BV37" i="67"/>
  <c r="CE37" i="67" s="1"/>
  <c r="FY27" i="74"/>
  <c r="AB27" i="74"/>
  <c r="AL27" i="74" s="1"/>
  <c r="BO27" i="74"/>
  <c r="BY27" i="74" s="1"/>
  <c r="CB27" i="74"/>
  <c r="CL27" i="74" s="1"/>
  <c r="BJ56" i="67"/>
  <c r="BS56" i="67" s="1"/>
  <c r="Z56" i="67"/>
  <c r="AI56" i="67" s="1"/>
  <c r="FK56" i="67"/>
  <c r="BV56" i="67"/>
  <c r="CE56" i="67" s="1"/>
  <c r="FY48" i="74"/>
  <c r="AB48" i="74"/>
  <c r="AL48" i="74" s="1"/>
  <c r="BO48" i="74"/>
  <c r="BY48" i="74" s="1"/>
  <c r="CB48" i="74"/>
  <c r="CL48" i="74" s="1"/>
  <c r="BJ21" i="67"/>
  <c r="BS21" i="67" s="1"/>
  <c r="Z21" i="67"/>
  <c r="AI21" i="67" s="1"/>
  <c r="FK21" i="67"/>
  <c r="BV21" i="67"/>
  <c r="CE21" i="67" s="1"/>
  <c r="BO8" i="74"/>
  <c r="BY8" i="74" s="1"/>
  <c r="AB8" i="74"/>
  <c r="AL8" i="74" s="1"/>
  <c r="FY8" i="74"/>
  <c r="CB8" i="74"/>
  <c r="CL8" i="74" s="1"/>
  <c r="BV6" i="74"/>
  <c r="BV57" i="74" s="1"/>
  <c r="AI6" i="74"/>
  <c r="AI57" i="74" s="1"/>
  <c r="FV57" i="74"/>
  <c r="CI6" i="74"/>
  <c r="CI57" i="74" s="1"/>
  <c r="AC6" i="67"/>
  <c r="AC57" i="67" s="1"/>
  <c r="BM6" i="67"/>
  <c r="BM57" i="67" s="1"/>
  <c r="FE57" i="67"/>
  <c r="BY6" i="67"/>
  <c r="BY57" i="67" s="1"/>
  <c r="BJ17" i="67"/>
  <c r="BS17" i="67" s="1"/>
  <c r="Z17" i="67"/>
  <c r="AI17" i="67" s="1"/>
  <c r="FK17" i="67"/>
  <c r="BV17" i="67"/>
  <c r="CE17" i="67" s="1"/>
  <c r="AB14" i="74"/>
  <c r="AL14" i="74" s="1"/>
  <c r="BO14" i="74"/>
  <c r="BY14" i="74" s="1"/>
  <c r="FY14" i="74"/>
  <c r="CB14" i="74"/>
  <c r="CL14" i="74" s="1"/>
  <c r="AB7" i="74"/>
  <c r="AL7" i="74" s="1"/>
  <c r="BO7" i="74"/>
  <c r="BY7" i="74" s="1"/>
  <c r="FY7" i="74"/>
  <c r="CB7" i="74"/>
  <c r="CL7" i="74" s="1"/>
  <c r="Z51" i="67"/>
  <c r="AI51" i="67" s="1"/>
  <c r="BJ51" i="67"/>
  <c r="BS51" i="67" s="1"/>
  <c r="FK51" i="67"/>
  <c r="BV51" i="67"/>
  <c r="CE51" i="67" s="1"/>
  <c r="FK33" i="67"/>
  <c r="BJ33" i="67"/>
  <c r="BS33" i="67" s="1"/>
  <c r="Z33" i="67"/>
  <c r="AI33" i="67" s="1"/>
  <c r="BV33" i="67"/>
  <c r="CE33" i="67" s="1"/>
  <c r="AB16" i="74"/>
  <c r="AL16" i="74" s="1"/>
  <c r="FY16" i="74"/>
  <c r="BO16" i="74"/>
  <c r="BY16" i="74" s="1"/>
  <c r="CB16" i="74"/>
  <c r="CL16" i="74" s="1"/>
  <c r="BJ6" i="67"/>
  <c r="FK6" i="67"/>
  <c r="Z6" i="67"/>
  <c r="FB57" i="67"/>
  <c r="BV6" i="67"/>
  <c r="BJ40" i="67"/>
  <c r="BS40" i="67" s="1"/>
  <c r="Z40" i="67"/>
  <c r="AI40" i="67" s="1"/>
  <c r="FK40" i="67"/>
  <c r="BV40" i="67"/>
  <c r="CE40" i="67" s="1"/>
  <c r="BJ28" i="67"/>
  <c r="BS28" i="67" s="1"/>
  <c r="FK28" i="67"/>
  <c r="Z28" i="67"/>
  <c r="AI28" i="67" s="1"/>
  <c r="BV28" i="67"/>
  <c r="CE28" i="67" s="1"/>
  <c r="AB22" i="74"/>
  <c r="AL22" i="74" s="1"/>
  <c r="FY22" i="74"/>
  <c r="BO22" i="74"/>
  <c r="BY22" i="74" s="1"/>
  <c r="CB22" i="74"/>
  <c r="CL22" i="74" s="1"/>
  <c r="BJ26" i="67"/>
  <c r="BS26" i="67" s="1"/>
  <c r="Z26" i="67"/>
  <c r="AI26" i="67" s="1"/>
  <c r="FK26" i="67"/>
  <c r="BV26" i="67"/>
  <c r="CE26" i="67" s="1"/>
  <c r="FK36" i="67"/>
  <c r="Z36" i="67"/>
  <c r="AI36" i="67" s="1"/>
  <c r="BJ36" i="67"/>
  <c r="BS36" i="67" s="1"/>
  <c r="BV36" i="67"/>
  <c r="CE36" i="67" s="1"/>
  <c r="BO23" i="74"/>
  <c r="BY23" i="74" s="1"/>
  <c r="FY23" i="74"/>
  <c r="AB23" i="74"/>
  <c r="AL23" i="74" s="1"/>
  <c r="CB23" i="74"/>
  <c r="CL23" i="74" s="1"/>
  <c r="Z30" i="67"/>
  <c r="AI30" i="67" s="1"/>
  <c r="FK30" i="67"/>
  <c r="BJ30" i="67"/>
  <c r="BS30" i="67" s="1"/>
  <c r="BV30" i="67"/>
  <c r="CE30" i="67" s="1"/>
  <c r="FY52" i="74"/>
  <c r="AB52" i="74"/>
  <c r="AL52" i="74" s="1"/>
  <c r="BO52" i="74"/>
  <c r="BY52" i="74" s="1"/>
  <c r="CB52" i="74"/>
  <c r="CL52" i="74" s="1"/>
  <c r="BO57" i="74" l="1"/>
  <c r="BY6" i="74"/>
  <c r="BY57" i="74" s="1"/>
  <c r="BV57" i="67"/>
  <c r="CE6" i="67"/>
  <c r="CE57" i="67" s="1"/>
  <c r="BS6" i="67"/>
  <c r="BS57" i="67" s="1"/>
  <c r="BJ57" i="67"/>
  <c r="AL6" i="74"/>
  <c r="AL57" i="74" s="1"/>
  <c r="AB57" i="74"/>
  <c r="AI6" i="67"/>
  <c r="AI57" i="67" s="1"/>
  <c r="Z57" i="67"/>
  <c r="FY57" i="74"/>
  <c r="FK57" i="67"/>
  <c r="CL6" i="74"/>
  <c r="CL57" i="74" s="1"/>
  <c r="CB57" i="74"/>
</calcChain>
</file>

<file path=xl/comments1.xml><?xml version="1.0" encoding="utf-8"?>
<comments xmlns="http://schemas.openxmlformats.org/spreadsheetml/2006/main">
  <authors>
    <author>cesar.rivera</author>
  </authors>
  <commentList>
    <comment ref="H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  <comment ref="W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sharedStrings.xml><?xml version="1.0" encoding="utf-8"?>
<sst xmlns="http://schemas.openxmlformats.org/spreadsheetml/2006/main" count="5781" uniqueCount="322">
  <si>
    <t>MUNICIPIO</t>
  </si>
  <si>
    <t>ABASOLO</t>
  </si>
  <si>
    <t>AGUALEGUAS</t>
  </si>
  <si>
    <t>ALDAMAS, LOS</t>
  </si>
  <si>
    <t>ALLENDE</t>
  </si>
  <si>
    <t>ANAHUAC</t>
  </si>
  <si>
    <t>APODACA</t>
  </si>
  <si>
    <t>ARAMBERRI</t>
  </si>
  <si>
    <t>BUSTAMANTE</t>
  </si>
  <si>
    <t>CADEREYTA JIMENEZ</t>
  </si>
  <si>
    <t>CARMEN</t>
  </si>
  <si>
    <t xml:space="preserve">CERRALVO </t>
  </si>
  <si>
    <t>CHINA</t>
  </si>
  <si>
    <t>CIENEGA DE FLORES</t>
  </si>
  <si>
    <t>DOCTOR ARROYO</t>
  </si>
  <si>
    <t>DOCTOR COSS</t>
  </si>
  <si>
    <t>DOCTOR GONZALEZ</t>
  </si>
  <si>
    <t>GALEANA</t>
  </si>
  <si>
    <t>GARCIA</t>
  </si>
  <si>
    <t>GENERAL BRAVO</t>
  </si>
  <si>
    <t>GENERAL ESCOBEDO</t>
  </si>
  <si>
    <t>GENERAL TERAN</t>
  </si>
  <si>
    <t>GENERAL TREVIÑO</t>
  </si>
  <si>
    <t>GENERAL ZARAGOZA</t>
  </si>
  <si>
    <t>GENERAL ZUAZUA</t>
  </si>
  <si>
    <t>GUADALUPE</t>
  </si>
  <si>
    <t>HERRERAS, LOS</t>
  </si>
  <si>
    <t>HIDALGO</t>
  </si>
  <si>
    <t>HIGUERAS</t>
  </si>
  <si>
    <t>HUALAHUISES</t>
  </si>
  <si>
    <t>ITURBIDE</t>
  </si>
  <si>
    <t>JUAREZ</t>
  </si>
  <si>
    <t>LAMPAZOS DE NARANJO</t>
  </si>
  <si>
    <t>LINARES</t>
  </si>
  <si>
    <t>MARIN</t>
  </si>
  <si>
    <t>MELCHOR OCAMPO</t>
  </si>
  <si>
    <t>MIER Y NORIEGA</t>
  </si>
  <si>
    <t>MINA</t>
  </si>
  <si>
    <t>MONTEMORELOS</t>
  </si>
  <si>
    <t>MONTERREY</t>
  </si>
  <si>
    <t>PARAS</t>
  </si>
  <si>
    <t>PESQUERIA</t>
  </si>
  <si>
    <t>RAMONES, LOS</t>
  </si>
  <si>
    <t>RAYONES</t>
  </si>
  <si>
    <t>SABINAS HIDALGO</t>
  </si>
  <si>
    <t>SALINAS VICTORIA</t>
  </si>
  <si>
    <t>SAN NICOLAS DE LOS GARZA</t>
  </si>
  <si>
    <t>SAN PEDRO GARZA GARCIA</t>
  </si>
  <si>
    <t>SANTA CATARINA</t>
  </si>
  <si>
    <t>SANTIAGO</t>
  </si>
  <si>
    <t>VALLECILLO</t>
  </si>
  <si>
    <t>VILLALDAMA</t>
  </si>
  <si>
    <t xml:space="preserve">        TOTAL</t>
  </si>
  <si>
    <t>TOTAL</t>
  </si>
  <si>
    <t>P=RP/BG</t>
  </si>
  <si>
    <t>ER=P*RP</t>
  </si>
  <si>
    <t>PC</t>
  </si>
  <si>
    <t>PO</t>
  </si>
  <si>
    <t>TERRITORIO (KM2)</t>
  </si>
  <si>
    <t>CS2</t>
  </si>
  <si>
    <t>CS1</t>
  </si>
  <si>
    <t>MS</t>
  </si>
  <si>
    <t>COEF  CARENCIA SOCIAL
2010</t>
  </si>
  <si>
    <t>COEF CARENCIA SOCIAL
2000</t>
  </si>
  <si>
    <t>APOYO</t>
  </si>
  <si>
    <t>[(CS2-CS1)/CS1]</t>
  </si>
  <si>
    <t>COEF APOYO
MEJORA SOCIAL</t>
  </si>
  <si>
    <t>CIMP=0.85(CS2/∑CS2)+0.15(MS/∑MS)</t>
  </si>
  <si>
    <t>TE</t>
  </si>
  <si>
    <t>POBLACIÓN Y TERRITORIO</t>
  </si>
  <si>
    <t>CEPT=0.85(PO/∑PO)+0.15(TE/∑TE)</t>
  </si>
  <si>
    <t>PC*35%</t>
  </si>
  <si>
    <t>CEP= MAE1/∑MAE1</t>
  </si>
  <si>
    <t>CEG=MAE2/∑MAE2</t>
  </si>
  <si>
    <t>CIMP*25%</t>
  </si>
  <si>
    <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</si>
  <si>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PC/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PC</t>
    </r>
  </si>
  <si>
    <r>
      <t>CER= ER/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ER</t>
    </r>
  </si>
  <si>
    <r>
      <t>0.85(PO/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)</t>
    </r>
  </si>
  <si>
    <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</si>
  <si>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0.15(TE/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)</t>
    </r>
  </si>
  <si>
    <r>
      <t>0.85(CS2/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CS2</t>
    </r>
    <r>
      <rPr>
        <i/>
        <sz val="8"/>
        <color rgb="FFFF0000"/>
        <rFont val="Arial"/>
        <family val="2"/>
      </rPr>
      <t>)</t>
    </r>
  </si>
  <si>
    <r>
      <t>MS/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 xml:space="preserve">MS </t>
    </r>
  </si>
  <si>
    <r>
      <t>0.15(MS2/</t>
    </r>
    <r>
      <rPr>
        <sz val="8"/>
        <color rgb="FFFF0000"/>
        <rFont val="Calibri"/>
        <family val="2"/>
      </rPr>
      <t>∑M</t>
    </r>
    <r>
      <rPr>
        <sz val="8"/>
        <color rgb="FFFF0000"/>
        <rFont val="Arial"/>
        <family val="2"/>
      </rPr>
      <t>S2</t>
    </r>
    <r>
      <rPr>
        <i/>
        <sz val="8"/>
        <color rgb="FFFF0000"/>
        <rFont val="Arial"/>
        <family val="2"/>
      </rPr>
      <t>)</t>
    </r>
  </si>
  <si>
    <t>POB ING &lt; A 2 SALARIOS MIN
2000</t>
  </si>
  <si>
    <t>POB 15 AÑOS O + NO SABE LEER NI ESCRIBIR 2000</t>
  </si>
  <si>
    <t>COEF POB ING &lt; A 2 SALARIOS MIN</t>
  </si>
  <si>
    <t>R1</t>
  </si>
  <si>
    <t>R2</t>
  </si>
  <si>
    <t>R3</t>
  </si>
  <si>
    <t>R4</t>
  </si>
  <si>
    <t>BR1=R1/∑R1</t>
  </si>
  <si>
    <t>BR2=R2/∑R2</t>
  </si>
  <si>
    <t>BR3=R3/∑R3</t>
  </si>
  <si>
    <t>BR4=R4/∑R4</t>
  </si>
  <si>
    <t>POB ING &lt; A 2 SALARIOS MIN
2010</t>
  </si>
  <si>
    <t>POB 15 MAS AÑOS NO SABE LEER NI ESCRIBIR
2010</t>
  </si>
  <si>
    <t xml:space="preserve">FUENTE: </t>
  </si>
  <si>
    <t>ESTRUCTURA      %</t>
  </si>
  <si>
    <t>ESTRUCTURA     %</t>
  </si>
  <si>
    <t>COEFICIENTE  POBLACIÓN Y TERRITORIO</t>
  </si>
  <si>
    <t>POBL SIN ACCESO A DRENAJE 2000</t>
  </si>
  <si>
    <t>POB SIN ACCESO A  ELECTRICIDAD 2000</t>
  </si>
  <si>
    <t>COEFICIENTE  ÍNDICE MUNICIPAL DE POBREZA</t>
  </si>
  <si>
    <t>COEF POB 15 O + AÑOS NO SABE LEER NI ESCRIBIR</t>
  </si>
  <si>
    <t>COEF POB SIN ACCESO A  ELECTRICIDAD</t>
  </si>
  <si>
    <r>
      <t xml:space="preserve">COEF POB SIN ACCESO A  </t>
    </r>
    <r>
      <rPr>
        <b/>
        <sz val="9"/>
        <rFont val="Arial"/>
        <family val="2"/>
      </rPr>
      <t>ELECTRICIDAD</t>
    </r>
  </si>
  <si>
    <t xml:space="preserve">COEF POBL SIN ACCESO A  DRENAJE </t>
  </si>
  <si>
    <t>MEJORA SOCIAL 2010 vs 2000</t>
  </si>
  <si>
    <t>COEF POB 15  O +  AÑOS NO SABE LEER NI ESCRIBIR</t>
  </si>
  <si>
    <t xml:space="preserve">COEF POBL SIN ACCESO DRENAJE </t>
  </si>
  <si>
    <t>POB SIN ACCESO A ELECTRICIDAD
2010</t>
  </si>
  <si>
    <t>POBL SIN ACCESO A DRENAJE
2010</t>
  </si>
  <si>
    <t>COEFICIENTE EFECTIVIDAD REC PREDIAL</t>
  </si>
  <si>
    <t>COEFICIENTE DE PARTICIPACIÓN</t>
  </si>
  <si>
    <t>COEFICIENTE POBLACIÓN</t>
  </si>
  <si>
    <t>COEFICIENTE PROYECCIÓN POBLACIÓN</t>
  </si>
  <si>
    <t>PO*35%</t>
  </si>
  <si>
    <t>CEP*30%</t>
  </si>
  <si>
    <t>DISTRIBUCIÓN POR POBLACIÓN</t>
  </si>
  <si>
    <t>DISTRIBUCIÓN POR PROYECCIÓN DE POBLACIÓN</t>
  </si>
  <si>
    <t>DISTRIBUCIÓN POR COEFICIENTE REGLA I</t>
  </si>
  <si>
    <t>COEFICIENTE ESTIMADO DE PARTICIPACIÓN</t>
  </si>
  <si>
    <t>ÍNDICE MUNICIPAL DE POBREZA</t>
  </si>
  <si>
    <t>DISTRIBUCIÓN POR POBLACIÓN Y TERRITORIO</t>
  </si>
  <si>
    <t>DISTRIBUCIÓN POR ÍNDICE DE POBREZA</t>
  </si>
  <si>
    <t>DISTRIBUCIÓN POR EFECTIVIDAD RECAUDACIÓN  PREDIAL</t>
  </si>
  <si>
    <t xml:space="preserve">POBLACIÓN </t>
  </si>
  <si>
    <t>REGLA I</t>
  </si>
  <si>
    <t>PROYECCIÓN DE POBLACIÓN</t>
  </si>
  <si>
    <t>$</t>
  </si>
  <si>
    <t>%</t>
  </si>
  <si>
    <t>MAE2=(PI*35%)+(PC*35%)+(CD*30%)</t>
  </si>
  <si>
    <t xml:space="preserve">  Proyecciones de la Población 2010-2030, CONSEJO NACIONAL DE POBLACIÓN</t>
  </si>
  <si>
    <t>EFECTIVIDAD RECAUDACIÓN DE PREDIAL</t>
  </si>
  <si>
    <t>CER*50%</t>
  </si>
  <si>
    <t>CEPT*25%</t>
  </si>
  <si>
    <t>MAE1=(CEPT*25%)+(CIMP*25%)+(CER*50%)</t>
  </si>
  <si>
    <t>Monto</t>
  </si>
  <si>
    <t>Porcentaje de distribución</t>
  </si>
  <si>
    <t>Fondo General de Participaciones (FGP)</t>
  </si>
  <si>
    <t>Fondo de Fomento Municipal (FFM)</t>
  </si>
  <si>
    <t>Impuesto Especial sobre Producción y Servicios (IEPS)</t>
  </si>
  <si>
    <t>Los montos no incluyen descuentos ni compensación alguna.</t>
  </si>
  <si>
    <t>SECRETARÍA DE FINANZAS Y TESORERÍA GENERAL DEL ESTADO</t>
  </si>
  <si>
    <t>Art 19 - I</t>
  </si>
  <si>
    <t>Art 19 - II y III</t>
  </si>
  <si>
    <t>Art 19 - III y IV</t>
  </si>
  <si>
    <t>Art 19 - V</t>
  </si>
  <si>
    <t>Art 19 - VI</t>
  </si>
  <si>
    <t>Art 19 - VII</t>
  </si>
  <si>
    <t>Art 20</t>
  </si>
  <si>
    <r>
      <t>BG</t>
    </r>
    <r>
      <rPr>
        <vertAlign val="subscript"/>
        <sz val="8"/>
        <color rgb="FFFF0000"/>
        <rFont val="Arial"/>
        <family val="2"/>
      </rPr>
      <t>t-2</t>
    </r>
  </si>
  <si>
    <r>
      <t>RP</t>
    </r>
    <r>
      <rPr>
        <vertAlign val="subscript"/>
        <sz val="8"/>
        <color rgb="FFFF0000"/>
        <rFont val="Arial"/>
        <family val="2"/>
      </rPr>
      <t>t-1</t>
    </r>
  </si>
  <si>
    <t>PROPORCION DE RECAUDACIÓN</t>
  </si>
  <si>
    <t>RECAUDACIÓN PONDERADO POR EFICIENCIA</t>
  </si>
  <si>
    <t>COEFICIENTE DE DISTRIBUCIÓN ANTES DE GARANTÍA</t>
  </si>
  <si>
    <t>POBLACIÓN  2015</t>
  </si>
  <si>
    <t xml:space="preserve">  Población 2015, Encuesta Intercensal, INEGI</t>
  </si>
  <si>
    <t>Fondo sobre Extracción de Hidrocarburos (FEXHI)</t>
  </si>
  <si>
    <t>Fondo de Fiscalización y Recaudación (FOFIR)</t>
  </si>
  <si>
    <t>Monto a distribuir</t>
  </si>
  <si>
    <t>MONTO OBS + ESTIM DE GASOLINAS</t>
  </si>
  <si>
    <t>MONTO OBS. + ESTIM. DE PARTICIPACIONES</t>
  </si>
  <si>
    <t xml:space="preserve">Impuesto sobre Adquisición de Vehículos Nuevos (ISAN) </t>
  </si>
  <si>
    <t>DETERMINACIÓN  DEL  COEFICIENTE DE PARTICIPACIÓN DE RECURSOS A MUNICIPIOS</t>
  </si>
  <si>
    <t>FACTURACIÓN  2016
(2012-2016)</t>
  </si>
  <si>
    <t>RECAUDACIÓN 2017</t>
  </si>
  <si>
    <t>PROYECCIÓN DE POBLACIÓN 2018</t>
  </si>
  <si>
    <t>POBLACIÓN 2015</t>
  </si>
  <si>
    <t>FGP</t>
  </si>
  <si>
    <t>FFM</t>
  </si>
  <si>
    <t>IEPS</t>
  </si>
  <si>
    <t>FOFIR</t>
  </si>
  <si>
    <t>FEXHI</t>
  </si>
  <si>
    <t>ISAN</t>
  </si>
  <si>
    <t>FONDO COMP ISAN</t>
  </si>
  <si>
    <t>PARTICIPACIONES PAGADAS 2018
FGP, FFM, FOFIR, IEPS, ISAN, FEXHI, IEPSGYD</t>
  </si>
  <si>
    <t>PARTICIPACIONES PAGADAS 2018 MÁS INCREMENTO</t>
  </si>
  <si>
    <t xml:space="preserve"> DIFERENCIA ENTRE PARTICIPACIONES ESTIMADAS 2019 MENOS PARTICIPACIONES 2018 MÁS INCREMENTOS</t>
  </si>
  <si>
    <t>MONTOS 2018 MÁS INCREMENTO DE MUNICIPIOS CON PARTICIPACIÓN  INFERIOR EN 2019</t>
  </si>
  <si>
    <t>MONTO NECESARIO PARA ALCANZAR 2018 MÁS INCREMENTO
"COMPENSACIÓN"</t>
  </si>
  <si>
    <t>MONTOS 2019 DE MUNICIPIOS CON PARTICIPACIÓN SUPERIOR A 2018 MÁS INCREMENTO</t>
  </si>
  <si>
    <t>MONTO 2019 POR ENCIMA DE 2018 MÁS INCREMENTO</t>
  </si>
  <si>
    <t>MONTO A DISMINUIR EN MUNICIPIOS CON CRECIMIENTO SUPERIOR A 2018 MÁS INCREMENTO</t>
  </si>
  <si>
    <t>MONTO A DISTRIBUIR EN 2019 PARA GARANTIZAR AL MENOS EL PAGO DE 2018 MÁS INCREMENTO</t>
  </si>
  <si>
    <t xml:space="preserve">CÁLCULO DE PARTICIPACIONES </t>
  </si>
  <si>
    <t>COORDINACIÓN DE PLANEACIÓN HACENDARIA</t>
  </si>
  <si>
    <t>PARTICIPACIONES ESTIMADAS 2019</t>
  </si>
  <si>
    <t>IEPSGyD</t>
  </si>
  <si>
    <t>ENERO</t>
  </si>
  <si>
    <t>FEBRERO</t>
  </si>
  <si>
    <t>MARZO</t>
  </si>
  <si>
    <t>ABRIL</t>
  </si>
  <si>
    <t>MAYO</t>
  </si>
  <si>
    <t>JUNIO</t>
  </si>
  <si>
    <t>Fondo de Compensación ISAN</t>
  </si>
  <si>
    <t>Ajuste</t>
  </si>
  <si>
    <t>PARTICIPACIONES FEDERALES MENSUAL 2019</t>
  </si>
  <si>
    <t>ENERO 2019</t>
  </si>
  <si>
    <t>FEBRERO 2019</t>
  </si>
  <si>
    <t>MARZO 2019</t>
  </si>
  <si>
    <t>ABRIL 2019</t>
  </si>
  <si>
    <t>CÁLCULO DEL AJUSTE POR LA DIFERENCIA</t>
  </si>
  <si>
    <t xml:space="preserve"> DE PARTICIPACIONES DEL PRIMER SEMESTRE </t>
  </si>
  <si>
    <t>FONDO COMPENSACIÓN ISAN</t>
  </si>
  <si>
    <t>1ER TRIMESTRE</t>
  </si>
  <si>
    <t>2DO TRIMESTRE</t>
  </si>
  <si>
    <t>1ER SEMESTRE</t>
  </si>
  <si>
    <t>JULIO</t>
  </si>
  <si>
    <t>AGOSTO</t>
  </si>
  <si>
    <t>SEPTIEMBRE</t>
  </si>
  <si>
    <t>OCTUBRE</t>
  </si>
  <si>
    <t>NOVIEMBRE</t>
  </si>
  <si>
    <t>DICIEMBRE</t>
  </si>
  <si>
    <t>ANUAL</t>
  </si>
  <si>
    <t>2DOSEMESTRE</t>
  </si>
  <si>
    <t>1ER TRIMESTRE 2019</t>
  </si>
  <si>
    <t>2DO TRIMESTRE 2019</t>
  </si>
  <si>
    <t>1ER SEMESTRE 2019</t>
  </si>
  <si>
    <t>MAYO 2019</t>
  </si>
  <si>
    <t>JUNIO 2019</t>
  </si>
  <si>
    <t>PARTICIPACIONES FEDERALES ESTIMACIÓN MENSUAL 2019</t>
  </si>
  <si>
    <t xml:space="preserve">Impuesto sobre Adquisición de Vehículos Nuevos </t>
  </si>
  <si>
    <t>Compensación ISAN</t>
  </si>
  <si>
    <t>AGOSTO*</t>
  </si>
  <si>
    <t>SEPTIEMBRE*</t>
  </si>
  <si>
    <t>3ER TRIMESTRE*</t>
  </si>
  <si>
    <t>OCTUBRE*</t>
  </si>
  <si>
    <t>NOVIEMBRE*</t>
  </si>
  <si>
    <t>DICIEMBRE*</t>
  </si>
  <si>
    <t>4TO TRIMESTRE*</t>
  </si>
  <si>
    <t>2DOSEMESTRE*</t>
  </si>
  <si>
    <t>ANUAL*</t>
  </si>
  <si>
    <t>*</t>
  </si>
  <si>
    <t>ESTIMACIÓN 2019 PEF</t>
  </si>
  <si>
    <t>1er Semestre</t>
  </si>
  <si>
    <t>2do Semestre</t>
  </si>
  <si>
    <t>FACTURACIÓN  2017
(2013-2017)</t>
  </si>
  <si>
    <t>RECAUDACIÓN 2018</t>
  </si>
  <si>
    <t>BGt-2</t>
  </si>
  <si>
    <t>RPt-1</t>
  </si>
  <si>
    <t>DETERMINACIÓN  DE LOS COEFICIENTES DE PARTICIPACIÓN DE RECURSOS A MUNICIPIOS POR VARIABLE (ARTÍCULO14 FRACC II LCH)</t>
  </si>
  <si>
    <t>2DO SEMESTRE</t>
  </si>
  <si>
    <t>1er semestre</t>
  </si>
  <si>
    <t>2do semestre</t>
  </si>
  <si>
    <t xml:space="preserve"> EFICIENCIA RECAUDATORIA</t>
  </si>
  <si>
    <t>CRECIMIENTO RECAUDACION</t>
  </si>
  <si>
    <t>RECAUDACIÓN EN EL IMPUESTO PREDIAL</t>
  </si>
  <si>
    <t>COEFICIENTE DE DISTRIBUCIÓN  30% FFM Art 14 Frac III</t>
  </si>
  <si>
    <t>FACTURACIÓN  2018
(2014-2017)</t>
  </si>
  <si>
    <t>Eficiencia Recaudatoria</t>
  </si>
  <si>
    <t>COEFICIENTE  DE EFICIENCIA RECAUDATORIA</t>
  </si>
  <si>
    <t xml:space="preserve">TASA DE CRECIMIENTO EN LA RECAUDACIÓN EFECTIVA </t>
  </si>
  <si>
    <t>Tasa&gt;0</t>
  </si>
  <si>
    <t>COHEFICIENTE CRECIMIENTO RECAUDACION</t>
  </si>
  <si>
    <t>COEFICIENTE  POR MONTO DE RECAUDACIÓN EN EL IMPUESTO PREDIAL</t>
  </si>
  <si>
    <t xml:space="preserve">DISTRIBUCIÓN POR EFICIENCIA EN LA RECAUDACIÓN  </t>
  </si>
  <si>
    <t>DISTRIBUCIÓN CRECIMIENTO RECAUDACION</t>
  </si>
  <si>
    <t>DISTRIBUCIÓN POR RECAUDACION</t>
  </si>
  <si>
    <t xml:space="preserve"> ESTIMACIÓN 30% FFM ANUAL</t>
  </si>
  <si>
    <t>BGt-1</t>
  </si>
  <si>
    <t>Ri,t-1</t>
  </si>
  <si>
    <t>ERt-1 = Ri,t-1 / BGi,t-1</t>
  </si>
  <si>
    <t>CERi,t = ERi,t-1 /∑ERi,t-1</t>
  </si>
  <si>
    <t>Ri,t-2</t>
  </si>
  <si>
    <t>CRi,t=(Ri,t-1/Ri,t-2)- 1</t>
  </si>
  <si>
    <t>CCRi,t=CRi,t /∑CRi,t</t>
  </si>
  <si>
    <t>REi,t = Ri,t-1 /∑Ri,t-1</t>
  </si>
  <si>
    <t>50%*CERi,t+20%*REi,t+30%*CCRi,t</t>
  </si>
  <si>
    <t>Las cifras de Recaudación y Facturación del Impuesto Predial fueron actualizadas para el Cálculo de Distribución. La población por Municipio para la entidad</t>
  </si>
  <si>
    <t>Fondo de Fomento Municipal (FFM) 70%</t>
  </si>
  <si>
    <t>Fondo de Fomento Municipal (FFM) 30%</t>
  </si>
  <si>
    <t>2DO SEMESTRE 2018</t>
  </si>
  <si>
    <t>DETERMINACIÓN INCREMENTO 2018 vs PAGO 2019 MÁS INCREMENTO</t>
  </si>
  <si>
    <t xml:space="preserve">COEFICIENTE 1ER SEMESTRE </t>
  </si>
  <si>
    <t xml:space="preserve">COEFICIENTE 2DO SEMESTRE </t>
  </si>
  <si>
    <t>6.77% INFLACIÓN ANUAL 2017</t>
  </si>
  <si>
    <t>* 2.91 %DE CRECIMIENTO DE ESTIMACIÓN 2019 RESPECTO 2018</t>
  </si>
  <si>
    <t>* 1.58 %DE CRECIMIENTO DE ESTIMACIÓN 2019 RESPECTO 2018</t>
  </si>
  <si>
    <t>FFM 70%</t>
  </si>
  <si>
    <t>FFM 30%</t>
  </si>
  <si>
    <t>COORDINACIÓN Y PLANEACIÓN HACENDARIA</t>
  </si>
  <si>
    <t>CÁLCULO DE PARTICIPACIONES EN EL 1er SEMESTRE DE 2019 (distribuido)</t>
  </si>
  <si>
    <t>CON COEFICIENTE DEL 1er SEMESTRE</t>
  </si>
  <si>
    <t>CON COEFICIENTE DEL 2DO SEMESTRE</t>
  </si>
  <si>
    <t xml:space="preserve"> DE PARTICIPACIONES DEL PRIMER SEMESTRE 2019</t>
  </si>
  <si>
    <t>APLICABLE PARA JULIO, AGOSTO, SEPTIEMBRE</t>
  </si>
  <si>
    <t>FONDO COMPENSACION ISAN</t>
  </si>
  <si>
    <t>IEPSGYD</t>
  </si>
  <si>
    <t>1ER SEMESTRE DE 2019 [SUMA DE ARCHIVOS EN PÁGINA DE LA SFYTG SIN AJUSTE POR DIFERENCIAS 2018]</t>
  </si>
  <si>
    <t>1ER SEMESTRE DE 2019 [DISTRIBUIDO DE ACUERDO A LEY]</t>
  </si>
  <si>
    <t>DIFERENCIAS ENTRE ENTREGADO Y DISTRIBUCIÓN</t>
  </si>
  <si>
    <t>ISR 1ER TRIMESTRE</t>
  </si>
  <si>
    <t>ISR 2DO TRIMESTRE</t>
  </si>
  <si>
    <t>ISR 1ER SEMESTRE</t>
  </si>
  <si>
    <t>ISR 3ER TRIMESTRE</t>
  </si>
  <si>
    <t>ISR 4TO TRIMESTRE</t>
  </si>
  <si>
    <t>ISR 2DO SEMESTRE</t>
  </si>
  <si>
    <t xml:space="preserve"> ISR ANUAL</t>
  </si>
  <si>
    <t>CÁLCULO  DE PARTICIPACIONES DE ISR</t>
  </si>
  <si>
    <t>(PESOS)</t>
  </si>
  <si>
    <t>2019</t>
  </si>
  <si>
    <t>ISR PARTICIPABLE</t>
  </si>
  <si>
    <t>ISR</t>
  </si>
  <si>
    <t>La publicación del primer trimestre contiene un error en la incorporación de información, especificamente en la suma trimestral, puesto que deja fuera lo entregado a Higueras y Melchor Ocampo</t>
  </si>
  <si>
    <t>JULIO 2018</t>
  </si>
  <si>
    <t>AGOSTO 2018</t>
  </si>
  <si>
    <t>SEPTIEMBRE 2018</t>
  </si>
  <si>
    <t>OCTUBRE 2018</t>
  </si>
  <si>
    <t>NOVIEMBRE 2018</t>
  </si>
  <si>
    <t>DICIEMBRE 2018</t>
  </si>
  <si>
    <t>3ER TRIMESTRE</t>
  </si>
  <si>
    <t>4TO TRIMESTRE</t>
  </si>
  <si>
    <t>3ER TRIMESTRE 2019</t>
  </si>
  <si>
    <t>4TO TRIMESTRE 2019</t>
  </si>
  <si>
    <t>JULIO 2019</t>
  </si>
  <si>
    <t>AGOSTO 2019</t>
  </si>
  <si>
    <t>SEPTIEMBRE 2019</t>
  </si>
  <si>
    <t>OCTUBRE 2019</t>
  </si>
  <si>
    <t>NOVIEMBRE 2019</t>
  </si>
  <si>
    <t>DICIEMBRE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</si>
</sst>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%"/>
    <numFmt numFmtId="167" formatCode="0.000000%"/>
    <numFmt numFmtId="168" formatCode="#,##0\ &quot;$&quot;;[Red]\-#,##0\ &quot;$&quot;"/>
    <numFmt numFmtId="169" formatCode="&quot;$&quot;\ #,##0.00"/>
    <numFmt numFmtId="170" formatCode="\U\ #,##0.00"/>
    <numFmt numFmtId="171" formatCode="#,##0.000;\-#,##0.000"/>
    <numFmt numFmtId="172" formatCode="#,##0.0000000;\-#,##0.0000000"/>
    <numFmt numFmtId="173" formatCode="_(* #,##0.000000_);_(* \(#,##0.000000\);_(* &quot;-&quot;??_);_(@_)"/>
    <numFmt numFmtId="174" formatCode="0.00000000%"/>
    <numFmt numFmtId="175" formatCode="0.000000"/>
    <numFmt numFmtId="176" formatCode="0.00000000"/>
    <numFmt numFmtId="177" formatCode="#,##0.00000000;\-#,##0.00000000"/>
    <numFmt numFmtId="178" formatCode="0.0000"/>
    <numFmt numFmtId="179" formatCode="#,##0.0000;\-#,##0.0000"/>
    <numFmt numFmtId="180" formatCode="#,##0.00000000000;\-#,##0.00000000000"/>
    <numFmt numFmtId="181" formatCode="0.0000%"/>
    <numFmt numFmtId="182" formatCode="General_)"/>
    <numFmt numFmtId="183" formatCode="_-[$€-2]* #,##0.00_-;\-[$€-2]* #,##0.00_-;_-[$€-2]* &quot;-&quot;??_-"/>
    <numFmt numFmtId="184" formatCode="_-* #,##0_-;\-* #,##0_-;_-* &quot;-&quot;??_-;_-@_-"/>
    <numFmt numFmtId="185" formatCode="#,##0.000000"/>
    <numFmt numFmtId="186" formatCode="_(* #,##0.0000_);_(* \(#,##0.0000\);_(* &quot;-&quot;??_);_(@_)"/>
    <numFmt numFmtId="187" formatCode="#,##0_ ;[Red]\-#,##0\ "/>
    <numFmt numFmtId="188" formatCode="_-* #,##0.0000_-;\-* #,##0.0000_-;_-* &quot;-&quot;??_-;_-@_-"/>
    <numFmt numFmtId="189" formatCode="_-* #,##0.0000_-;\-* #,##0.0000_-;_-* &quot;-&quot;????_-;_-@_-"/>
    <numFmt numFmtId="190" formatCode="_-* #,##0.0000_-;\-* #,##0.0000_-;_-* &quot;-&quot;_-;_-@_-"/>
    <numFmt numFmtId="191" formatCode="#,##0.000000;\-#,##0.000000"/>
    <numFmt numFmtId="192" formatCode="#,##0;[Red]#,##0"/>
    <numFmt numFmtId="193" formatCode="_-* #,##0.0_-;\-* #,##0.0_-;_-* &quot;-&quot;??_-;_-@_-"/>
    <numFmt numFmtId="194" formatCode="_-* #,##0_-;[Red]* #,##0_-;_-* &quot;-&quot;??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Calibri"/>
      <family val="2"/>
    </font>
    <font>
      <sz val="8"/>
      <name val="Arial"/>
      <family val="2"/>
    </font>
    <font>
      <b/>
      <sz val="8"/>
      <color indexed="62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vertAlign val="subscript"/>
      <sz val="8"/>
      <color rgb="FFFF0000"/>
      <name val="Arial"/>
      <family val="2"/>
    </font>
    <font>
      <sz val="11"/>
      <color theme="1"/>
      <name val="Soberana Sans"/>
      <family val="2"/>
    </font>
    <font>
      <sz val="11"/>
      <name val="Calibri"/>
      <family val="2"/>
    </font>
    <font>
      <sz val="11"/>
      <name val="Arial"/>
      <family val="2"/>
    </font>
    <font>
      <sz val="9"/>
      <color rgb="FFFF0000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0.8"/>
      <name val="Arial"/>
      <family val="2"/>
    </font>
    <font>
      <sz val="10.8"/>
      <name val="Arial"/>
      <family val="2"/>
    </font>
    <font>
      <b/>
      <sz val="20"/>
      <name val="Arial"/>
      <family val="2"/>
    </font>
    <font>
      <sz val="10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indexed="64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rgb="FFFF0000"/>
      </top>
      <bottom style="medium">
        <color indexed="64"/>
      </bottom>
      <diagonal/>
    </border>
    <border>
      <left/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/>
      <top style="thin">
        <color rgb="FF92D050"/>
      </top>
      <bottom style="medium">
        <color indexed="64"/>
      </bottom>
      <diagonal/>
    </border>
    <border>
      <left/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rgb="FF92D05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92D05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/>
      <top style="medium">
        <color indexed="64"/>
      </top>
      <bottom/>
      <diagonal/>
    </border>
    <border>
      <left/>
      <right style="thin">
        <color rgb="FFFF0000"/>
      </right>
      <top style="medium">
        <color indexed="64"/>
      </top>
      <bottom/>
      <diagonal/>
    </border>
    <border>
      <left/>
      <right style="thin">
        <color rgb="FF92D050"/>
      </right>
      <top style="medium">
        <color indexed="64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92D050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rgb="FFFF0000"/>
      </left>
      <right/>
      <top style="double">
        <color auto="1"/>
      </top>
      <bottom/>
      <diagonal/>
    </border>
    <border>
      <left/>
      <right style="thin">
        <color rgb="FFFF0000"/>
      </right>
      <top style="double">
        <color auto="1"/>
      </top>
      <bottom/>
      <diagonal/>
    </border>
    <border>
      <left/>
      <right style="thin">
        <color rgb="FF92D050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rgb="FFFF0000"/>
      </left>
      <right/>
      <top/>
      <bottom style="double">
        <color auto="1"/>
      </bottom>
      <diagonal/>
    </border>
    <border>
      <left/>
      <right style="thin">
        <color rgb="FFFF0000"/>
      </right>
      <top/>
      <bottom style="double">
        <color auto="1"/>
      </bottom>
      <diagonal/>
    </border>
    <border>
      <left/>
      <right style="thin">
        <color rgb="FF92D050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</borders>
  <cellStyleXfs count="13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6" fillId="0" borderId="0" applyFont="0" applyFill="0" applyBorder="0" applyAlignment="0" applyProtection="0"/>
    <xf numFmtId="0" fontId="20" fillId="3" borderId="0" applyNumberFormat="0" applyBorder="0" applyAlignment="0" applyProtection="0"/>
    <xf numFmtId="164" fontId="6" fillId="0" borderId="0" applyFont="0" applyFill="0" applyBorder="0" applyAlignment="0" applyProtection="0"/>
    <xf numFmtId="0" fontId="21" fillId="22" borderId="0" applyNumberFormat="0" applyBorder="0" applyAlignment="0" applyProtection="0"/>
    <xf numFmtId="0" fontId="31" fillId="0" borderId="0"/>
    <xf numFmtId="0" fontId="8" fillId="0" borderId="0"/>
    <xf numFmtId="37" fontId="7" fillId="0" borderId="0"/>
    <xf numFmtId="0" fontId="12" fillId="23" borderId="4" applyNumberFormat="0" applyFont="0" applyAlignment="0" applyProtection="0"/>
    <xf numFmtId="169" fontId="8" fillId="0" borderId="0" applyFont="0" applyFill="0" applyBorder="0" applyAlignment="0" applyProtection="0">
      <alignment horizontal="right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8" fillId="0" borderId="9" applyNumberFormat="0" applyFill="0" applyAlignment="0" applyProtection="0"/>
    <xf numFmtId="170" fontId="9" fillId="0" borderId="0" applyFont="0" applyFill="0" applyBorder="0" applyAlignment="0" applyProtection="0">
      <alignment horizontal="right"/>
    </xf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2" fontId="6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83" fontId="6" fillId="0" borderId="0" applyFont="0" applyFill="0" applyBorder="0" applyAlignment="0" applyProtection="0"/>
    <xf numFmtId="0" fontId="20" fillId="3" borderId="0" applyNumberFormat="0" applyBorder="0" applyAlignment="0" applyProtection="0"/>
    <xf numFmtId="41" fontId="6" fillId="0" borderId="0" applyFont="0" applyFill="0" applyBorder="0" applyAlignment="0" applyProtection="0"/>
    <xf numFmtId="0" fontId="21" fillId="22" borderId="0" applyNumberFormat="0" applyBorder="0" applyAlignment="0" applyProtection="0"/>
    <xf numFmtId="0" fontId="6" fillId="23" borderId="4" applyNumberFormat="0" applyFont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5" fillId="0" borderId="0"/>
    <xf numFmtId="43" fontId="6" fillId="0" borderId="0" applyFont="0" applyFill="0" applyBorder="0" applyAlignment="0" applyProtection="0"/>
    <xf numFmtId="0" fontId="45" fillId="0" borderId="0"/>
    <xf numFmtId="0" fontId="4" fillId="0" borderId="0"/>
    <xf numFmtId="43" fontId="46" fillId="0" borderId="0" applyFont="0" applyFill="0" applyBorder="0" applyAlignment="0" applyProtection="0"/>
    <xf numFmtId="0" fontId="15" fillId="16" borderId="41" applyNumberFormat="0" applyAlignment="0" applyProtection="0"/>
    <xf numFmtId="0" fontId="16" fillId="17" borderId="42" applyNumberFormat="0" applyAlignment="0" applyProtection="0"/>
    <xf numFmtId="43" fontId="6" fillId="0" borderId="0" applyFont="0" applyFill="0" applyBorder="0" applyAlignment="0" applyProtection="0"/>
    <xf numFmtId="0" fontId="19" fillId="7" borderId="41" applyNumberFormat="0" applyAlignment="0" applyProtection="0"/>
    <xf numFmtId="43" fontId="6" fillId="0" borderId="0" applyFont="0" applyFill="0" applyBorder="0" applyAlignment="0" applyProtection="0"/>
    <xf numFmtId="0" fontId="3" fillId="0" borderId="0"/>
    <xf numFmtId="0" fontId="6" fillId="0" borderId="0"/>
    <xf numFmtId="0" fontId="12" fillId="23" borderId="43" applyNumberFormat="0" applyFont="0" applyAlignment="0" applyProtection="0"/>
    <xf numFmtId="169" fontId="6" fillId="0" borderId="0" applyFont="0" applyFill="0" applyBorder="0" applyAlignment="0" applyProtection="0">
      <alignment horizontal="right"/>
    </xf>
    <xf numFmtId="9" fontId="6" fillId="0" borderId="0" applyFont="0" applyFill="0" applyBorder="0" applyAlignment="0" applyProtection="0"/>
    <xf numFmtId="0" fontId="22" fillId="16" borderId="44" applyNumberFormat="0" applyAlignment="0" applyProtection="0"/>
    <xf numFmtId="0" fontId="28" fillId="0" borderId="45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" fillId="16" borderId="41" applyNumberFormat="0" applyAlignment="0" applyProtection="0"/>
    <xf numFmtId="0" fontId="16" fillId="17" borderId="42" applyNumberFormat="0" applyAlignment="0" applyProtection="0"/>
    <xf numFmtId="0" fontId="19" fillId="7" borderId="41" applyNumberFormat="0" applyAlignment="0" applyProtection="0"/>
    <xf numFmtId="41" fontId="6" fillId="0" borderId="0" applyFont="0" applyFill="0" applyBorder="0" applyAlignment="0" applyProtection="0"/>
    <xf numFmtId="0" fontId="6" fillId="23" borderId="43" applyNumberFormat="0" applyFont="0" applyAlignment="0" applyProtection="0"/>
    <xf numFmtId="0" fontId="22" fillId="16" borderId="44" applyNumberFormat="0" applyAlignment="0" applyProtection="0"/>
    <xf numFmtId="0" fontId="28" fillId="0" borderId="45" applyNumberFormat="0" applyFill="0" applyAlignment="0" applyProtection="0"/>
    <xf numFmtId="0" fontId="3" fillId="0" borderId="0"/>
    <xf numFmtId="43" fontId="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2" fillId="0" borderId="0" applyFont="0" applyFill="0" applyBorder="0" applyAlignment="0" applyProtection="0"/>
    <xf numFmtId="0" fontId="1" fillId="0" borderId="0"/>
  </cellStyleXfs>
  <cellXfs count="543">
    <xf numFmtId="0" fontId="0" fillId="0" borderId="0" xfId="0"/>
    <xf numFmtId="0" fontId="6" fillId="0" borderId="0" xfId="53"/>
    <xf numFmtId="184" fontId="0" fillId="0" borderId="0" xfId="51" applyNumberFormat="1" applyFont="1"/>
    <xf numFmtId="184" fontId="10" fillId="0" borderId="20" xfId="51" applyNumberFormat="1" applyFont="1" applyFill="1" applyBorder="1"/>
    <xf numFmtId="184" fontId="0" fillId="0" borderId="0" xfId="51" applyNumberFormat="1" applyFont="1" applyFill="1" applyBorder="1"/>
    <xf numFmtId="184" fontId="10" fillId="0" borderId="21" xfId="51" applyNumberFormat="1" applyFont="1" applyFill="1" applyBorder="1"/>
    <xf numFmtId="184" fontId="10" fillId="0" borderId="0" xfId="51" applyNumberFormat="1" applyFont="1" applyFill="1" applyBorder="1"/>
    <xf numFmtId="165" fontId="6" fillId="0" borderId="0" xfId="53" applyNumberFormat="1"/>
    <xf numFmtId="184" fontId="10" fillId="0" borderId="22" xfId="51" applyNumberFormat="1" applyFont="1" applyFill="1" applyBorder="1"/>
    <xf numFmtId="184" fontId="10" fillId="0" borderId="23" xfId="51" applyNumberFormat="1" applyFont="1" applyFill="1" applyBorder="1"/>
    <xf numFmtId="184" fontId="10" fillId="0" borderId="24" xfId="51" applyNumberFormat="1" applyFont="1" applyFill="1" applyBorder="1"/>
    <xf numFmtId="184" fontId="10" fillId="0" borderId="25" xfId="51" applyNumberFormat="1" applyFont="1" applyFill="1" applyBorder="1" applyAlignment="1">
      <alignment horizontal="center" vertical="center" wrapText="1"/>
    </xf>
    <xf numFmtId="184" fontId="10" fillId="0" borderId="26" xfId="51" applyNumberFormat="1" applyFont="1" applyFill="1" applyBorder="1" applyAlignment="1">
      <alignment horizontal="center" vertical="center" wrapText="1"/>
    </xf>
    <xf numFmtId="184" fontId="10" fillId="0" borderId="27" xfId="51" applyNumberFormat="1" applyFont="1" applyFill="1" applyBorder="1" applyAlignment="1">
      <alignment horizontal="center" vertical="center"/>
    </xf>
    <xf numFmtId="37" fontId="10" fillId="24" borderId="10" xfId="37" applyFont="1" applyFill="1" applyBorder="1" applyAlignment="1" applyProtection="1">
      <alignment horizontal="center" vertical="center" wrapText="1"/>
      <protection hidden="1"/>
    </xf>
    <xf numFmtId="9" fontId="10" fillId="24" borderId="10" xfId="40" applyFont="1" applyFill="1" applyBorder="1" applyAlignment="1" applyProtection="1">
      <alignment horizontal="center" vertical="center" wrapText="1"/>
      <protection hidden="1"/>
    </xf>
    <xf numFmtId="175" fontId="10" fillId="24" borderId="10" xfId="40" applyNumberFormat="1" applyFont="1" applyFill="1" applyBorder="1" applyAlignment="1" applyProtection="1">
      <alignment horizontal="center" vertical="center" wrapText="1"/>
      <protection hidden="1"/>
    </xf>
    <xf numFmtId="37" fontId="6" fillId="24" borderId="0" xfId="37" applyFont="1" applyFill="1" applyProtection="1">
      <protection hidden="1"/>
    </xf>
    <xf numFmtId="9" fontId="10" fillId="24" borderId="11" xfId="40" applyFont="1" applyFill="1" applyBorder="1" applyAlignment="1" applyProtection="1">
      <alignment horizontal="center" vertical="center" wrapText="1"/>
      <protection hidden="1"/>
    </xf>
    <xf numFmtId="37" fontId="10" fillId="24" borderId="0" xfId="37" applyFont="1" applyFill="1" applyBorder="1" applyAlignment="1" applyProtection="1">
      <alignment horizontal="center" vertical="center" wrapText="1"/>
      <protection hidden="1"/>
    </xf>
    <xf numFmtId="175" fontId="10" fillId="24" borderId="11" xfId="40" applyNumberFormat="1" applyFont="1" applyFill="1" applyBorder="1" applyAlignment="1" applyProtection="1">
      <alignment horizontal="center" vertical="center" wrapText="1"/>
      <protection hidden="1"/>
    </xf>
    <xf numFmtId="37" fontId="6" fillId="24" borderId="0" xfId="37" applyFont="1" applyFill="1" applyBorder="1" applyProtection="1">
      <protection hidden="1"/>
    </xf>
    <xf numFmtId="37" fontId="33" fillId="24" borderId="0" xfId="37" applyFont="1" applyFill="1" applyBorder="1" applyAlignment="1" applyProtection="1">
      <alignment horizontal="center" vertical="center" wrapText="1"/>
      <protection hidden="1"/>
    </xf>
    <xf numFmtId="37" fontId="33" fillId="24" borderId="0" xfId="37" applyFont="1" applyFill="1" applyAlignment="1" applyProtection="1">
      <alignment horizontal="center" vertical="center"/>
      <protection hidden="1"/>
    </xf>
    <xf numFmtId="37" fontId="33" fillId="24" borderId="0" xfId="37" applyFont="1" applyFill="1" applyProtection="1">
      <protection hidden="1"/>
    </xf>
    <xf numFmtId="37" fontId="38" fillId="24" borderId="0" xfId="37" applyFont="1" applyFill="1" applyBorder="1" applyAlignment="1" applyProtection="1">
      <alignment horizontal="center" vertical="center" wrapText="1"/>
      <protection hidden="1"/>
    </xf>
    <xf numFmtId="37" fontId="38" fillId="24" borderId="0" xfId="37" applyFont="1" applyFill="1" applyProtection="1">
      <protection hidden="1"/>
    </xf>
    <xf numFmtId="175" fontId="38" fillId="24" borderId="0" xfId="37" applyNumberFormat="1" applyFont="1" applyFill="1" applyProtection="1">
      <protection hidden="1"/>
    </xf>
    <xf numFmtId="175" fontId="38" fillId="24" borderId="0" xfId="37" applyNumberFormat="1" applyFont="1" applyFill="1" applyBorder="1" applyAlignment="1" applyProtection="1">
      <alignment horizontal="center" vertical="center" wrapText="1"/>
      <protection hidden="1"/>
    </xf>
    <xf numFmtId="37" fontId="33" fillId="24" borderId="0" xfId="37" applyFont="1" applyFill="1" applyAlignment="1" applyProtection="1">
      <alignment horizontal="center" vertical="center" wrapText="1"/>
      <protection hidden="1"/>
    </xf>
    <xf numFmtId="175" fontId="6" fillId="24" borderId="0" xfId="37" applyNumberFormat="1" applyFont="1" applyFill="1" applyProtection="1">
      <protection hidden="1"/>
    </xf>
    <xf numFmtId="39" fontId="6" fillId="24" borderId="0" xfId="37" applyNumberFormat="1" applyFont="1" applyFill="1" applyProtection="1">
      <protection hidden="1"/>
    </xf>
    <xf numFmtId="176" fontId="6" fillId="24" borderId="0" xfId="37" applyNumberFormat="1" applyFont="1" applyFill="1" applyProtection="1">
      <protection hidden="1"/>
    </xf>
    <xf numFmtId="166" fontId="6" fillId="24" borderId="0" xfId="40" applyNumberFormat="1" applyFont="1" applyFill="1" applyProtection="1">
      <protection hidden="1"/>
    </xf>
    <xf numFmtId="167" fontId="47" fillId="24" borderId="0" xfId="40" applyNumberFormat="1" applyFont="1" applyFill="1" applyProtection="1">
      <protection hidden="1"/>
    </xf>
    <xf numFmtId="49" fontId="42" fillId="24" borderId="10" xfId="54" applyNumberFormat="1" applyFont="1" applyFill="1" applyBorder="1" applyAlignment="1" applyProtection="1">
      <alignment horizontal="center" vertical="center" wrapText="1"/>
      <protection hidden="1"/>
    </xf>
    <xf numFmtId="10" fontId="42" fillId="24" borderId="14" xfId="56" applyNumberFormat="1" applyFont="1" applyFill="1" applyBorder="1" applyAlignment="1" applyProtection="1">
      <alignment horizontal="center" vertical="center" wrapText="1"/>
      <protection hidden="1"/>
    </xf>
    <xf numFmtId="10" fontId="42" fillId="24" borderId="10" xfId="56" applyNumberFormat="1" applyFont="1" applyFill="1" applyBorder="1" applyAlignment="1" applyProtection="1">
      <alignment horizontal="center" vertical="center" wrapText="1"/>
      <protection hidden="1"/>
    </xf>
    <xf numFmtId="49" fontId="42" fillId="24" borderId="0" xfId="33" applyNumberFormat="1" applyFont="1" applyFill="1" applyBorder="1" applyAlignment="1" applyProtection="1">
      <alignment horizontal="center" vertical="center" wrapText="1"/>
      <protection hidden="1"/>
    </xf>
    <xf numFmtId="49" fontId="10" fillId="24" borderId="0" xfId="33" applyNumberFormat="1" applyFont="1" applyFill="1" applyBorder="1" applyAlignment="1" applyProtection="1">
      <alignment horizontal="center" vertical="center" wrapText="1"/>
      <protection hidden="1"/>
    </xf>
    <xf numFmtId="10" fontId="42" fillId="24" borderId="0" xfId="40" applyNumberFormat="1" applyFont="1" applyFill="1" applyBorder="1" applyAlignment="1" applyProtection="1">
      <alignment horizontal="center" vertical="center" wrapText="1"/>
      <protection hidden="1"/>
    </xf>
    <xf numFmtId="37" fontId="11" fillId="24" borderId="0" xfId="37" applyFont="1" applyFill="1" applyBorder="1" applyAlignment="1" applyProtection="1">
      <alignment horizontal="center" vertical="center" wrapText="1"/>
      <protection hidden="1"/>
    </xf>
    <xf numFmtId="37" fontId="48" fillId="24" borderId="0" xfId="37" applyFont="1" applyFill="1" applyBorder="1" applyAlignment="1" applyProtection="1">
      <alignment horizontal="center" vertical="center" wrapText="1"/>
      <protection hidden="1"/>
    </xf>
    <xf numFmtId="179" fontId="48" fillId="24" borderId="0" xfId="37" applyNumberFormat="1" applyFont="1" applyFill="1" applyBorder="1" applyAlignment="1" applyProtection="1">
      <alignment horizontal="center" vertical="center" wrapText="1"/>
      <protection hidden="1"/>
    </xf>
    <xf numFmtId="37" fontId="10" fillId="24" borderId="0" xfId="37" applyFont="1" applyFill="1" applyProtection="1">
      <protection hidden="1"/>
    </xf>
    <xf numFmtId="2" fontId="10" fillId="24" borderId="0" xfId="33" applyNumberFormat="1" applyFont="1" applyFill="1" applyBorder="1" applyProtection="1">
      <protection hidden="1"/>
    </xf>
    <xf numFmtId="164" fontId="6" fillId="24" borderId="0" xfId="33" applyFont="1" applyFill="1" applyBorder="1" applyProtection="1">
      <protection hidden="1"/>
    </xf>
    <xf numFmtId="167" fontId="47" fillId="24" borderId="0" xfId="40" applyNumberFormat="1" applyFont="1" applyFill="1" applyBorder="1" applyProtection="1">
      <protection hidden="1"/>
    </xf>
    <xf numFmtId="37" fontId="43" fillId="24" borderId="0" xfId="37" applyFont="1" applyFill="1" applyProtection="1">
      <protection hidden="1"/>
    </xf>
    <xf numFmtId="181" fontId="6" fillId="24" borderId="0" xfId="40" applyNumberFormat="1" applyFont="1" applyFill="1" applyProtection="1">
      <protection hidden="1"/>
    </xf>
    <xf numFmtId="171" fontId="6" fillId="24" borderId="0" xfId="37" applyNumberFormat="1" applyFont="1" applyFill="1" applyProtection="1">
      <protection hidden="1"/>
    </xf>
    <xf numFmtId="180" fontId="6" fillId="24" borderId="0" xfId="37" applyNumberFormat="1" applyFont="1" applyFill="1" applyProtection="1">
      <protection hidden="1"/>
    </xf>
    <xf numFmtId="37" fontId="6" fillId="24" borderId="0" xfId="37" applyNumberFormat="1" applyFont="1" applyFill="1" applyProtection="1">
      <protection hidden="1"/>
    </xf>
    <xf numFmtId="179" fontId="6" fillId="24" borderId="0" xfId="37" applyNumberFormat="1" applyFont="1" applyFill="1" applyProtection="1">
      <protection hidden="1"/>
    </xf>
    <xf numFmtId="37" fontId="6" fillId="24" borderId="20" xfId="37" applyFont="1" applyFill="1" applyBorder="1" applyAlignment="1" applyProtection="1">
      <alignment horizontal="left"/>
      <protection hidden="1"/>
    </xf>
    <xf numFmtId="165" fontId="6" fillId="24" borderId="0" xfId="33" applyNumberFormat="1" applyFont="1" applyFill="1" applyBorder="1" applyProtection="1">
      <protection hidden="1"/>
    </xf>
    <xf numFmtId="173" fontId="6" fillId="24" borderId="0" xfId="33" applyNumberFormat="1" applyFont="1" applyFill="1" applyBorder="1" applyProtection="1">
      <protection hidden="1"/>
    </xf>
    <xf numFmtId="176" fontId="6" fillId="24" borderId="21" xfId="40" applyNumberFormat="1" applyFont="1" applyFill="1" applyBorder="1" applyProtection="1">
      <protection hidden="1"/>
    </xf>
    <xf numFmtId="37" fontId="10" fillId="24" borderId="28" xfId="37" applyFont="1" applyFill="1" applyBorder="1" applyAlignment="1" applyProtection="1">
      <alignment horizontal="left"/>
      <protection hidden="1"/>
    </xf>
    <xf numFmtId="176" fontId="10" fillId="24" borderId="29" xfId="40" applyNumberFormat="1" applyFont="1" applyFill="1" applyBorder="1" applyProtection="1">
      <protection hidden="1"/>
    </xf>
    <xf numFmtId="175" fontId="6" fillId="24" borderId="21" xfId="40" applyNumberFormat="1" applyFont="1" applyFill="1" applyBorder="1" applyProtection="1">
      <protection hidden="1"/>
    </xf>
    <xf numFmtId="175" fontId="10" fillId="24" borderId="29" xfId="40" applyNumberFormat="1" applyFont="1" applyFill="1" applyBorder="1" applyProtection="1">
      <protection hidden="1"/>
    </xf>
    <xf numFmtId="175" fontId="6" fillId="24" borderId="0" xfId="40" applyNumberFormat="1" applyFont="1" applyFill="1" applyBorder="1" applyProtection="1">
      <protection hidden="1"/>
    </xf>
    <xf numFmtId="185" fontId="6" fillId="24" borderId="0" xfId="40" applyNumberFormat="1" applyFont="1" applyFill="1" applyBorder="1" applyProtection="1">
      <protection hidden="1"/>
    </xf>
    <xf numFmtId="185" fontId="6" fillId="24" borderId="21" xfId="40" applyNumberFormat="1" applyFont="1" applyFill="1" applyBorder="1" applyProtection="1">
      <protection hidden="1"/>
    </xf>
    <xf numFmtId="185" fontId="10" fillId="24" borderId="29" xfId="40" applyNumberFormat="1" applyFont="1" applyFill="1" applyBorder="1" applyProtection="1">
      <protection hidden="1"/>
    </xf>
    <xf numFmtId="37" fontId="6" fillId="24" borderId="20" xfId="37" applyFont="1" applyFill="1" applyBorder="1" applyAlignment="1" applyProtection="1">
      <protection hidden="1"/>
    </xf>
    <xf numFmtId="37" fontId="6" fillId="24" borderId="0" xfId="37" applyFont="1" applyFill="1" applyBorder="1" applyAlignment="1" applyProtection="1">
      <protection hidden="1"/>
    </xf>
    <xf numFmtId="177" fontId="6" fillId="24" borderId="0" xfId="37" applyNumberFormat="1" applyFont="1" applyFill="1" applyBorder="1" applyAlignment="1" applyProtection="1">
      <protection hidden="1"/>
    </xf>
    <xf numFmtId="174" fontId="32" fillId="24" borderId="0" xfId="40" applyNumberFormat="1" applyFont="1" applyFill="1" applyBorder="1" applyProtection="1">
      <protection hidden="1"/>
    </xf>
    <xf numFmtId="37" fontId="6" fillId="24" borderId="20" xfId="37" applyFont="1" applyFill="1" applyBorder="1" applyProtection="1">
      <protection hidden="1"/>
    </xf>
    <xf numFmtId="37" fontId="10" fillId="24" borderId="28" xfId="37" applyFont="1" applyFill="1" applyBorder="1" applyProtection="1">
      <protection hidden="1"/>
    </xf>
    <xf numFmtId="1" fontId="32" fillId="24" borderId="0" xfId="40" applyNumberFormat="1" applyFont="1" applyFill="1" applyBorder="1" applyProtection="1">
      <protection hidden="1"/>
    </xf>
    <xf numFmtId="37" fontId="10" fillId="24" borderId="28" xfId="37" applyFont="1" applyFill="1" applyBorder="1" applyAlignment="1" applyProtection="1">
      <protection hidden="1"/>
    </xf>
    <xf numFmtId="185" fontId="6" fillId="24" borderId="0" xfId="37" applyNumberFormat="1" applyFont="1" applyFill="1" applyBorder="1" applyAlignment="1" applyProtection="1">
      <protection hidden="1"/>
    </xf>
    <xf numFmtId="185" fontId="32" fillId="24" borderId="0" xfId="40" applyNumberFormat="1" applyFont="1" applyFill="1" applyBorder="1" applyProtection="1">
      <protection hidden="1"/>
    </xf>
    <xf numFmtId="176" fontId="41" fillId="24" borderId="0" xfId="37" applyNumberFormat="1" applyFont="1" applyFill="1" applyAlignment="1" applyProtection="1">
      <alignment horizontal="center" vertical="center"/>
      <protection hidden="1"/>
    </xf>
    <xf numFmtId="39" fontId="10" fillId="24" borderId="10" xfId="37" applyNumberFormat="1" applyFont="1" applyFill="1" applyBorder="1" applyAlignment="1" applyProtection="1">
      <alignment horizontal="center" vertical="center" wrapText="1"/>
      <protection hidden="1"/>
    </xf>
    <xf numFmtId="39" fontId="10" fillId="24" borderId="0" xfId="37" applyNumberFormat="1" applyFont="1" applyFill="1" applyBorder="1" applyAlignment="1" applyProtection="1">
      <alignment horizontal="center" vertical="center" wrapText="1"/>
      <protection hidden="1"/>
    </xf>
    <xf numFmtId="37" fontId="35" fillId="24" borderId="0" xfId="37" applyFont="1" applyFill="1" applyBorder="1" applyAlignment="1" applyProtection="1">
      <alignment horizontal="center" vertical="center" wrapText="1"/>
      <protection hidden="1"/>
    </xf>
    <xf numFmtId="39" fontId="33" fillId="24" borderId="0" xfId="37" applyNumberFormat="1" applyFont="1" applyFill="1" applyBorder="1" applyAlignment="1" applyProtection="1">
      <alignment horizontal="center" vertical="center" wrapText="1"/>
      <protection hidden="1"/>
    </xf>
    <xf numFmtId="176" fontId="33" fillId="24" borderId="0" xfId="37" applyNumberFormat="1" applyFont="1" applyFill="1" applyProtection="1">
      <protection hidden="1"/>
    </xf>
    <xf numFmtId="176" fontId="38" fillId="24" borderId="0" xfId="37" applyNumberFormat="1" applyFont="1" applyFill="1" applyProtection="1">
      <protection hidden="1"/>
    </xf>
    <xf numFmtId="39" fontId="38" fillId="24" borderId="0" xfId="37" applyNumberFormat="1" applyFont="1" applyFill="1" applyBorder="1" applyAlignment="1" applyProtection="1">
      <alignment horizontal="center" vertical="center" wrapText="1"/>
      <protection hidden="1"/>
    </xf>
    <xf numFmtId="176" fontId="38" fillId="24" borderId="0" xfId="37" applyNumberFormat="1" applyFont="1" applyFill="1" applyBorder="1" applyAlignment="1" applyProtection="1">
      <alignment horizontal="center" vertical="center" wrapText="1"/>
      <protection hidden="1"/>
    </xf>
    <xf numFmtId="176" fontId="33" fillId="24" borderId="0" xfId="37" applyNumberFormat="1" applyFont="1" applyFill="1" applyAlignment="1" applyProtection="1">
      <alignment horizontal="center" vertical="center" wrapText="1"/>
      <protection hidden="1"/>
    </xf>
    <xf numFmtId="37" fontId="49" fillId="24" borderId="0" xfId="37" applyFont="1" applyFill="1" applyAlignment="1" applyProtection="1">
      <alignment wrapText="1"/>
      <protection hidden="1"/>
    </xf>
    <xf numFmtId="176" fontId="6" fillId="24" borderId="21" xfId="37" applyNumberFormat="1" applyFont="1" applyFill="1" applyBorder="1" applyProtection="1">
      <protection hidden="1"/>
    </xf>
    <xf numFmtId="176" fontId="10" fillId="24" borderId="29" xfId="37" applyNumberFormat="1" applyFont="1" applyFill="1" applyBorder="1" applyProtection="1">
      <protection hidden="1"/>
    </xf>
    <xf numFmtId="176" fontId="10" fillId="24" borderId="32" xfId="40" applyNumberFormat="1" applyFont="1" applyFill="1" applyBorder="1" applyProtection="1">
      <protection hidden="1"/>
    </xf>
    <xf numFmtId="37" fontId="6" fillId="24" borderId="20" xfId="37" applyNumberFormat="1" applyFont="1" applyFill="1" applyBorder="1" applyProtection="1">
      <protection hidden="1"/>
    </xf>
    <xf numFmtId="37" fontId="10" fillId="24" borderId="28" xfId="37" applyNumberFormat="1" applyFont="1" applyFill="1" applyBorder="1" applyProtection="1">
      <protection hidden="1"/>
    </xf>
    <xf numFmtId="37" fontId="6" fillId="24" borderId="0" xfId="37" applyFont="1" applyFill="1" applyBorder="1" applyAlignment="1" applyProtection="1">
      <alignment horizontal="right"/>
      <protection hidden="1"/>
    </xf>
    <xf numFmtId="178" fontId="6" fillId="24" borderId="0" xfId="40" applyNumberFormat="1" applyFont="1" applyFill="1" applyBorder="1" applyProtection="1">
      <protection hidden="1"/>
    </xf>
    <xf numFmtId="37" fontId="10" fillId="24" borderId="33" xfId="37" applyFont="1" applyFill="1" applyBorder="1" applyAlignment="1" applyProtection="1">
      <alignment horizontal="left"/>
      <protection hidden="1"/>
    </xf>
    <xf numFmtId="37" fontId="10" fillId="24" borderId="34" xfId="37" applyFont="1" applyFill="1" applyBorder="1" applyAlignment="1" applyProtection="1">
      <alignment horizontal="left"/>
      <protection hidden="1"/>
    </xf>
    <xf numFmtId="37" fontId="10" fillId="24" borderId="35" xfId="37" applyFont="1" applyFill="1" applyBorder="1" applyAlignment="1" applyProtection="1">
      <alignment horizontal="right"/>
      <protection hidden="1"/>
    </xf>
    <xf numFmtId="178" fontId="10" fillId="24" borderId="35" xfId="40" applyNumberFormat="1" applyFont="1" applyFill="1" applyBorder="1" applyProtection="1">
      <protection hidden="1"/>
    </xf>
    <xf numFmtId="186" fontId="10" fillId="24" borderId="21" xfId="33" applyNumberFormat="1" applyFont="1" applyFill="1" applyBorder="1" applyProtection="1">
      <protection hidden="1"/>
    </xf>
    <xf numFmtId="186" fontId="10" fillId="24" borderId="36" xfId="33" applyNumberFormat="1" applyFont="1" applyFill="1" applyBorder="1" applyProtection="1">
      <protection hidden="1"/>
    </xf>
    <xf numFmtId="10" fontId="6" fillId="24" borderId="0" xfId="40" applyNumberFormat="1" applyFont="1" applyFill="1" applyProtection="1">
      <protection hidden="1"/>
    </xf>
    <xf numFmtId="184" fontId="10" fillId="0" borderId="35" xfId="51" applyNumberFormat="1" applyFont="1" applyFill="1" applyBorder="1"/>
    <xf numFmtId="0" fontId="6" fillId="0" borderId="0" xfId="53" applyAlignment="1"/>
    <xf numFmtId="184" fontId="10" fillId="0" borderId="49" xfId="51" applyNumberFormat="1" applyFont="1" applyFill="1" applyBorder="1" applyAlignment="1">
      <alignment horizontal="center" vertical="center"/>
    </xf>
    <xf numFmtId="1" fontId="10" fillId="0" borderId="49" xfId="51" applyNumberFormat="1" applyFont="1" applyFill="1" applyBorder="1"/>
    <xf numFmtId="187" fontId="10" fillId="0" borderId="21" xfId="33" applyNumberFormat="1" applyFont="1" applyFill="1" applyBorder="1"/>
    <xf numFmtId="49" fontId="0" fillId="0" borderId="0" xfId="51" applyNumberFormat="1" applyFont="1"/>
    <xf numFmtId="184" fontId="10" fillId="0" borderId="47" xfId="51" applyNumberFormat="1" applyFont="1" applyFill="1" applyBorder="1" applyAlignment="1">
      <alignment horizontal="center" vertical="center" wrapText="1"/>
    </xf>
    <xf numFmtId="184" fontId="10" fillId="0" borderId="47" xfId="51" applyNumberFormat="1" applyFont="1" applyFill="1" applyBorder="1"/>
    <xf numFmtId="1" fontId="10" fillId="0" borderId="48" xfId="51" applyNumberFormat="1" applyFont="1" applyFill="1" applyBorder="1"/>
    <xf numFmtId="187" fontId="0" fillId="0" borderId="0" xfId="33" applyNumberFormat="1" applyFont="1" applyFill="1" applyBorder="1"/>
    <xf numFmtId="184" fontId="10" fillId="0" borderId="48" xfId="51" applyNumberFormat="1" applyFont="1" applyFill="1" applyBorder="1" applyAlignment="1">
      <alignment horizontal="center" vertical="center" wrapText="1"/>
    </xf>
    <xf numFmtId="0" fontId="6" fillId="0" borderId="0" xfId="53"/>
    <xf numFmtId="184" fontId="10" fillId="0" borderId="50" xfId="51" applyNumberFormat="1" applyFont="1" applyFill="1" applyBorder="1" applyAlignment="1">
      <alignment horizontal="center" vertical="center"/>
    </xf>
    <xf numFmtId="184" fontId="10" fillId="0" borderId="20" xfId="51" applyNumberFormat="1" applyFont="1" applyFill="1" applyBorder="1" applyAlignment="1">
      <alignment horizontal="center" vertical="center"/>
    </xf>
    <xf numFmtId="184" fontId="10" fillId="0" borderId="21" xfId="51" applyNumberFormat="1" applyFont="1" applyFill="1" applyBorder="1" applyAlignment="1">
      <alignment horizontal="center" vertical="center"/>
    </xf>
    <xf numFmtId="184" fontId="10" fillId="0" borderId="0" xfId="51" applyNumberFormat="1" applyFont="1" applyFill="1" applyBorder="1" applyAlignment="1">
      <alignment horizontal="center" vertical="center"/>
    </xf>
    <xf numFmtId="184" fontId="0" fillId="0" borderId="0" xfId="51" applyNumberFormat="1" applyFont="1" applyBorder="1"/>
    <xf numFmtId="0" fontId="6" fillId="0" borderId="0" xfId="53" applyFont="1" applyBorder="1"/>
    <xf numFmtId="184" fontId="10" fillId="0" borderId="51" xfId="51" applyNumberFormat="1" applyFont="1" applyFill="1" applyBorder="1" applyAlignment="1">
      <alignment horizontal="center" vertical="center" wrapText="1"/>
    </xf>
    <xf numFmtId="184" fontId="10" fillId="0" borderId="52" xfId="51" applyNumberFormat="1" applyFont="1" applyFill="1" applyBorder="1" applyAlignment="1">
      <alignment horizontal="center" vertical="center" wrapText="1"/>
    </xf>
    <xf numFmtId="184" fontId="10" fillId="0" borderId="53" xfId="51" applyNumberFormat="1" applyFont="1" applyFill="1" applyBorder="1" applyAlignment="1">
      <alignment horizontal="center" vertical="center"/>
    </xf>
    <xf numFmtId="184" fontId="10" fillId="0" borderId="36" xfId="51" applyNumberFormat="1" applyFont="1" applyFill="1" applyBorder="1"/>
    <xf numFmtId="0" fontId="51" fillId="0" borderId="0" xfId="53" applyFont="1" applyBorder="1" applyAlignment="1">
      <alignment horizontal="center" vertical="center" wrapText="1"/>
    </xf>
    <xf numFmtId="0" fontId="51" fillId="25" borderId="19" xfId="53" applyFont="1" applyFill="1" applyBorder="1" applyAlignment="1">
      <alignment horizontal="center" vertical="center"/>
    </xf>
    <xf numFmtId="0" fontId="47" fillId="0" borderId="37" xfId="53" applyFont="1" applyBorder="1" applyAlignment="1">
      <alignment horizontal="center" vertical="center" wrapText="1"/>
    </xf>
    <xf numFmtId="0" fontId="47" fillId="0" borderId="38" xfId="53" applyFont="1" applyBorder="1" applyAlignment="1">
      <alignment horizontal="center" vertical="center" wrapText="1"/>
    </xf>
    <xf numFmtId="0" fontId="51" fillId="0" borderId="38" xfId="53" applyFont="1" applyBorder="1" applyAlignment="1">
      <alignment horizontal="center" vertical="center" wrapText="1"/>
    </xf>
    <xf numFmtId="0" fontId="51" fillId="0" borderId="39" xfId="53" applyFont="1" applyBorder="1" applyAlignment="1">
      <alignment horizontal="center" vertical="center" wrapText="1"/>
    </xf>
    <xf numFmtId="0" fontId="52" fillId="0" borderId="0" xfId="53" applyFont="1" applyBorder="1" applyAlignment="1">
      <alignment horizontal="center" vertical="center" wrapText="1"/>
    </xf>
    <xf numFmtId="0" fontId="52" fillId="25" borderId="19" xfId="53" applyFont="1" applyFill="1" applyBorder="1" applyAlignment="1">
      <alignment horizontal="center" vertical="center"/>
    </xf>
    <xf numFmtId="0" fontId="53" fillId="0" borderId="0" xfId="53" applyFont="1"/>
    <xf numFmtId="0" fontId="52" fillId="25" borderId="62" xfId="53" applyFont="1" applyFill="1" applyBorder="1" applyAlignment="1">
      <alignment horizontal="center" vertical="center" wrapText="1"/>
    </xf>
    <xf numFmtId="0" fontId="52" fillId="25" borderId="55" xfId="53" applyFont="1" applyFill="1" applyBorder="1" applyAlignment="1">
      <alignment horizontal="center" vertical="center" wrapText="1"/>
    </xf>
    <xf numFmtId="0" fontId="52" fillId="25" borderId="63" xfId="53" applyFont="1" applyFill="1" applyBorder="1" applyAlignment="1">
      <alignment horizontal="center" vertical="center" wrapText="1"/>
    </xf>
    <xf numFmtId="0" fontId="51" fillId="25" borderId="62" xfId="53" applyFont="1" applyFill="1" applyBorder="1" applyAlignment="1">
      <alignment horizontal="center" vertical="center" wrapText="1"/>
    </xf>
    <xf numFmtId="0" fontId="51" fillId="25" borderId="55" xfId="53" applyFont="1" applyFill="1" applyBorder="1" applyAlignment="1">
      <alignment horizontal="center" vertical="center" wrapText="1"/>
    </xf>
    <xf numFmtId="0" fontId="51" fillId="25" borderId="63" xfId="53" applyFont="1" applyFill="1" applyBorder="1" applyAlignment="1">
      <alignment horizontal="center" vertical="center" wrapText="1"/>
    </xf>
    <xf numFmtId="9" fontId="47" fillId="0" borderId="40" xfId="40" applyFont="1" applyBorder="1" applyAlignment="1">
      <alignment horizontal="center" vertical="center"/>
    </xf>
    <xf numFmtId="165" fontId="47" fillId="0" borderId="57" xfId="33" applyNumberFormat="1" applyFont="1" applyBorder="1" applyAlignment="1">
      <alignment horizontal="center" vertical="center" wrapText="1"/>
    </xf>
    <xf numFmtId="165" fontId="47" fillId="0" borderId="56" xfId="33" applyNumberFormat="1" applyFont="1" applyBorder="1" applyAlignment="1">
      <alignment horizontal="center" vertical="center" wrapText="1"/>
    </xf>
    <xf numFmtId="165" fontId="47" fillId="0" borderId="37" xfId="33" applyNumberFormat="1" applyFont="1" applyBorder="1" applyAlignment="1">
      <alignment horizontal="center" vertical="center"/>
    </xf>
    <xf numFmtId="9" fontId="47" fillId="0" borderId="0" xfId="40" applyFont="1" applyBorder="1" applyAlignment="1">
      <alignment horizontal="center" vertical="center"/>
    </xf>
    <xf numFmtId="9" fontId="47" fillId="0" borderId="59" xfId="40" applyFont="1" applyBorder="1" applyAlignment="1">
      <alignment horizontal="center" vertical="center"/>
    </xf>
    <xf numFmtId="0" fontId="47" fillId="0" borderId="38" xfId="33" applyNumberFormat="1" applyFont="1" applyBorder="1" applyAlignment="1">
      <alignment horizontal="center" vertical="center"/>
    </xf>
    <xf numFmtId="165" fontId="51" fillId="0" borderId="40" xfId="33" applyNumberFormat="1" applyFont="1" applyBorder="1" applyAlignment="1">
      <alignment horizontal="center" vertical="center"/>
    </xf>
    <xf numFmtId="165" fontId="51" fillId="0" borderId="0" xfId="33" applyNumberFormat="1" applyFont="1" applyBorder="1" applyAlignment="1">
      <alignment horizontal="center" vertical="center"/>
    </xf>
    <xf numFmtId="165" fontId="51" fillId="0" borderId="59" xfId="33" applyNumberFormat="1" applyFont="1" applyBorder="1" applyAlignment="1">
      <alignment horizontal="center" vertical="center"/>
    </xf>
    <xf numFmtId="165" fontId="51" fillId="0" borderId="38" xfId="33" applyNumberFormat="1" applyFont="1" applyBorder="1" applyAlignment="1">
      <alignment horizontal="center" vertical="center"/>
    </xf>
    <xf numFmtId="165" fontId="51" fillId="0" borderId="60" xfId="33" applyNumberFormat="1" applyFont="1" applyBorder="1" applyAlignment="1">
      <alignment horizontal="center" vertical="center"/>
    </xf>
    <xf numFmtId="165" fontId="51" fillId="0" borderId="30" xfId="33" applyNumberFormat="1" applyFont="1" applyBorder="1" applyAlignment="1">
      <alignment horizontal="center" vertical="center"/>
    </xf>
    <xf numFmtId="165" fontId="51" fillId="0" borderId="61" xfId="33" applyNumberFormat="1" applyFont="1" applyBorder="1" applyAlignment="1">
      <alignment horizontal="center" vertical="center"/>
    </xf>
    <xf numFmtId="165" fontId="51" fillId="0" borderId="39" xfId="33" applyNumberFormat="1" applyFont="1" applyBorder="1" applyAlignment="1">
      <alignment horizontal="center" vertical="center"/>
    </xf>
    <xf numFmtId="165" fontId="47" fillId="0" borderId="38" xfId="33" applyNumberFormat="1" applyFont="1" applyBorder="1" applyAlignment="1">
      <alignment horizontal="center" vertical="center"/>
    </xf>
    <xf numFmtId="165" fontId="47" fillId="0" borderId="57" xfId="33" applyNumberFormat="1" applyFont="1" applyBorder="1" applyAlignment="1">
      <alignment horizontal="center" vertical="center"/>
    </xf>
    <xf numFmtId="165" fontId="47" fillId="0" borderId="56" xfId="33" applyNumberFormat="1" applyFont="1" applyBorder="1" applyAlignment="1">
      <alignment horizontal="center" vertical="center"/>
    </xf>
    <xf numFmtId="165" fontId="47" fillId="0" borderId="58" xfId="33" applyNumberFormat="1" applyFont="1" applyBorder="1" applyAlignment="1">
      <alignment horizontal="center" vertical="center"/>
    </xf>
    <xf numFmtId="165" fontId="47" fillId="0" borderId="58" xfId="33" applyNumberFormat="1" applyFont="1" applyBorder="1" applyAlignment="1">
      <alignment horizontal="center" vertical="center" wrapText="1"/>
    </xf>
    <xf numFmtId="165" fontId="53" fillId="0" borderId="57" xfId="33" applyNumberFormat="1" applyFont="1" applyBorder="1" applyAlignment="1">
      <alignment horizontal="center" vertical="center"/>
    </xf>
    <xf numFmtId="165" fontId="53" fillId="0" borderId="56" xfId="33" applyNumberFormat="1" applyFont="1" applyBorder="1" applyAlignment="1">
      <alignment horizontal="center" vertical="center"/>
    </xf>
    <xf numFmtId="165" fontId="53" fillId="0" borderId="58" xfId="33" applyNumberFormat="1" applyFont="1" applyBorder="1" applyAlignment="1">
      <alignment horizontal="center" vertical="center"/>
    </xf>
    <xf numFmtId="165" fontId="53" fillId="0" borderId="37" xfId="33" applyNumberFormat="1" applyFont="1" applyBorder="1" applyAlignment="1">
      <alignment horizontal="center" vertical="center"/>
    </xf>
    <xf numFmtId="165" fontId="53" fillId="0" borderId="38" xfId="33" applyNumberFormat="1" applyFont="1" applyBorder="1" applyAlignment="1">
      <alignment horizontal="center" vertical="center"/>
    </xf>
    <xf numFmtId="165" fontId="52" fillId="0" borderId="60" xfId="33" applyNumberFormat="1" applyFont="1" applyBorder="1" applyAlignment="1">
      <alignment horizontal="center" vertical="center"/>
    </xf>
    <xf numFmtId="165" fontId="52" fillId="0" borderId="30" xfId="33" applyNumberFormat="1" applyFont="1" applyBorder="1" applyAlignment="1">
      <alignment horizontal="center" vertical="center"/>
    </xf>
    <xf numFmtId="165" fontId="52" fillId="0" borderId="61" xfId="33" applyNumberFormat="1" applyFont="1" applyBorder="1" applyAlignment="1">
      <alignment horizontal="center" vertical="center"/>
    </xf>
    <xf numFmtId="165" fontId="52" fillId="0" borderId="39" xfId="33" applyNumberFormat="1" applyFont="1" applyBorder="1" applyAlignment="1">
      <alignment horizontal="center" vertical="center"/>
    </xf>
    <xf numFmtId="0" fontId="47" fillId="0" borderId="0" xfId="53" applyFont="1" applyAlignment="1"/>
    <xf numFmtId="0" fontId="47" fillId="0" borderId="0" xfId="53" applyFont="1"/>
    <xf numFmtId="0" fontId="52" fillId="28" borderId="58" xfId="53" applyFont="1" applyFill="1" applyBorder="1" applyAlignment="1">
      <alignment vertical="center"/>
    </xf>
    <xf numFmtId="0" fontId="52" fillId="28" borderId="59" xfId="53" applyFont="1" applyFill="1" applyBorder="1" applyAlignment="1">
      <alignment vertical="center"/>
    </xf>
    <xf numFmtId="0" fontId="52" fillId="28" borderId="61" xfId="53" applyFont="1" applyFill="1" applyBorder="1" applyAlignment="1">
      <alignment vertical="center"/>
    </xf>
    <xf numFmtId="3" fontId="47" fillId="0" borderId="56" xfId="53" applyNumberFormat="1" applyFont="1" applyBorder="1" applyAlignment="1">
      <alignment horizontal="center" vertical="center" wrapText="1"/>
    </xf>
    <xf numFmtId="3" fontId="47" fillId="0" borderId="58" xfId="53" applyNumberFormat="1" applyFont="1" applyBorder="1" applyAlignment="1">
      <alignment horizontal="center" vertical="center" wrapText="1"/>
    </xf>
    <xf numFmtId="3" fontId="47" fillId="0" borderId="57" xfId="53" applyNumberFormat="1" applyFont="1" applyBorder="1" applyAlignment="1">
      <alignment horizontal="center" vertical="center" wrapText="1"/>
    </xf>
    <xf numFmtId="184" fontId="10" fillId="0" borderId="0" xfId="51" applyNumberFormat="1" applyFont="1" applyBorder="1" applyAlignment="1">
      <alignment horizontal="center"/>
    </xf>
    <xf numFmtId="49" fontId="10" fillId="0" borderId="0" xfId="51" applyNumberFormat="1" applyFont="1" applyBorder="1" applyAlignment="1">
      <alignment horizontal="center" vertical="center"/>
    </xf>
    <xf numFmtId="37" fontId="6" fillId="24" borderId="0" xfId="37" applyFont="1" applyFill="1" applyAlignment="1" applyProtection="1">
      <alignment horizontal="left" vertical="top" wrapText="1"/>
      <protection hidden="1"/>
    </xf>
    <xf numFmtId="37" fontId="41" fillId="24" borderId="12" xfId="37" applyFont="1" applyFill="1" applyBorder="1" applyAlignment="1" applyProtection="1">
      <alignment horizontal="center" vertical="center" wrapText="1"/>
      <protection hidden="1"/>
    </xf>
    <xf numFmtId="37" fontId="41" fillId="24" borderId="0" xfId="37" applyFont="1" applyFill="1" applyAlignment="1" applyProtection="1">
      <alignment horizontal="center" vertical="center" wrapText="1"/>
      <protection hidden="1"/>
    </xf>
    <xf numFmtId="49" fontId="42" fillId="24" borderId="13" xfId="54" applyNumberFormat="1" applyFont="1" applyFill="1" applyBorder="1" applyAlignment="1" applyProtection="1">
      <alignment horizontal="center" vertical="center" wrapText="1"/>
      <protection hidden="1"/>
    </xf>
    <xf numFmtId="37" fontId="10" fillId="24" borderId="11" xfId="37" applyFont="1" applyFill="1" applyBorder="1" applyAlignment="1" applyProtection="1">
      <alignment horizontal="center" vertical="center" wrapText="1"/>
      <protection hidden="1"/>
    </xf>
    <xf numFmtId="0" fontId="54" fillId="0" borderId="0" xfId="53" applyFont="1" applyAlignment="1">
      <alignment horizontal="center" vertical="center"/>
    </xf>
    <xf numFmtId="0" fontId="6" fillId="0" borderId="0" xfId="53" applyAlignment="1">
      <alignment horizontal="center" vertical="center"/>
    </xf>
    <xf numFmtId="0" fontId="51" fillId="27" borderId="58" xfId="53" applyFont="1" applyFill="1" applyBorder="1" applyAlignment="1">
      <alignment vertical="center"/>
    </xf>
    <xf numFmtId="0" fontId="51" fillId="27" borderId="59" xfId="53" applyFont="1" applyFill="1" applyBorder="1" applyAlignment="1">
      <alignment vertical="center"/>
    </xf>
    <xf numFmtId="0" fontId="51" fillId="27" borderId="61" xfId="53" applyFont="1" applyFill="1" applyBorder="1" applyAlignment="1">
      <alignment vertical="center"/>
    </xf>
    <xf numFmtId="0" fontId="51" fillId="26" borderId="58" xfId="53" applyFont="1" applyFill="1" applyBorder="1" applyAlignment="1">
      <alignment vertical="center"/>
    </xf>
    <xf numFmtId="0" fontId="51" fillId="26" borderId="59" xfId="53" applyFont="1" applyFill="1" applyBorder="1" applyAlignment="1">
      <alignment vertical="center"/>
    </xf>
    <xf numFmtId="0" fontId="51" fillId="26" borderId="61" xfId="53" applyFont="1" applyFill="1" applyBorder="1" applyAlignment="1">
      <alignment vertical="center"/>
    </xf>
    <xf numFmtId="0" fontId="51" fillId="29" borderId="58" xfId="53" applyFont="1" applyFill="1" applyBorder="1" applyAlignment="1">
      <alignment vertical="center"/>
    </xf>
    <xf numFmtId="0" fontId="51" fillId="29" borderId="59" xfId="53" applyFont="1" applyFill="1" applyBorder="1" applyAlignment="1">
      <alignment vertical="center"/>
    </xf>
    <xf numFmtId="0" fontId="52" fillId="0" borderId="0" xfId="53" applyFont="1" applyBorder="1" applyAlignment="1">
      <alignment horizontal="center" vertical="center"/>
    </xf>
    <xf numFmtId="0" fontId="53" fillId="0" borderId="37" xfId="53" applyFont="1" applyBorder="1" applyAlignment="1">
      <alignment horizontal="center" vertical="center"/>
    </xf>
    <xf numFmtId="0" fontId="53" fillId="0" borderId="40" xfId="53" applyFont="1" applyBorder="1" applyAlignment="1">
      <alignment horizontal="center" vertical="center"/>
    </xf>
    <xf numFmtId="0" fontId="53" fillId="0" borderId="38" xfId="53" applyFont="1" applyBorder="1" applyAlignment="1">
      <alignment horizontal="center" vertical="center"/>
    </xf>
    <xf numFmtId="0" fontId="52" fillId="0" borderId="38" xfId="53" applyFont="1" applyBorder="1" applyAlignment="1">
      <alignment horizontal="center" vertical="center"/>
    </xf>
    <xf numFmtId="0" fontId="52" fillId="0" borderId="39" xfId="53" applyFont="1" applyBorder="1" applyAlignment="1">
      <alignment horizontal="center" vertical="center"/>
    </xf>
    <xf numFmtId="0" fontId="47" fillId="0" borderId="38" xfId="53" applyFont="1" applyBorder="1" applyAlignment="1">
      <alignment horizontal="center" vertical="center"/>
    </xf>
    <xf numFmtId="0" fontId="51" fillId="0" borderId="38" xfId="53" applyFont="1" applyBorder="1" applyAlignment="1">
      <alignment horizontal="center" vertical="center"/>
    </xf>
    <xf numFmtId="0" fontId="47" fillId="0" borderId="37" xfId="53" applyFont="1" applyBorder="1" applyAlignment="1">
      <alignment horizontal="center" vertical="center"/>
    </xf>
    <xf numFmtId="0" fontId="51" fillId="0" borderId="39" xfId="53" applyFont="1" applyBorder="1" applyAlignment="1">
      <alignment horizontal="center" vertical="center"/>
    </xf>
    <xf numFmtId="0" fontId="47" fillId="0" borderId="40" xfId="53" applyFont="1" applyBorder="1" applyAlignment="1">
      <alignment horizontal="center" vertical="center"/>
    </xf>
    <xf numFmtId="184" fontId="52" fillId="0" borderId="60" xfId="33" applyNumberFormat="1" applyFont="1" applyBorder="1" applyAlignment="1">
      <alignment horizontal="center" vertical="center"/>
    </xf>
    <xf numFmtId="184" fontId="53" fillId="0" borderId="0" xfId="53" applyNumberFormat="1" applyFont="1"/>
    <xf numFmtId="0" fontId="6" fillId="24" borderId="12" xfId="112" applyFill="1" applyBorder="1" applyAlignment="1"/>
    <xf numFmtId="37" fontId="6" fillId="24" borderId="0" xfId="37" applyFont="1" applyFill="1" applyAlignment="1" applyProtection="1">
      <alignment horizontal="center" vertical="center" wrapText="1"/>
      <protection hidden="1"/>
    </xf>
    <xf numFmtId="0" fontId="6" fillId="24" borderId="12" xfId="112" applyFill="1" applyBorder="1" applyAlignment="1">
      <alignment horizontal="center" vertical="center" wrapText="1"/>
    </xf>
    <xf numFmtId="0" fontId="41" fillId="24" borderId="12" xfId="112" applyFont="1" applyFill="1" applyBorder="1" applyAlignment="1">
      <alignment horizontal="center" vertical="center" wrapText="1"/>
    </xf>
    <xf numFmtId="37" fontId="10" fillId="24" borderId="71" xfId="37" applyFont="1" applyFill="1" applyBorder="1" applyAlignment="1" applyProtection="1">
      <alignment horizontal="center" vertical="center" wrapText="1"/>
      <protection hidden="1"/>
    </xf>
    <xf numFmtId="0" fontId="10" fillId="24" borderId="72" xfId="112" applyFont="1" applyFill="1" applyBorder="1" applyAlignment="1" applyProtection="1">
      <alignment horizontal="center" vertical="center" wrapText="1"/>
      <protection hidden="1"/>
    </xf>
    <xf numFmtId="37" fontId="10" fillId="24" borderId="73" xfId="37" applyFont="1" applyFill="1" applyBorder="1" applyAlignment="1" applyProtection="1">
      <alignment horizontal="center" vertical="center" wrapText="1"/>
      <protection hidden="1"/>
    </xf>
    <xf numFmtId="0" fontId="10" fillId="0" borderId="72" xfId="112" applyFont="1" applyFill="1" applyBorder="1" applyAlignment="1" applyProtection="1">
      <alignment horizontal="center" vertical="center" wrapText="1"/>
      <protection hidden="1"/>
    </xf>
    <xf numFmtId="37" fontId="10" fillId="0" borderId="74" xfId="37" applyFont="1" applyFill="1" applyBorder="1" applyAlignment="1" applyProtection="1">
      <alignment horizontal="center" vertical="center" wrapText="1"/>
      <protection hidden="1"/>
    </xf>
    <xf numFmtId="0" fontId="10" fillId="24" borderId="75" xfId="112" applyFont="1" applyFill="1" applyBorder="1" applyAlignment="1" applyProtection="1">
      <alignment horizontal="center" vertical="center" wrapText="1"/>
      <protection hidden="1"/>
    </xf>
    <xf numFmtId="9" fontId="10" fillId="24" borderId="10" xfId="112" applyNumberFormat="1" applyFont="1" applyFill="1" applyBorder="1" applyAlignment="1" applyProtection="1">
      <alignment horizontal="center" vertical="center" wrapText="1"/>
      <protection hidden="1"/>
    </xf>
    <xf numFmtId="0" fontId="40" fillId="24" borderId="10" xfId="112" applyFont="1" applyFill="1" applyBorder="1" applyAlignment="1" applyProtection="1">
      <alignment horizontal="center" vertical="center" wrapText="1"/>
      <protection hidden="1"/>
    </xf>
    <xf numFmtId="0" fontId="10" fillId="24" borderId="10" xfId="112" applyFont="1" applyFill="1" applyBorder="1" applyAlignment="1" applyProtection="1">
      <alignment horizontal="center" vertical="center" wrapText="1"/>
      <protection hidden="1"/>
    </xf>
    <xf numFmtId="176" fontId="40" fillId="24" borderId="10" xfId="112" applyNumberFormat="1" applyFont="1" applyFill="1" applyBorder="1" applyAlignment="1" applyProtection="1">
      <alignment horizontal="center" vertical="center" wrapText="1"/>
      <protection hidden="1"/>
    </xf>
    <xf numFmtId="0" fontId="10" fillId="24" borderId="19" xfId="112" applyFont="1" applyFill="1" applyBorder="1" applyAlignment="1" applyProtection="1">
      <alignment horizontal="center" vertical="center" wrapText="1"/>
      <protection hidden="1"/>
    </xf>
    <xf numFmtId="0" fontId="10" fillId="24" borderId="76" xfId="112" applyFont="1" applyFill="1" applyBorder="1" applyAlignment="1" applyProtection="1">
      <alignment horizontal="center" vertical="center" wrapText="1"/>
      <protection hidden="1"/>
    </xf>
    <xf numFmtId="37" fontId="10" fillId="24" borderId="77" xfId="37" applyFont="1" applyFill="1" applyBorder="1" applyAlignment="1" applyProtection="1">
      <alignment horizontal="center" vertical="center" wrapText="1"/>
      <protection hidden="1"/>
    </xf>
    <xf numFmtId="37" fontId="10" fillId="24" borderId="78" xfId="37" applyFont="1" applyFill="1" applyBorder="1" applyAlignment="1" applyProtection="1">
      <alignment horizontal="center" vertical="center" wrapText="1"/>
      <protection hidden="1"/>
    </xf>
    <xf numFmtId="0" fontId="10" fillId="24" borderId="11" xfId="112" applyFont="1" applyFill="1" applyBorder="1" applyAlignment="1" applyProtection="1">
      <alignment horizontal="center" vertical="center" wrapText="1"/>
      <protection hidden="1"/>
    </xf>
    <xf numFmtId="9" fontId="10" fillId="24" borderId="11" xfId="112" applyNumberFormat="1" applyFont="1" applyFill="1" applyBorder="1" applyAlignment="1" applyProtection="1">
      <alignment horizontal="center" vertical="center" wrapText="1"/>
      <protection hidden="1"/>
    </xf>
    <xf numFmtId="0" fontId="40" fillId="24" borderId="11" xfId="112" applyFont="1" applyFill="1" applyBorder="1" applyAlignment="1" applyProtection="1">
      <alignment horizontal="center" vertical="center" wrapText="1"/>
      <protection hidden="1"/>
    </xf>
    <xf numFmtId="176" fontId="40" fillId="24" borderId="11" xfId="112" applyNumberFormat="1" applyFont="1" applyFill="1" applyBorder="1" applyAlignment="1" applyProtection="1">
      <alignment horizontal="center" vertical="center" wrapText="1"/>
      <protection hidden="1"/>
    </xf>
    <xf numFmtId="0" fontId="10" fillId="24" borderId="0" xfId="112" applyFont="1" applyFill="1" applyBorder="1" applyAlignment="1" applyProtection="1">
      <alignment horizontal="center" vertical="center" wrapText="1"/>
      <protection hidden="1"/>
    </xf>
    <xf numFmtId="9" fontId="33" fillId="24" borderId="79" xfId="112" applyNumberFormat="1" applyFont="1" applyFill="1" applyBorder="1" applyAlignment="1" applyProtection="1">
      <alignment horizontal="center" vertical="center" wrapText="1"/>
      <protection hidden="1"/>
    </xf>
    <xf numFmtId="0" fontId="33" fillId="24" borderId="80" xfId="112" applyFont="1" applyFill="1" applyBorder="1" applyAlignment="1" applyProtection="1">
      <alignment horizontal="center" vertical="center" wrapText="1"/>
      <protection hidden="1"/>
    </xf>
    <xf numFmtId="0" fontId="33" fillId="24" borderId="81" xfId="112" applyFont="1" applyFill="1" applyBorder="1" applyAlignment="1" applyProtection="1">
      <alignment horizontal="center" vertical="center" wrapText="1"/>
      <protection hidden="1"/>
    </xf>
    <xf numFmtId="0" fontId="33" fillId="24" borderId="0" xfId="112" applyFont="1" applyFill="1" applyBorder="1" applyAlignment="1" applyProtection="1">
      <alignment horizontal="center" vertical="center" wrapText="1"/>
      <protection hidden="1"/>
    </xf>
    <xf numFmtId="169" fontId="33" fillId="24" borderId="0" xfId="114" applyFont="1" applyFill="1" applyBorder="1" applyAlignment="1" applyProtection="1">
      <alignment horizontal="center" vertical="center" wrapText="1"/>
      <protection hidden="1"/>
    </xf>
    <xf numFmtId="175" fontId="33" fillId="24" borderId="0" xfId="112" applyNumberFormat="1" applyFont="1" applyFill="1" applyBorder="1" applyAlignment="1" applyProtection="1">
      <alignment horizontal="center" vertical="center" wrapText="1"/>
      <protection hidden="1"/>
    </xf>
    <xf numFmtId="176" fontId="33" fillId="24" borderId="0" xfId="114" applyNumberFormat="1" applyFont="1" applyFill="1" applyBorder="1" applyAlignment="1" applyProtection="1">
      <alignment horizontal="center" vertical="center" wrapText="1"/>
      <protection hidden="1"/>
    </xf>
    <xf numFmtId="37" fontId="38" fillId="24" borderId="79" xfId="37" applyFont="1" applyFill="1" applyBorder="1" applyProtection="1">
      <protection hidden="1"/>
    </xf>
    <xf numFmtId="37" fontId="38" fillId="24" borderId="80" xfId="37" applyFont="1" applyFill="1" applyBorder="1" applyProtection="1">
      <protection hidden="1"/>
    </xf>
    <xf numFmtId="37" fontId="38" fillId="24" borderId="81" xfId="37" applyFont="1" applyFill="1" applyBorder="1" applyProtection="1">
      <protection hidden="1"/>
    </xf>
    <xf numFmtId="0" fontId="39" fillId="24" borderId="0" xfId="112" applyFont="1" applyFill="1" applyAlignment="1" applyProtection="1">
      <alignment horizontal="center" vertical="center" wrapText="1"/>
      <protection hidden="1"/>
    </xf>
    <xf numFmtId="176" fontId="39" fillId="24" borderId="0" xfId="112" applyNumberFormat="1" applyFont="1" applyFill="1" applyAlignment="1" applyProtection="1">
      <alignment horizontal="center" vertical="center" wrapText="1"/>
      <protection hidden="1"/>
    </xf>
    <xf numFmtId="37" fontId="6" fillId="24" borderId="82" xfId="37" applyFont="1" applyFill="1" applyBorder="1" applyAlignment="1" applyProtection="1">
      <alignment horizontal="left"/>
      <protection hidden="1"/>
    </xf>
    <xf numFmtId="165" fontId="6" fillId="24" borderId="83" xfId="33" applyNumberFormat="1" applyFont="1" applyFill="1" applyBorder="1" applyProtection="1">
      <protection hidden="1"/>
    </xf>
    <xf numFmtId="165" fontId="6" fillId="24" borderId="84" xfId="33" applyNumberFormat="1" applyFont="1" applyFill="1" applyBorder="1" applyProtection="1">
      <protection hidden="1"/>
    </xf>
    <xf numFmtId="165" fontId="6" fillId="24" borderId="85" xfId="33" applyNumberFormat="1" applyFont="1" applyFill="1" applyBorder="1" applyProtection="1">
      <protection hidden="1"/>
    </xf>
    <xf numFmtId="173" fontId="6" fillId="24" borderId="54" xfId="33" applyNumberFormat="1" applyFont="1" applyFill="1" applyBorder="1" applyProtection="1">
      <protection hidden="1"/>
    </xf>
    <xf numFmtId="43" fontId="6" fillId="24" borderId="54" xfId="33" applyNumberFormat="1" applyFont="1" applyFill="1" applyBorder="1" applyProtection="1">
      <protection hidden="1"/>
    </xf>
    <xf numFmtId="175" fontId="6" fillId="24" borderId="86" xfId="40" applyNumberFormat="1" applyFont="1" applyFill="1" applyBorder="1" applyProtection="1">
      <protection hidden="1"/>
    </xf>
    <xf numFmtId="165" fontId="6" fillId="24" borderId="54" xfId="33" applyNumberFormat="1" applyFont="1" applyFill="1" applyBorder="1" applyProtection="1">
      <protection hidden="1"/>
    </xf>
    <xf numFmtId="3" fontId="32" fillId="24" borderId="82" xfId="112" applyNumberFormat="1" applyFont="1" applyFill="1" applyBorder="1" applyProtection="1">
      <protection hidden="1"/>
    </xf>
    <xf numFmtId="175" fontId="6" fillId="24" borderId="54" xfId="40" applyNumberFormat="1" applyFont="1" applyFill="1" applyBorder="1" applyProtection="1">
      <protection hidden="1"/>
    </xf>
    <xf numFmtId="185" fontId="6" fillId="24" borderId="54" xfId="40" applyNumberFormat="1" applyFont="1" applyFill="1" applyBorder="1" applyProtection="1">
      <protection hidden="1"/>
    </xf>
    <xf numFmtId="185" fontId="6" fillId="24" borderId="86" xfId="40" applyNumberFormat="1" applyFont="1" applyFill="1" applyBorder="1" applyProtection="1">
      <protection hidden="1"/>
    </xf>
    <xf numFmtId="37" fontId="6" fillId="24" borderId="82" xfId="37" applyFont="1" applyFill="1" applyBorder="1" applyAlignment="1" applyProtection="1">
      <protection hidden="1"/>
    </xf>
    <xf numFmtId="37" fontId="6" fillId="24" borderId="54" xfId="37" applyFont="1" applyFill="1" applyBorder="1" applyAlignment="1" applyProtection="1">
      <protection hidden="1"/>
    </xf>
    <xf numFmtId="177" fontId="6" fillId="24" borderId="54" xfId="37" applyNumberFormat="1" applyFont="1" applyFill="1" applyBorder="1" applyAlignment="1" applyProtection="1">
      <protection hidden="1"/>
    </xf>
    <xf numFmtId="174" fontId="32" fillId="24" borderId="54" xfId="40" applyNumberFormat="1" applyFont="1" applyFill="1" applyBorder="1" applyProtection="1">
      <protection hidden="1"/>
    </xf>
    <xf numFmtId="1" fontId="32" fillId="24" borderId="54" xfId="40" applyNumberFormat="1" applyFont="1" applyFill="1" applyBorder="1" applyProtection="1">
      <protection hidden="1"/>
    </xf>
    <xf numFmtId="185" fontId="6" fillId="24" borderId="54" xfId="37" applyNumberFormat="1" applyFont="1" applyFill="1" applyBorder="1" applyAlignment="1" applyProtection="1">
      <protection hidden="1"/>
    </xf>
    <xf numFmtId="185" fontId="32" fillId="24" borderId="54" xfId="40" applyNumberFormat="1" applyFont="1" applyFill="1" applyBorder="1" applyProtection="1">
      <protection hidden="1"/>
    </xf>
    <xf numFmtId="37" fontId="6" fillId="24" borderId="82" xfId="37" applyFont="1" applyFill="1" applyBorder="1" applyProtection="1">
      <protection hidden="1"/>
    </xf>
    <xf numFmtId="37" fontId="6" fillId="24" borderId="54" xfId="37" applyFont="1" applyFill="1" applyBorder="1" applyProtection="1">
      <protection hidden="1"/>
    </xf>
    <xf numFmtId="165" fontId="6" fillId="24" borderId="79" xfId="33" applyNumberFormat="1" applyFont="1" applyFill="1" applyBorder="1" applyProtection="1">
      <protection hidden="1"/>
    </xf>
    <xf numFmtId="165" fontId="6" fillId="24" borderId="80" xfId="33" applyNumberFormat="1" applyFont="1" applyFill="1" applyBorder="1" applyProtection="1">
      <protection hidden="1"/>
    </xf>
    <xf numFmtId="165" fontId="6" fillId="24" borderId="81" xfId="33" applyNumberFormat="1" applyFont="1" applyFill="1" applyBorder="1" applyProtection="1">
      <protection hidden="1"/>
    </xf>
    <xf numFmtId="3" fontId="32" fillId="24" borderId="20" xfId="112" applyNumberFormat="1" applyFont="1" applyFill="1" applyBorder="1" applyProtection="1">
      <protection hidden="1"/>
    </xf>
    <xf numFmtId="173" fontId="10" fillId="24" borderId="46" xfId="33" applyNumberFormat="1" applyFont="1" applyFill="1" applyBorder="1" applyProtection="1">
      <protection hidden="1"/>
    </xf>
    <xf numFmtId="165" fontId="10" fillId="24" borderId="46" xfId="40" applyNumberFormat="1" applyFont="1" applyFill="1" applyBorder="1" applyProtection="1">
      <protection hidden="1"/>
    </xf>
    <xf numFmtId="165" fontId="10" fillId="24" borderId="46" xfId="33" applyNumberFormat="1" applyFont="1" applyFill="1" applyBorder="1" applyProtection="1">
      <protection hidden="1"/>
    </xf>
    <xf numFmtId="3" fontId="34" fillId="24" borderId="28" xfId="112" applyNumberFormat="1" applyFont="1" applyFill="1" applyBorder="1" applyProtection="1">
      <protection hidden="1"/>
    </xf>
    <xf numFmtId="175" fontId="10" fillId="24" borderId="46" xfId="40" applyNumberFormat="1" applyFont="1" applyFill="1" applyBorder="1" applyProtection="1">
      <protection hidden="1"/>
    </xf>
    <xf numFmtId="185" fontId="10" fillId="24" borderId="46" xfId="40" applyNumberFormat="1" applyFont="1" applyFill="1" applyBorder="1" applyProtection="1">
      <protection hidden="1"/>
    </xf>
    <xf numFmtId="37" fontId="10" fillId="24" borderId="46" xfId="37" applyFont="1" applyFill="1" applyBorder="1" applyAlignment="1" applyProtection="1">
      <protection hidden="1"/>
    </xf>
    <xf numFmtId="172" fontId="10" fillId="24" borderId="46" xfId="37" applyNumberFormat="1" applyFont="1" applyFill="1" applyBorder="1" applyAlignment="1" applyProtection="1">
      <protection hidden="1"/>
    </xf>
    <xf numFmtId="174" fontId="34" fillId="24" borderId="46" xfId="40" applyNumberFormat="1" applyFont="1" applyFill="1" applyBorder="1" applyProtection="1">
      <protection hidden="1"/>
    </xf>
    <xf numFmtId="1" fontId="34" fillId="24" borderId="46" xfId="40" applyNumberFormat="1" applyFont="1" applyFill="1" applyBorder="1" applyProtection="1">
      <protection hidden="1"/>
    </xf>
    <xf numFmtId="185" fontId="10" fillId="24" borderId="46" xfId="37" applyNumberFormat="1" applyFont="1" applyFill="1" applyBorder="1" applyAlignment="1" applyProtection="1">
      <protection hidden="1"/>
    </xf>
    <xf numFmtId="185" fontId="34" fillId="24" borderId="46" xfId="40" applyNumberFormat="1" applyFont="1" applyFill="1" applyBorder="1" applyProtection="1">
      <protection hidden="1"/>
    </xf>
    <xf numFmtId="185" fontId="10" fillId="24" borderId="46" xfId="33" applyNumberFormat="1" applyFont="1" applyFill="1" applyBorder="1" applyProtection="1">
      <protection hidden="1"/>
    </xf>
    <xf numFmtId="37" fontId="10" fillId="24" borderId="46" xfId="37" applyFont="1" applyFill="1" applyBorder="1" applyProtection="1">
      <protection hidden="1"/>
    </xf>
    <xf numFmtId="176" fontId="10" fillId="24" borderId="19" xfId="112" applyNumberFormat="1" applyFont="1" applyFill="1" applyBorder="1" applyAlignment="1" applyProtection="1">
      <alignment horizontal="center" vertical="center" wrapText="1"/>
      <protection hidden="1"/>
    </xf>
    <xf numFmtId="176" fontId="10" fillId="24" borderId="0" xfId="112" applyNumberFormat="1" applyFont="1" applyFill="1" applyBorder="1" applyAlignment="1" applyProtection="1">
      <alignment horizontal="center" vertical="center" wrapText="1"/>
      <protection hidden="1"/>
    </xf>
    <xf numFmtId="176" fontId="33" fillId="24" borderId="0" xfId="112" applyNumberFormat="1" applyFont="1" applyFill="1" applyBorder="1" applyAlignment="1" applyProtection="1">
      <alignment horizontal="center" vertical="center" wrapText="1"/>
      <protection hidden="1"/>
    </xf>
    <xf numFmtId="176" fontId="34" fillId="29" borderId="0" xfId="112" applyNumberFormat="1" applyFont="1" applyFill="1" applyAlignment="1" applyProtection="1">
      <alignment horizontal="center" vertical="center" wrapText="1"/>
      <protection hidden="1"/>
    </xf>
    <xf numFmtId="176" fontId="34" fillId="30" borderId="0" xfId="112" applyNumberFormat="1" applyFont="1" applyFill="1" applyAlignment="1" applyProtection="1">
      <alignment horizontal="center" vertical="center" wrapText="1"/>
      <protection hidden="1"/>
    </xf>
    <xf numFmtId="3" fontId="32" fillId="24" borderId="54" xfId="112" applyNumberFormat="1" applyFont="1" applyFill="1" applyBorder="1" applyProtection="1">
      <protection hidden="1"/>
    </xf>
    <xf numFmtId="176" fontId="6" fillId="24" borderId="86" xfId="40" applyNumberFormat="1" applyFont="1" applyFill="1" applyBorder="1" applyProtection="1">
      <protection hidden="1"/>
    </xf>
    <xf numFmtId="37" fontId="6" fillId="24" borderId="82" xfId="37" applyNumberFormat="1" applyFont="1" applyFill="1" applyBorder="1" applyProtection="1">
      <protection hidden="1"/>
    </xf>
    <xf numFmtId="175" fontId="6" fillId="24" borderId="87" xfId="33" applyNumberFormat="1" applyFont="1" applyFill="1" applyBorder="1" applyProtection="1">
      <protection hidden="1"/>
    </xf>
    <xf numFmtId="176" fontId="6" fillId="24" borderId="86" xfId="37" applyNumberFormat="1" applyFont="1" applyFill="1" applyBorder="1" applyProtection="1">
      <protection hidden="1"/>
    </xf>
    <xf numFmtId="3" fontId="32" fillId="24" borderId="0" xfId="112" applyNumberFormat="1" applyFont="1" applyFill="1" applyBorder="1" applyProtection="1">
      <protection hidden="1"/>
    </xf>
    <xf numFmtId="175" fontId="6" fillId="24" borderId="31" xfId="33" applyNumberFormat="1" applyFont="1" applyFill="1" applyBorder="1" applyProtection="1">
      <protection hidden="1"/>
    </xf>
    <xf numFmtId="3" fontId="34" fillId="24" borderId="46" xfId="112" applyNumberFormat="1" applyFont="1" applyFill="1" applyBorder="1" applyProtection="1">
      <protection hidden="1"/>
    </xf>
    <xf numFmtId="0" fontId="10" fillId="24" borderId="0" xfId="134" applyFont="1" applyFill="1"/>
    <xf numFmtId="0" fontId="10" fillId="24" borderId="0" xfId="134" applyFont="1" applyFill="1" applyAlignment="1">
      <alignment horizontal="center" vertical="center" wrapText="1"/>
    </xf>
    <xf numFmtId="0" fontId="6" fillId="24" borderId="0" xfId="134" applyFill="1"/>
    <xf numFmtId="0" fontId="10" fillId="24" borderId="0" xfId="134" applyFont="1" applyFill="1" applyAlignment="1"/>
    <xf numFmtId="0" fontId="10" fillId="24" borderId="47" xfId="134" applyFont="1" applyFill="1" applyBorder="1" applyAlignment="1">
      <alignment horizontal="center" vertical="center"/>
    </xf>
    <xf numFmtId="0" fontId="10" fillId="24" borderId="88" xfId="134" applyFont="1" applyFill="1" applyBorder="1" applyAlignment="1">
      <alignment horizontal="center" vertical="center" wrapText="1"/>
    </xf>
    <xf numFmtId="0" fontId="10" fillId="24" borderId="48" xfId="134" applyFont="1" applyFill="1" applyBorder="1" applyAlignment="1">
      <alignment horizontal="center" vertical="center" wrapText="1"/>
    </xf>
    <xf numFmtId="0" fontId="10" fillId="24" borderId="89" xfId="134" applyFont="1" applyFill="1" applyBorder="1" applyAlignment="1">
      <alignment horizontal="center" vertical="center" wrapText="1"/>
    </xf>
    <xf numFmtId="0" fontId="10" fillId="24" borderId="49" xfId="134" applyFont="1" applyFill="1" applyBorder="1" applyAlignment="1">
      <alignment horizontal="center" vertical="center" wrapText="1"/>
    </xf>
    <xf numFmtId="0" fontId="10" fillId="24" borderId="90" xfId="134" applyFont="1" applyFill="1" applyBorder="1" applyAlignment="1">
      <alignment horizontal="center" vertical="center" wrapText="1"/>
    </xf>
    <xf numFmtId="0" fontId="33" fillId="24" borderId="0" xfId="134" applyFont="1" applyFill="1" applyAlignment="1">
      <alignment horizontal="center" vertical="center" wrapText="1"/>
    </xf>
    <xf numFmtId="184" fontId="55" fillId="24" borderId="0" xfId="51" applyNumberFormat="1" applyFont="1" applyFill="1" applyAlignment="1">
      <alignment horizontal="center" vertical="center"/>
    </xf>
    <xf numFmtId="0" fontId="10" fillId="0" borderId="0" xfId="134" applyFont="1"/>
    <xf numFmtId="9" fontId="55" fillId="24" borderId="0" xfId="135" applyFont="1" applyFill="1" applyAlignment="1">
      <alignment horizontal="center" vertical="center"/>
    </xf>
    <xf numFmtId="0" fontId="55" fillId="24" borderId="0" xfId="134" applyFont="1" applyFill="1"/>
    <xf numFmtId="0" fontId="10" fillId="24" borderId="82" xfId="134" applyFont="1" applyFill="1" applyBorder="1"/>
    <xf numFmtId="184" fontId="0" fillId="24" borderId="91" xfId="51" applyNumberFormat="1" applyFont="1" applyFill="1" applyBorder="1"/>
    <xf numFmtId="184" fontId="0" fillId="24" borderId="54" xfId="51" applyNumberFormat="1" applyFont="1" applyFill="1" applyBorder="1"/>
    <xf numFmtId="188" fontId="0" fillId="24" borderId="54" xfId="135" applyNumberFormat="1" applyFont="1" applyFill="1" applyBorder="1"/>
    <xf numFmtId="188" fontId="0" fillId="24" borderId="92" xfId="51" applyNumberFormat="1" applyFont="1" applyFill="1" applyBorder="1"/>
    <xf numFmtId="188" fontId="6" fillId="24" borderId="54" xfId="134" applyNumberFormat="1" applyFill="1" applyBorder="1"/>
    <xf numFmtId="188" fontId="0" fillId="24" borderId="54" xfId="51" applyNumberFormat="1" applyFont="1" applyFill="1" applyBorder="1"/>
    <xf numFmtId="189" fontId="6" fillId="24" borderId="86" xfId="134" applyNumberFormat="1" applyFill="1" applyBorder="1"/>
    <xf numFmtId="190" fontId="6" fillId="24" borderId="93" xfId="134" applyNumberFormat="1" applyFill="1" applyBorder="1"/>
    <xf numFmtId="184" fontId="0" fillId="24" borderId="92" xfId="51" applyNumberFormat="1" applyFont="1" applyFill="1" applyBorder="1"/>
    <xf numFmtId="41" fontId="0" fillId="24" borderId="93" xfId="51" applyNumberFormat="1" applyFont="1" applyFill="1" applyBorder="1"/>
    <xf numFmtId="184" fontId="0" fillId="24" borderId="0" xfId="51" applyNumberFormat="1" applyFont="1" applyFill="1"/>
    <xf numFmtId="0" fontId="10" fillId="24" borderId="20" xfId="134" applyFont="1" applyFill="1" applyBorder="1"/>
    <xf numFmtId="184" fontId="0" fillId="24" borderId="40" xfId="51" applyNumberFormat="1" applyFont="1" applyFill="1" applyBorder="1"/>
    <xf numFmtId="184" fontId="0" fillId="24" borderId="0" xfId="51" applyNumberFormat="1" applyFont="1" applyFill="1" applyBorder="1"/>
    <xf numFmtId="188" fontId="0" fillId="24" borderId="0" xfId="135" applyNumberFormat="1" applyFont="1" applyFill="1" applyBorder="1"/>
    <xf numFmtId="188" fontId="0" fillId="24" borderId="59" xfId="51" applyNumberFormat="1" applyFont="1" applyFill="1" applyBorder="1"/>
    <xf numFmtId="188" fontId="6" fillId="24" borderId="0" xfId="134" applyNumberFormat="1" applyFill="1" applyBorder="1"/>
    <xf numFmtId="188" fontId="0" fillId="24" borderId="0" xfId="51" applyNumberFormat="1" applyFont="1" applyFill="1" applyBorder="1"/>
    <xf numFmtId="189" fontId="6" fillId="24" borderId="21" xfId="134" applyNumberFormat="1" applyFill="1" applyBorder="1"/>
    <xf numFmtId="190" fontId="6" fillId="24" borderId="38" xfId="134" applyNumberFormat="1" applyFill="1" applyBorder="1"/>
    <xf numFmtId="184" fontId="0" fillId="24" borderId="59" xfId="51" applyNumberFormat="1" applyFont="1" applyFill="1" applyBorder="1"/>
    <xf numFmtId="41" fontId="6" fillId="24" borderId="38" xfId="134" applyNumberFormat="1" applyFill="1" applyBorder="1"/>
    <xf numFmtId="0" fontId="10" fillId="24" borderId="22" xfId="134" applyFont="1" applyFill="1" applyBorder="1"/>
    <xf numFmtId="184" fontId="10" fillId="24" borderId="94" xfId="51" applyNumberFormat="1" applyFont="1" applyFill="1" applyBorder="1"/>
    <xf numFmtId="184" fontId="10" fillId="24" borderId="35" xfId="51" applyNumberFormat="1" applyFont="1" applyFill="1" applyBorder="1"/>
    <xf numFmtId="188" fontId="10" fillId="24" borderId="35" xfId="135" applyNumberFormat="1" applyFont="1" applyFill="1" applyBorder="1"/>
    <xf numFmtId="188" fontId="10" fillId="24" borderId="95" xfId="51" applyNumberFormat="1" applyFont="1" applyFill="1" applyBorder="1"/>
    <xf numFmtId="184" fontId="10" fillId="24" borderId="35" xfId="134" applyNumberFormat="1" applyFont="1" applyFill="1" applyBorder="1"/>
    <xf numFmtId="188" fontId="10" fillId="24" borderId="35" xfId="134" applyNumberFormat="1" applyFont="1" applyFill="1" applyBorder="1"/>
    <xf numFmtId="188" fontId="10" fillId="24" borderId="35" xfId="51" applyNumberFormat="1" applyFont="1" applyFill="1" applyBorder="1"/>
    <xf numFmtId="189" fontId="10" fillId="24" borderId="36" xfId="134" applyNumberFormat="1" applyFont="1" applyFill="1" applyBorder="1"/>
    <xf numFmtId="190" fontId="10" fillId="24" borderId="96" xfId="134" applyNumberFormat="1" applyFont="1" applyFill="1" applyBorder="1"/>
    <xf numFmtId="184" fontId="10" fillId="24" borderId="94" xfId="134" applyNumberFormat="1" applyFont="1" applyFill="1" applyBorder="1"/>
    <xf numFmtId="184" fontId="10" fillId="24" borderId="95" xfId="134" applyNumberFormat="1" applyFont="1" applyFill="1" applyBorder="1"/>
    <xf numFmtId="184" fontId="10" fillId="24" borderId="96" xfId="51" applyNumberFormat="1" applyFont="1" applyFill="1" applyBorder="1"/>
    <xf numFmtId="187" fontId="53" fillId="0" borderId="57" xfId="33" applyNumberFormat="1" applyFont="1" applyFill="1" applyBorder="1" applyAlignment="1">
      <alignment horizontal="center" vertical="center" wrapText="1"/>
    </xf>
    <xf numFmtId="187" fontId="53" fillId="0" borderId="56" xfId="33" applyNumberFormat="1" applyFont="1" applyFill="1" applyBorder="1" applyAlignment="1">
      <alignment horizontal="center" vertical="center" wrapText="1"/>
    </xf>
    <xf numFmtId="187" fontId="53" fillId="0" borderId="56" xfId="33" applyNumberFormat="1" applyFont="1" applyBorder="1" applyAlignment="1">
      <alignment horizontal="center" vertical="center" wrapText="1"/>
    </xf>
    <xf numFmtId="187" fontId="53" fillId="0" borderId="58" xfId="33" applyNumberFormat="1" applyFont="1" applyBorder="1" applyAlignment="1">
      <alignment horizontal="center" vertical="center" wrapText="1"/>
    </xf>
    <xf numFmtId="165" fontId="53" fillId="0" borderId="57" xfId="33" applyNumberFormat="1" applyFont="1" applyBorder="1" applyAlignment="1">
      <alignment horizontal="center" vertical="center" wrapText="1"/>
    </xf>
    <xf numFmtId="165" fontId="53" fillId="0" borderId="56" xfId="33" applyNumberFormat="1" applyFont="1" applyBorder="1" applyAlignment="1">
      <alignment horizontal="center" vertical="center" wrapText="1"/>
    </xf>
    <xf numFmtId="165" fontId="53" fillId="0" borderId="58" xfId="110" applyNumberFormat="1" applyFont="1" applyBorder="1" applyAlignment="1">
      <alignment horizontal="center" vertical="center" wrapText="1"/>
    </xf>
    <xf numFmtId="165" fontId="53" fillId="0" borderId="40" xfId="33" applyNumberFormat="1" applyFont="1" applyBorder="1" applyAlignment="1">
      <alignment horizontal="center" vertical="center" wrapText="1"/>
    </xf>
    <xf numFmtId="165" fontId="53" fillId="0" borderId="0" xfId="33" applyNumberFormat="1" applyFont="1" applyBorder="1" applyAlignment="1">
      <alignment horizontal="center" vertical="center" wrapText="1"/>
    </xf>
    <xf numFmtId="165" fontId="53" fillId="0" borderId="58" xfId="33" applyNumberFormat="1" applyFont="1" applyBorder="1" applyAlignment="1">
      <alignment horizontal="center" vertical="center" wrapText="1"/>
    </xf>
    <xf numFmtId="187" fontId="47" fillId="0" borderId="40" xfId="33" applyNumberFormat="1" applyFont="1" applyBorder="1" applyAlignment="1">
      <alignment horizontal="center" vertical="center" wrapText="1"/>
    </xf>
    <xf numFmtId="187" fontId="47" fillId="0" borderId="0" xfId="33" applyNumberFormat="1" applyFont="1" applyBorder="1" applyAlignment="1">
      <alignment horizontal="center" vertical="center" wrapText="1"/>
    </xf>
    <xf numFmtId="165" fontId="47" fillId="0" borderId="0" xfId="33" applyNumberFormat="1" applyFont="1" applyBorder="1" applyAlignment="1">
      <alignment horizontal="center" vertical="center" wrapText="1"/>
    </xf>
    <xf numFmtId="165" fontId="47" fillId="24" borderId="57" xfId="33" applyNumberFormat="1" applyFont="1" applyFill="1" applyBorder="1" applyAlignment="1">
      <alignment horizontal="center" vertical="center" wrapText="1"/>
    </xf>
    <xf numFmtId="165" fontId="47" fillId="24" borderId="56" xfId="33" applyNumberFormat="1" applyFont="1" applyFill="1" applyBorder="1" applyAlignment="1">
      <alignment horizontal="center" vertical="center" wrapText="1"/>
    </xf>
    <xf numFmtId="165" fontId="47" fillId="24" borderId="58" xfId="33" applyNumberFormat="1" applyFont="1" applyFill="1" applyBorder="1" applyAlignment="1">
      <alignment horizontal="center" vertical="center" wrapText="1"/>
    </xf>
    <xf numFmtId="187" fontId="53" fillId="0" borderId="37" xfId="33" applyNumberFormat="1" applyFont="1" applyBorder="1" applyAlignment="1">
      <alignment horizontal="center" vertical="center"/>
    </xf>
    <xf numFmtId="165" fontId="53" fillId="0" borderId="40" xfId="33" applyNumberFormat="1" applyFont="1" applyBorder="1" applyAlignment="1">
      <alignment horizontal="center" vertical="center"/>
    </xf>
    <xf numFmtId="165" fontId="53" fillId="0" borderId="0" xfId="33" applyNumberFormat="1" applyFont="1" applyBorder="1" applyAlignment="1">
      <alignment horizontal="center" vertical="center"/>
    </xf>
    <xf numFmtId="165" fontId="53" fillId="0" borderId="59" xfId="33" applyNumberFormat="1" applyFont="1" applyBorder="1" applyAlignment="1">
      <alignment horizontal="center" vertical="center"/>
    </xf>
    <xf numFmtId="187" fontId="53" fillId="0" borderId="38" xfId="33" applyNumberFormat="1" applyFont="1" applyBorder="1" applyAlignment="1">
      <alignment horizontal="center" vertical="center"/>
    </xf>
    <xf numFmtId="9" fontId="53" fillId="0" borderId="40" xfId="40" applyFont="1" applyBorder="1" applyAlignment="1">
      <alignment horizontal="center" vertical="center"/>
    </xf>
    <xf numFmtId="9" fontId="53" fillId="0" borderId="0" xfId="40" applyFont="1" applyBorder="1" applyAlignment="1">
      <alignment horizontal="center" vertical="center"/>
    </xf>
    <xf numFmtId="9" fontId="53" fillId="0" borderId="59" xfId="40" applyFont="1" applyBorder="1" applyAlignment="1">
      <alignment horizontal="center" vertical="center"/>
    </xf>
    <xf numFmtId="0" fontId="53" fillId="0" borderId="38" xfId="33" applyNumberFormat="1" applyFont="1" applyBorder="1" applyAlignment="1">
      <alignment horizontal="center" vertical="center"/>
    </xf>
    <xf numFmtId="165" fontId="52" fillId="0" borderId="40" xfId="33" applyNumberFormat="1" applyFont="1" applyBorder="1" applyAlignment="1">
      <alignment horizontal="center" vertical="center"/>
    </xf>
    <xf numFmtId="165" fontId="52" fillId="0" borderId="0" xfId="33" applyNumberFormat="1" applyFont="1" applyBorder="1" applyAlignment="1">
      <alignment horizontal="center" vertical="center"/>
    </xf>
    <xf numFmtId="165" fontId="52" fillId="0" borderId="59" xfId="33" applyNumberFormat="1" applyFont="1" applyBorder="1" applyAlignment="1">
      <alignment horizontal="center" vertical="center"/>
    </xf>
    <xf numFmtId="165" fontId="52" fillId="0" borderId="38" xfId="33" applyNumberFormat="1" applyFont="1" applyBorder="1" applyAlignment="1">
      <alignment horizontal="center" vertical="center"/>
    </xf>
    <xf numFmtId="164" fontId="53" fillId="0" borderId="0" xfId="33" applyFont="1" applyBorder="1" applyAlignment="1">
      <alignment horizontal="center" vertical="center"/>
    </xf>
    <xf numFmtId="164" fontId="53" fillId="0" borderId="59" xfId="33" applyFont="1" applyBorder="1" applyAlignment="1">
      <alignment horizontal="center" vertical="center"/>
    </xf>
    <xf numFmtId="164" fontId="53" fillId="0" borderId="38" xfId="33" applyFont="1" applyBorder="1" applyAlignment="1">
      <alignment horizontal="center" vertical="center"/>
    </xf>
    <xf numFmtId="43" fontId="52" fillId="0" borderId="40" xfId="33" applyNumberFormat="1" applyFont="1" applyBorder="1" applyAlignment="1">
      <alignment horizontal="center" vertical="center"/>
    </xf>
    <xf numFmtId="43" fontId="53" fillId="0" borderId="57" xfId="33" applyNumberFormat="1" applyFont="1" applyBorder="1" applyAlignment="1">
      <alignment horizontal="center" vertical="center"/>
    </xf>
    <xf numFmtId="9" fontId="53" fillId="0" borderId="40" xfId="40" applyNumberFormat="1" applyFont="1" applyBorder="1" applyAlignment="1">
      <alignment horizontal="center" vertical="center"/>
    </xf>
    <xf numFmtId="9" fontId="53" fillId="0" borderId="0" xfId="40" applyNumberFormat="1" applyFont="1" applyBorder="1" applyAlignment="1">
      <alignment horizontal="center" vertical="center"/>
    </xf>
    <xf numFmtId="9" fontId="53" fillId="0" borderId="59" xfId="40" applyNumberFormat="1" applyFont="1" applyBorder="1" applyAlignment="1">
      <alignment horizontal="center" vertical="center"/>
    </xf>
    <xf numFmtId="187" fontId="53" fillId="0" borderId="40" xfId="33" applyNumberFormat="1" applyFont="1" applyBorder="1" applyAlignment="1">
      <alignment horizontal="center" vertical="center"/>
    </xf>
    <xf numFmtId="187" fontId="53" fillId="0" borderId="0" xfId="33" applyNumberFormat="1" applyFont="1" applyBorder="1" applyAlignment="1">
      <alignment horizontal="center" vertical="center"/>
    </xf>
    <xf numFmtId="164" fontId="53" fillId="0" borderId="56" xfId="33" applyFont="1" applyFill="1" applyBorder="1" applyAlignment="1">
      <alignment horizontal="center" vertical="center"/>
    </xf>
    <xf numFmtId="164" fontId="47" fillId="0" borderId="0" xfId="33" applyFont="1" applyBorder="1" applyAlignment="1">
      <alignment horizontal="center" vertical="center"/>
    </xf>
    <xf numFmtId="165" fontId="47" fillId="24" borderId="56" xfId="33" applyNumberFormat="1" applyFont="1" applyFill="1" applyBorder="1" applyAlignment="1">
      <alignment horizontal="center" vertical="center"/>
    </xf>
    <xf numFmtId="184" fontId="53" fillId="0" borderId="57" xfId="33" applyNumberFormat="1" applyFont="1" applyBorder="1" applyAlignment="1">
      <alignment horizontal="center" vertical="center"/>
    </xf>
    <xf numFmtId="43" fontId="47" fillId="0" borderId="57" xfId="33" applyNumberFormat="1" applyFont="1" applyBorder="1" applyAlignment="1">
      <alignment horizontal="center" vertical="center"/>
    </xf>
    <xf numFmtId="187" fontId="47" fillId="0" borderId="40" xfId="33" applyNumberFormat="1" applyFont="1" applyBorder="1" applyAlignment="1">
      <alignment horizontal="center" vertical="center"/>
    </xf>
    <xf numFmtId="187" fontId="47" fillId="0" borderId="0" xfId="33" applyNumberFormat="1" applyFont="1" applyBorder="1" applyAlignment="1">
      <alignment horizontal="center" vertical="center"/>
    </xf>
    <xf numFmtId="164" fontId="47" fillId="0" borderId="59" xfId="33" applyFont="1" applyBorder="1" applyAlignment="1">
      <alignment horizontal="center" vertical="center"/>
    </xf>
    <xf numFmtId="184" fontId="52" fillId="0" borderId="30" xfId="33" applyNumberFormat="1" applyFont="1" applyBorder="1" applyAlignment="1">
      <alignment horizontal="center" vertical="center"/>
    </xf>
    <xf numFmtId="184" fontId="52" fillId="0" borderId="61" xfId="33" applyNumberFormat="1" applyFont="1" applyBorder="1" applyAlignment="1">
      <alignment horizontal="center" vertical="center"/>
    </xf>
    <xf numFmtId="187" fontId="52" fillId="0" borderId="30" xfId="33" applyNumberFormat="1" applyFont="1" applyBorder="1" applyAlignment="1">
      <alignment horizontal="center" vertical="center"/>
    </xf>
    <xf numFmtId="37" fontId="10" fillId="24" borderId="97" xfId="37" applyFont="1" applyFill="1" applyBorder="1" applyAlignment="1" applyProtection="1">
      <alignment horizontal="left"/>
      <protection hidden="1"/>
    </xf>
    <xf numFmtId="37" fontId="6" fillId="24" borderId="54" xfId="37" applyFont="1" applyFill="1" applyBorder="1" applyAlignment="1" applyProtection="1">
      <alignment horizontal="right"/>
      <protection hidden="1"/>
    </xf>
    <xf numFmtId="178" fontId="6" fillId="24" borderId="54" xfId="40" applyNumberFormat="1" applyFont="1" applyFill="1" applyBorder="1" applyProtection="1">
      <protection hidden="1"/>
    </xf>
    <xf numFmtId="186" fontId="10" fillId="24" borderId="86" xfId="33" applyNumberFormat="1" applyFont="1" applyFill="1" applyBorder="1" applyProtection="1">
      <protection hidden="1"/>
    </xf>
    <xf numFmtId="173" fontId="10" fillId="24" borderId="86" xfId="33" applyNumberFormat="1" applyFont="1" applyFill="1" applyBorder="1" applyProtection="1">
      <protection hidden="1"/>
    </xf>
    <xf numFmtId="191" fontId="6" fillId="24" borderId="0" xfId="37" applyNumberFormat="1" applyFont="1" applyFill="1" applyProtection="1">
      <protection hidden="1"/>
    </xf>
    <xf numFmtId="173" fontId="10" fillId="24" borderId="21" xfId="33" applyNumberFormat="1" applyFont="1" applyFill="1" applyBorder="1" applyProtection="1">
      <protection hidden="1"/>
    </xf>
    <xf numFmtId="187" fontId="0" fillId="0" borderId="0" xfId="51" applyNumberFormat="1" applyFont="1" applyFill="1" applyBorder="1"/>
    <xf numFmtId="187" fontId="10" fillId="0" borderId="23" xfId="51" applyNumberFormat="1" applyFont="1" applyFill="1" applyBorder="1"/>
    <xf numFmtId="184" fontId="51" fillId="0" borderId="60" xfId="33" applyNumberFormat="1" applyFont="1" applyBorder="1" applyAlignment="1">
      <alignment horizontal="center" vertical="center"/>
    </xf>
    <xf numFmtId="184" fontId="0" fillId="31" borderId="0" xfId="51" applyNumberFormat="1" applyFont="1" applyFill="1"/>
    <xf numFmtId="184" fontId="6" fillId="0" borderId="0" xfId="51" applyNumberFormat="1" applyFont="1"/>
    <xf numFmtId="192" fontId="0" fillId="0" borderId="0" xfId="51" applyNumberFormat="1" applyFont="1" applyFill="1" applyBorder="1"/>
    <xf numFmtId="192" fontId="10" fillId="0" borderId="21" xfId="51" applyNumberFormat="1" applyFont="1" applyFill="1" applyBorder="1"/>
    <xf numFmtId="184" fontId="10" fillId="0" borderId="48" xfId="51" applyNumberFormat="1" applyFont="1" applyFill="1" applyBorder="1"/>
    <xf numFmtId="187" fontId="10" fillId="0" borderId="48" xfId="51" applyNumberFormat="1" applyFont="1" applyFill="1" applyBorder="1"/>
    <xf numFmtId="184" fontId="10" fillId="0" borderId="49" xfId="51" applyNumberFormat="1" applyFont="1" applyFill="1" applyBorder="1"/>
    <xf numFmtId="3" fontId="10" fillId="0" borderId="48" xfId="51" applyNumberFormat="1" applyFont="1" applyFill="1" applyBorder="1"/>
    <xf numFmtId="3" fontId="10" fillId="0" borderId="49" xfId="51" applyNumberFormat="1" applyFont="1" applyFill="1" applyBorder="1"/>
    <xf numFmtId="184" fontId="0" fillId="0" borderId="46" xfId="51" applyNumberFormat="1" applyFont="1" applyBorder="1"/>
    <xf numFmtId="165" fontId="34" fillId="24" borderId="98" xfId="33" applyNumberFormat="1" applyFont="1" applyFill="1" applyBorder="1" applyProtection="1">
      <protection hidden="1"/>
    </xf>
    <xf numFmtId="165" fontId="34" fillId="24" borderId="99" xfId="33" applyNumberFormat="1" applyFont="1" applyFill="1" applyBorder="1" applyProtection="1">
      <protection hidden="1"/>
    </xf>
    <xf numFmtId="165" fontId="34" fillId="24" borderId="100" xfId="33" applyNumberFormat="1" applyFont="1" applyFill="1" applyBorder="1" applyProtection="1">
      <protection hidden="1"/>
    </xf>
    <xf numFmtId="164" fontId="0" fillId="0" borderId="0" xfId="33" applyFont="1" applyFill="1" applyBorder="1"/>
    <xf numFmtId="164" fontId="10" fillId="0" borderId="48" xfId="33" applyFont="1" applyFill="1" applyBorder="1"/>
    <xf numFmtId="0" fontId="1" fillId="24" borderId="0" xfId="136" applyFill="1"/>
    <xf numFmtId="184" fontId="10" fillId="24" borderId="51" xfId="51" applyNumberFormat="1" applyFont="1" applyFill="1" applyBorder="1" applyAlignment="1">
      <alignment horizontal="center" vertical="center" wrapText="1"/>
    </xf>
    <xf numFmtId="184" fontId="10" fillId="24" borderId="52" xfId="51" applyNumberFormat="1" applyFont="1" applyFill="1" applyBorder="1" applyAlignment="1">
      <alignment horizontal="center" vertical="center" wrapText="1"/>
    </xf>
    <xf numFmtId="184" fontId="10" fillId="24" borderId="53" xfId="51" applyNumberFormat="1" applyFont="1" applyFill="1" applyBorder="1" applyAlignment="1">
      <alignment horizontal="center" vertical="center"/>
    </xf>
    <xf numFmtId="184" fontId="10" fillId="24" borderId="20" xfId="51" applyNumberFormat="1" applyFont="1" applyFill="1" applyBorder="1"/>
    <xf numFmtId="184" fontId="10" fillId="24" borderId="21" xfId="51" applyNumberFormat="1" applyFont="1" applyFill="1" applyBorder="1"/>
    <xf numFmtId="184" fontId="10" fillId="24" borderId="22" xfId="51" applyNumberFormat="1" applyFont="1" applyFill="1" applyBorder="1"/>
    <xf numFmtId="184" fontId="10" fillId="24" borderId="36" xfId="51" applyNumberFormat="1" applyFont="1" applyFill="1" applyBorder="1"/>
    <xf numFmtId="184" fontId="10" fillId="24" borderId="0" xfId="51" applyNumberFormat="1" applyFont="1" applyFill="1" applyBorder="1"/>
    <xf numFmtId="0" fontId="6" fillId="24" borderId="0" xfId="53" applyFont="1" applyFill="1"/>
    <xf numFmtId="1" fontId="0" fillId="24" borderId="0" xfId="33" applyNumberFormat="1" applyFont="1" applyFill="1" applyBorder="1"/>
    <xf numFmtId="1" fontId="10" fillId="24" borderId="35" xfId="51" applyNumberFormat="1" applyFont="1" applyFill="1" applyBorder="1"/>
    <xf numFmtId="1" fontId="10" fillId="24" borderId="36" xfId="51" applyNumberFormat="1" applyFont="1" applyFill="1" applyBorder="1"/>
    <xf numFmtId="193" fontId="0" fillId="24" borderId="0" xfId="51" applyNumberFormat="1" applyFont="1" applyFill="1" applyBorder="1"/>
    <xf numFmtId="0" fontId="50" fillId="0" borderId="0" xfId="53" applyFont="1" applyAlignment="1">
      <alignment horizontal="center" vertical="center"/>
    </xf>
    <xf numFmtId="184" fontId="10" fillId="0" borderId="0" xfId="51" applyNumberFormat="1" applyFont="1" applyBorder="1" applyAlignment="1">
      <alignment horizontal="center"/>
    </xf>
    <xf numFmtId="0" fontId="6" fillId="24" borderId="0" xfId="134" applyFill="1" applyAlignment="1">
      <alignment wrapText="1"/>
    </xf>
    <xf numFmtId="0" fontId="6" fillId="24" borderId="46" xfId="134" applyFill="1" applyBorder="1"/>
    <xf numFmtId="0" fontId="10" fillId="24" borderId="51" xfId="134" applyFont="1" applyFill="1" applyBorder="1" applyAlignment="1">
      <alignment wrapText="1"/>
    </xf>
    <xf numFmtId="0" fontId="10" fillId="24" borderId="53" xfId="134" applyFont="1" applyFill="1" applyBorder="1" applyAlignment="1">
      <alignment wrapText="1"/>
    </xf>
    <xf numFmtId="184" fontId="10" fillId="24" borderId="51" xfId="102" applyNumberFormat="1" applyFont="1" applyFill="1" applyBorder="1" applyAlignment="1">
      <alignment horizontal="center" vertical="center" wrapText="1"/>
    </xf>
    <xf numFmtId="184" fontId="10" fillId="24" borderId="101" xfId="102" applyNumberFormat="1" applyFont="1" applyFill="1" applyBorder="1" applyAlignment="1">
      <alignment horizontal="center" vertical="center" wrapText="1"/>
    </xf>
    <xf numFmtId="184" fontId="10" fillId="24" borderId="52" xfId="102" applyNumberFormat="1" applyFont="1" applyFill="1" applyBorder="1" applyAlignment="1">
      <alignment horizontal="center" vertical="center" wrapText="1"/>
    </xf>
    <xf numFmtId="184" fontId="10" fillId="24" borderId="102" xfId="102" applyNumberFormat="1" applyFont="1" applyFill="1" applyBorder="1" applyAlignment="1">
      <alignment horizontal="center" vertical="center" wrapText="1"/>
    </xf>
    <xf numFmtId="184" fontId="10" fillId="24" borderId="53" xfId="102" applyNumberFormat="1" applyFont="1" applyFill="1" applyBorder="1" applyAlignment="1">
      <alignment horizontal="center" vertical="center" wrapText="1"/>
    </xf>
    <xf numFmtId="0" fontId="6" fillId="24" borderId="20" xfId="134" applyFill="1" applyBorder="1"/>
    <xf numFmtId="165" fontId="0" fillId="24" borderId="21" xfId="33" applyNumberFormat="1" applyFont="1" applyFill="1" applyBorder="1"/>
    <xf numFmtId="184" fontId="10" fillId="24" borderId="20" xfId="102" applyNumberFormat="1" applyFont="1" applyFill="1" applyBorder="1"/>
    <xf numFmtId="194" fontId="6" fillId="24" borderId="40" xfId="102" applyNumberFormat="1" applyFont="1" applyFill="1" applyBorder="1"/>
    <xf numFmtId="194" fontId="6" fillId="24" borderId="0" xfId="102" applyNumberFormat="1" applyFont="1" applyFill="1" applyBorder="1"/>
    <xf numFmtId="194" fontId="6" fillId="24" borderId="59" xfId="102" applyNumberFormat="1" applyFont="1" applyFill="1" applyBorder="1"/>
    <xf numFmtId="194" fontId="10" fillId="24" borderId="21" xfId="102" applyNumberFormat="1" applyFont="1" applyFill="1" applyBorder="1"/>
    <xf numFmtId="165" fontId="10" fillId="24" borderId="36" xfId="33" applyNumberFormat="1" applyFont="1" applyFill="1" applyBorder="1"/>
    <xf numFmtId="184" fontId="10" fillId="24" borderId="22" xfId="102" applyNumberFormat="1" applyFont="1" applyFill="1" applyBorder="1"/>
    <xf numFmtId="184" fontId="10" fillId="24" borderId="94" xfId="102" applyNumberFormat="1" applyFont="1" applyFill="1" applyBorder="1"/>
    <xf numFmtId="184" fontId="10" fillId="24" borderId="35" xfId="102" applyNumberFormat="1" applyFont="1" applyFill="1" applyBorder="1"/>
    <xf numFmtId="184" fontId="10" fillId="24" borderId="95" xfId="102" applyNumberFormat="1" applyFont="1" applyFill="1" applyBorder="1"/>
    <xf numFmtId="194" fontId="10" fillId="24" borderId="103" xfId="102" applyNumberFormat="1" applyFont="1" applyFill="1" applyBorder="1"/>
    <xf numFmtId="165" fontId="53" fillId="0" borderId="0" xfId="53" applyNumberFormat="1" applyFont="1"/>
    <xf numFmtId="184" fontId="10" fillId="0" borderId="0" xfId="51" applyNumberFormat="1" applyFont="1" applyBorder="1" applyAlignment="1">
      <alignment horizontal="center"/>
    </xf>
    <xf numFmtId="49" fontId="10" fillId="0" borderId="0" xfId="51" applyNumberFormat="1" applyFont="1" applyBorder="1" applyAlignment="1">
      <alignment horizontal="center" vertical="center"/>
    </xf>
    <xf numFmtId="165" fontId="53" fillId="0" borderId="56" xfId="110" applyNumberFormat="1" applyFont="1" applyBorder="1" applyAlignment="1">
      <alignment horizontal="center" vertical="center" wrapText="1"/>
    </xf>
    <xf numFmtId="0" fontId="52" fillId="25" borderId="63" xfId="53" applyFont="1" applyFill="1" applyBorder="1" applyAlignment="1">
      <alignment horizontal="center" vertical="center"/>
    </xf>
    <xf numFmtId="187" fontId="53" fillId="0" borderId="58" xfId="33" applyNumberFormat="1" applyFont="1" applyBorder="1" applyAlignment="1">
      <alignment horizontal="center" vertical="center"/>
    </xf>
    <xf numFmtId="165" fontId="47" fillId="0" borderId="59" xfId="33" applyNumberFormat="1" applyFont="1" applyBorder="1" applyAlignment="1">
      <alignment horizontal="center" vertical="center"/>
    </xf>
    <xf numFmtId="49" fontId="10" fillId="0" borderId="0" xfId="51" applyNumberFormat="1" applyFont="1" applyBorder="1" applyAlignment="1">
      <alignment horizontal="center" vertical="center"/>
    </xf>
    <xf numFmtId="184" fontId="10" fillId="0" borderId="0" xfId="51" applyNumberFormat="1" applyFont="1" applyBorder="1" applyAlignment="1">
      <alignment horizontal="center"/>
    </xf>
    <xf numFmtId="184" fontId="10" fillId="0" borderId="104" xfId="51" applyNumberFormat="1" applyFont="1" applyFill="1" applyBorder="1"/>
    <xf numFmtId="192" fontId="10" fillId="0" borderId="35" xfId="51" applyNumberFormat="1" applyFont="1" applyFill="1" applyBorder="1"/>
    <xf numFmtId="187" fontId="6" fillId="0" borderId="0" xfId="53" applyNumberFormat="1"/>
    <xf numFmtId="165" fontId="0" fillId="0" borderId="0" xfId="33" applyNumberFormat="1" applyFont="1" applyFill="1" applyBorder="1"/>
    <xf numFmtId="0" fontId="51" fillId="27" borderId="58" xfId="53" applyFont="1" applyFill="1" applyBorder="1" applyAlignment="1">
      <alignment horizontal="center" vertical="center"/>
    </xf>
    <xf numFmtId="0" fontId="51" fillId="27" borderId="59" xfId="53" applyFont="1" applyFill="1" applyBorder="1" applyAlignment="1">
      <alignment horizontal="center" vertical="center"/>
    </xf>
    <xf numFmtId="0" fontId="51" fillId="27" borderId="61" xfId="53" applyFont="1" applyFill="1" applyBorder="1" applyAlignment="1">
      <alignment horizontal="center" vertical="center"/>
    </xf>
    <xf numFmtId="0" fontId="50" fillId="0" borderId="0" xfId="53" applyFont="1" applyAlignment="1">
      <alignment horizontal="center" vertical="center"/>
    </xf>
    <xf numFmtId="0" fontId="52" fillId="27" borderId="19" xfId="53" applyFont="1" applyFill="1" applyBorder="1" applyAlignment="1">
      <alignment horizontal="center" vertical="center"/>
    </xf>
    <xf numFmtId="0" fontId="52" fillId="26" borderId="57" xfId="53" applyFont="1" applyFill="1" applyBorder="1" applyAlignment="1">
      <alignment horizontal="center" vertical="center"/>
    </xf>
    <xf numFmtId="0" fontId="52" fillId="26" borderId="40" xfId="53" applyFont="1" applyFill="1" applyBorder="1" applyAlignment="1">
      <alignment horizontal="center" vertical="center"/>
    </xf>
    <xf numFmtId="0" fontId="52" fillId="26" borderId="60" xfId="53" applyFont="1" applyFill="1" applyBorder="1" applyAlignment="1">
      <alignment horizontal="center" vertical="center"/>
    </xf>
    <xf numFmtId="0" fontId="52" fillId="27" borderId="37" xfId="53" applyFont="1" applyFill="1" applyBorder="1" applyAlignment="1">
      <alignment horizontal="center" vertical="center"/>
    </xf>
    <xf numFmtId="0" fontId="52" fillId="28" borderId="57" xfId="53" applyFont="1" applyFill="1" applyBorder="1" applyAlignment="1">
      <alignment horizontal="center" vertical="center"/>
    </xf>
    <xf numFmtId="0" fontId="52" fillId="28" borderId="40" xfId="53" applyFont="1" applyFill="1" applyBorder="1" applyAlignment="1">
      <alignment horizontal="center" vertical="center"/>
    </xf>
    <xf numFmtId="0" fontId="52" fillId="28" borderId="60" xfId="53" applyFont="1" applyFill="1" applyBorder="1" applyAlignment="1">
      <alignment horizontal="center" vertical="center"/>
    </xf>
    <xf numFmtId="0" fontId="52" fillId="27" borderId="38" xfId="53" applyFont="1" applyFill="1" applyBorder="1" applyAlignment="1">
      <alignment horizontal="center" vertical="center"/>
    </xf>
    <xf numFmtId="0" fontId="52" fillId="27" borderId="39" xfId="53" applyFont="1" applyFill="1" applyBorder="1" applyAlignment="1">
      <alignment horizontal="center" vertical="center"/>
    </xf>
    <xf numFmtId="0" fontId="51" fillId="29" borderId="58" xfId="53" applyFont="1" applyFill="1" applyBorder="1" applyAlignment="1">
      <alignment horizontal="center" vertical="center"/>
    </xf>
    <xf numFmtId="0" fontId="51" fillId="29" borderId="59" xfId="53" applyFont="1" applyFill="1" applyBorder="1" applyAlignment="1">
      <alignment horizontal="center" vertical="center"/>
    </xf>
    <xf numFmtId="0" fontId="51" fillId="27" borderId="19" xfId="53" applyFont="1" applyFill="1" applyBorder="1" applyAlignment="1">
      <alignment horizontal="center" vertical="center"/>
    </xf>
    <xf numFmtId="0" fontId="51" fillId="27" borderId="37" xfId="53" applyFont="1" applyFill="1" applyBorder="1" applyAlignment="1">
      <alignment horizontal="center" vertical="center"/>
    </xf>
    <xf numFmtId="0" fontId="51" fillId="26" borderId="58" xfId="53" applyFont="1" applyFill="1" applyBorder="1" applyAlignment="1">
      <alignment horizontal="center" vertical="center" wrapText="1"/>
    </xf>
    <xf numFmtId="0" fontId="51" fillId="26" borderId="59" xfId="53" applyFont="1" applyFill="1" applyBorder="1" applyAlignment="1">
      <alignment horizontal="center" vertical="center" wrapText="1"/>
    </xf>
    <xf numFmtId="0" fontId="51" fillId="26" borderId="37" xfId="53" applyFont="1" applyFill="1" applyBorder="1" applyAlignment="1">
      <alignment horizontal="center" vertical="center" wrapText="1"/>
    </xf>
    <xf numFmtId="0" fontId="51" fillId="26" borderId="38" xfId="53" applyFont="1" applyFill="1" applyBorder="1" applyAlignment="1">
      <alignment horizontal="center" vertical="center" wrapText="1"/>
    </xf>
    <xf numFmtId="184" fontId="10" fillId="0" borderId="0" xfId="51" applyNumberFormat="1" applyFont="1" applyAlignment="1">
      <alignment horizontal="center"/>
    </xf>
    <xf numFmtId="49" fontId="10" fillId="0" borderId="0" xfId="51" applyNumberFormat="1" applyFont="1" applyAlignment="1">
      <alignment horizontal="center" vertical="center"/>
    </xf>
    <xf numFmtId="184" fontId="10" fillId="0" borderId="0" xfId="51" applyNumberFormat="1" applyFont="1" applyBorder="1" applyAlignment="1">
      <alignment horizontal="center"/>
    </xf>
    <xf numFmtId="49" fontId="10" fillId="0" borderId="46" xfId="51" applyNumberFormat="1" applyFont="1" applyBorder="1" applyAlignment="1">
      <alignment horizontal="center"/>
    </xf>
    <xf numFmtId="49" fontId="10" fillId="0" borderId="0" xfId="51" applyNumberFormat="1" applyFont="1" applyAlignment="1">
      <alignment horizontal="center"/>
    </xf>
    <xf numFmtId="49" fontId="10" fillId="0" borderId="0" xfId="51" applyNumberFormat="1" applyFont="1" applyBorder="1" applyAlignment="1">
      <alignment horizontal="center" vertical="center"/>
    </xf>
    <xf numFmtId="184" fontId="10" fillId="0" borderId="54" xfId="51" applyNumberFormat="1" applyFont="1" applyBorder="1" applyAlignment="1">
      <alignment horizontal="center"/>
    </xf>
    <xf numFmtId="184" fontId="10" fillId="32" borderId="0" xfId="51" applyNumberFormat="1" applyFont="1" applyFill="1" applyBorder="1" applyAlignment="1">
      <alignment horizontal="center" vertical="top" wrapText="1"/>
    </xf>
    <xf numFmtId="37" fontId="6" fillId="24" borderId="0" xfId="37" applyFont="1" applyFill="1" applyAlignment="1" applyProtection="1">
      <alignment horizontal="left" vertical="top" wrapText="1"/>
      <protection hidden="1"/>
    </xf>
    <xf numFmtId="0" fontId="41" fillId="24" borderId="12" xfId="112" applyFont="1" applyFill="1" applyBorder="1" applyAlignment="1">
      <alignment horizontal="center"/>
    </xf>
    <xf numFmtId="0" fontId="41" fillId="29" borderId="64" xfId="112" applyFont="1" applyFill="1" applyBorder="1" applyAlignment="1">
      <alignment horizontal="center" vertical="center" wrapText="1"/>
    </xf>
    <xf numFmtId="0" fontId="41" fillId="29" borderId="65" xfId="112" applyFont="1" applyFill="1" applyBorder="1" applyAlignment="1">
      <alignment horizontal="center" vertical="center" wrapText="1"/>
    </xf>
    <xf numFmtId="0" fontId="41" fillId="30" borderId="66" xfId="112" applyFont="1" applyFill="1" applyBorder="1" applyAlignment="1">
      <alignment horizontal="center" vertical="center" wrapText="1"/>
    </xf>
    <xf numFmtId="0" fontId="41" fillId="30" borderId="67" xfId="112" applyFont="1" applyFill="1" applyBorder="1" applyAlignment="1">
      <alignment horizontal="center" vertical="center" wrapText="1"/>
    </xf>
    <xf numFmtId="0" fontId="41" fillId="29" borderId="68" xfId="112" applyFont="1" applyFill="1" applyBorder="1" applyAlignment="1">
      <alignment horizontal="center" vertical="center" wrapText="1"/>
    </xf>
    <xf numFmtId="0" fontId="41" fillId="29" borderId="69" xfId="112" applyFont="1" applyFill="1" applyBorder="1" applyAlignment="1">
      <alignment horizontal="center" vertical="center" wrapText="1"/>
    </xf>
    <xf numFmtId="0" fontId="41" fillId="30" borderId="68" xfId="112" applyFont="1" applyFill="1" applyBorder="1" applyAlignment="1">
      <alignment horizontal="center" vertical="center" wrapText="1"/>
    </xf>
    <xf numFmtId="0" fontId="41" fillId="30" borderId="69" xfId="112" applyFont="1" applyFill="1" applyBorder="1" applyAlignment="1">
      <alignment horizontal="center" vertical="center" wrapText="1"/>
    </xf>
    <xf numFmtId="0" fontId="41" fillId="29" borderId="70" xfId="112" applyFont="1" applyFill="1" applyBorder="1" applyAlignment="1">
      <alignment horizontal="center" vertical="center" wrapText="1"/>
    </xf>
    <xf numFmtId="0" fontId="41" fillId="30" borderId="70" xfId="112" applyFont="1" applyFill="1" applyBorder="1" applyAlignment="1">
      <alignment horizontal="center" vertical="center" wrapText="1"/>
    </xf>
    <xf numFmtId="0" fontId="41" fillId="24" borderId="0" xfId="112" applyFont="1" applyFill="1" applyBorder="1" applyAlignment="1">
      <alignment horizontal="center"/>
    </xf>
    <xf numFmtId="37" fontId="41" fillId="24" borderId="12" xfId="37" applyFont="1" applyFill="1" applyBorder="1" applyAlignment="1" applyProtection="1">
      <alignment horizontal="center"/>
      <protection hidden="1"/>
    </xf>
    <xf numFmtId="37" fontId="41" fillId="24" borderId="0" xfId="37" applyFont="1" applyFill="1" applyAlignment="1" applyProtection="1">
      <alignment horizontal="center" wrapText="1"/>
      <protection hidden="1"/>
    </xf>
    <xf numFmtId="37" fontId="41" fillId="24" borderId="12" xfId="37" applyFont="1" applyFill="1" applyBorder="1" applyAlignment="1" applyProtection="1">
      <alignment horizontal="center" vertical="center"/>
      <protection hidden="1"/>
    </xf>
    <xf numFmtId="37" fontId="6" fillId="24" borderId="12" xfId="37" applyFont="1" applyFill="1" applyBorder="1" applyAlignment="1" applyProtection="1">
      <alignment horizontal="center" vertical="center"/>
      <protection hidden="1"/>
    </xf>
    <xf numFmtId="37" fontId="41" fillId="24" borderId="12" xfId="37" applyFont="1" applyFill="1" applyBorder="1" applyAlignment="1" applyProtection="1">
      <alignment horizontal="center" vertical="center" wrapText="1"/>
      <protection hidden="1"/>
    </xf>
    <xf numFmtId="37" fontId="10" fillId="29" borderId="30" xfId="37" applyFont="1" applyFill="1" applyBorder="1" applyAlignment="1" applyProtection="1">
      <alignment horizontal="center" vertical="center"/>
      <protection hidden="1"/>
    </xf>
    <xf numFmtId="37" fontId="6" fillId="29" borderId="30" xfId="37" applyFont="1" applyFill="1" applyBorder="1" applyAlignment="1" applyProtection="1">
      <alignment horizontal="center" vertical="center"/>
      <protection hidden="1"/>
    </xf>
    <xf numFmtId="37" fontId="10" fillId="30" borderId="30" xfId="37" applyFont="1" applyFill="1" applyBorder="1" applyAlignment="1" applyProtection="1">
      <alignment horizontal="center" vertical="center"/>
      <protection hidden="1"/>
    </xf>
    <xf numFmtId="0" fontId="10" fillId="24" borderId="46" xfId="134" applyFont="1" applyFill="1" applyBorder="1" applyAlignment="1">
      <alignment horizontal="center" vertical="center"/>
    </xf>
    <xf numFmtId="0" fontId="10" fillId="24" borderId="46" xfId="134" applyFont="1" applyFill="1" applyBorder="1" applyAlignment="1">
      <alignment horizontal="center"/>
    </xf>
    <xf numFmtId="0" fontId="6" fillId="24" borderId="0" xfId="134" applyFill="1" applyAlignment="1">
      <alignment horizontal="center" vertical="center"/>
    </xf>
    <xf numFmtId="49" fontId="42" fillId="24" borderId="13" xfId="54" applyNumberFormat="1" applyFont="1" applyFill="1" applyBorder="1" applyAlignment="1" applyProtection="1">
      <alignment horizontal="center" vertical="center" wrapText="1"/>
      <protection hidden="1"/>
    </xf>
    <xf numFmtId="49" fontId="42" fillId="24" borderId="14" xfId="54" applyNumberFormat="1" applyFont="1" applyFill="1" applyBorder="1" applyAlignment="1" applyProtection="1">
      <alignment horizontal="center" vertical="center" wrapText="1"/>
      <protection hidden="1"/>
    </xf>
    <xf numFmtId="49" fontId="42" fillId="24" borderId="15" xfId="54" applyNumberFormat="1" applyFont="1" applyFill="1" applyBorder="1" applyAlignment="1" applyProtection="1">
      <alignment horizontal="center" vertical="center" wrapText="1"/>
      <protection hidden="1"/>
    </xf>
    <xf numFmtId="49" fontId="42" fillId="24" borderId="16" xfId="54" applyNumberFormat="1" applyFont="1" applyFill="1" applyBorder="1" applyAlignment="1" applyProtection="1">
      <alignment horizontal="center" vertical="center" wrapText="1"/>
      <protection hidden="1"/>
    </xf>
    <xf numFmtId="49" fontId="42" fillId="24" borderId="17" xfId="54" applyNumberFormat="1" applyFont="1" applyFill="1" applyBorder="1" applyAlignment="1" applyProtection="1">
      <alignment horizontal="center" vertical="center" wrapText="1"/>
      <protection hidden="1"/>
    </xf>
    <xf numFmtId="49" fontId="42" fillId="24" borderId="18" xfId="54" applyNumberFormat="1" applyFont="1" applyFill="1" applyBorder="1" applyAlignment="1" applyProtection="1">
      <alignment horizontal="center" vertical="center" wrapText="1"/>
      <protection hidden="1"/>
    </xf>
    <xf numFmtId="37" fontId="10" fillId="24" borderId="13" xfId="37" applyFont="1" applyFill="1" applyBorder="1" applyAlignment="1" applyProtection="1">
      <alignment horizontal="center" vertical="center" wrapText="1"/>
      <protection hidden="1"/>
    </xf>
    <xf numFmtId="37" fontId="10" fillId="24" borderId="14" xfId="37" applyFont="1" applyFill="1" applyBorder="1" applyAlignment="1" applyProtection="1">
      <alignment horizontal="center" vertical="center" wrapText="1"/>
      <protection hidden="1"/>
    </xf>
    <xf numFmtId="37" fontId="41" fillId="24" borderId="0" xfId="37" applyFont="1" applyFill="1" applyAlignment="1" applyProtection="1">
      <alignment horizontal="center" vertical="center" wrapText="1"/>
      <protection hidden="1"/>
    </xf>
    <xf numFmtId="37" fontId="49" fillId="24" borderId="0" xfId="37" applyFont="1" applyFill="1" applyAlignment="1" applyProtection="1">
      <alignment horizontal="center" vertical="center" wrapText="1"/>
      <protection hidden="1"/>
    </xf>
    <xf numFmtId="37" fontId="41" fillId="29" borderId="12" xfId="37" applyFont="1" applyFill="1" applyBorder="1" applyAlignment="1" applyProtection="1">
      <alignment horizontal="center" vertical="center" wrapText="1"/>
      <protection hidden="1"/>
    </xf>
    <xf numFmtId="37" fontId="41" fillId="30" borderId="12" xfId="37" applyFont="1" applyFill="1" applyBorder="1" applyAlignment="1" applyProtection="1">
      <alignment horizontal="center" vertical="center" wrapText="1"/>
      <protection hidden="1"/>
    </xf>
    <xf numFmtId="184" fontId="10" fillId="0" borderId="46" xfId="51" applyNumberFormat="1" applyFont="1" applyBorder="1" applyAlignment="1">
      <alignment horizontal="center"/>
    </xf>
    <xf numFmtId="184" fontId="10" fillId="0" borderId="0" xfId="51" applyNumberFormat="1" applyFont="1" applyAlignment="1">
      <alignment horizontal="center" vertical="center"/>
    </xf>
    <xf numFmtId="184" fontId="10" fillId="24" borderId="0" xfId="51" applyNumberFormat="1" applyFont="1" applyFill="1" applyAlignment="1">
      <alignment horizontal="center"/>
    </xf>
    <xf numFmtId="0" fontId="10" fillId="24" borderId="0" xfId="134" applyFont="1" applyFill="1" applyAlignment="1">
      <alignment horizontal="center" wrapText="1"/>
    </xf>
    <xf numFmtId="184" fontId="10" fillId="24" borderId="0" xfId="102" applyNumberFormat="1" applyFont="1" applyFill="1" applyAlignment="1">
      <alignment horizontal="center" wrapText="1"/>
    </xf>
    <xf numFmtId="184" fontId="10" fillId="24" borderId="0" xfId="102" applyNumberFormat="1" applyFont="1" applyFill="1" applyAlignment="1">
      <alignment horizontal="center"/>
    </xf>
    <xf numFmtId="0" fontId="10" fillId="24" borderId="0" xfId="134" applyFont="1" applyFill="1" applyAlignment="1">
      <alignment horizontal="center"/>
    </xf>
    <xf numFmtId="49" fontId="10" fillId="24" borderId="0" xfId="102" applyNumberFormat="1" applyFont="1" applyFill="1" applyBorder="1" applyAlignment="1">
      <alignment horizontal="center" vertical="center" wrapText="1"/>
    </xf>
  </cellXfs>
  <cellStyles count="137">
    <cellStyle name="=C:\WINNT\SYSTEM32\COMMAND.COM" xfId="57"/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" xfId="19" builtinId="26" customBuiltin="1"/>
    <cellStyle name="Buena 2" xfId="76"/>
    <cellStyle name="Cálculo" xfId="20" builtinId="22" customBuiltin="1"/>
    <cellStyle name="Cálculo 2" xfId="77"/>
    <cellStyle name="Cálculo 2 2" xfId="122"/>
    <cellStyle name="Cálculo 3" xfId="106"/>
    <cellStyle name="Celda de comprobación" xfId="21" builtinId="23" customBuiltin="1"/>
    <cellStyle name="Celda de comprobación 2" xfId="78"/>
    <cellStyle name="Celda de comprobación 2 2" xfId="123"/>
    <cellStyle name="Celda de comprobación 3" xfId="107"/>
    <cellStyle name="Celda vinculada" xfId="22" builtinId="24" customBuiltin="1"/>
    <cellStyle name="Celda vinculada 2" xfId="79"/>
    <cellStyle name="Encabezado 1" xfId="46" builtinId="16" customBuiltin="1"/>
    <cellStyle name="Encabezado 4" xfId="23" builtinId="19" customBuiltin="1"/>
    <cellStyle name="Encabezado 4 2" xfId="80"/>
    <cellStyle name="Énfasis1" xfId="24" builtinId="29" customBuiltin="1"/>
    <cellStyle name="Énfasis1 2" xfId="81"/>
    <cellStyle name="Énfasis2" xfId="25" builtinId="33" customBuiltin="1"/>
    <cellStyle name="Énfasis2 2" xfId="82"/>
    <cellStyle name="Énfasis3" xfId="26" builtinId="37" customBuiltin="1"/>
    <cellStyle name="Énfasis3 2" xfId="83"/>
    <cellStyle name="Énfasis4" xfId="27" builtinId="41" customBuiltin="1"/>
    <cellStyle name="Énfasis4 2" xfId="84"/>
    <cellStyle name="Énfasis5" xfId="28" builtinId="45" customBuiltin="1"/>
    <cellStyle name="Énfasis5 2" xfId="85"/>
    <cellStyle name="Énfasis6" xfId="29" builtinId="49" customBuiltin="1"/>
    <cellStyle name="Énfasis6 2" xfId="86"/>
    <cellStyle name="Entrada" xfId="30" builtinId="20" customBuiltin="1"/>
    <cellStyle name="Entrada 2" xfId="87"/>
    <cellStyle name="Entrada 2 2" xfId="124"/>
    <cellStyle name="Entrada 3" xfId="109"/>
    <cellStyle name="Euro" xfId="31"/>
    <cellStyle name="Euro 2" xfId="88"/>
    <cellStyle name="Incorrecto" xfId="32" builtinId="27" customBuiltin="1"/>
    <cellStyle name="Incorrecto 2" xfId="89"/>
    <cellStyle name="Millares" xfId="33" builtinId="3"/>
    <cellStyle name="Millares [0] 2" xfId="90"/>
    <cellStyle name="Millares [0] 2 2" xfId="125"/>
    <cellStyle name="Millares 12" xfId="105"/>
    <cellStyle name="Millares 12 2" xfId="132"/>
    <cellStyle name="Millares 2" xfId="51"/>
    <cellStyle name="Millares 2 2" xfId="54"/>
    <cellStyle name="Millares 2 2 2" xfId="102"/>
    <cellStyle name="Millares 2 2 2 2" xfId="130"/>
    <cellStyle name="Millares 2 3" xfId="118"/>
    <cellStyle name="Millares 2 4" xfId="108"/>
    <cellStyle name="Millares 3" xfId="52"/>
    <cellStyle name="Millares 3 2" xfId="119"/>
    <cellStyle name="Millares 4" xfId="110"/>
    <cellStyle name="Millares 5" xfId="121"/>
    <cellStyle name="Millares 6" xfId="133"/>
    <cellStyle name="Neutral" xfId="34" builtinId="28" customBuiltin="1"/>
    <cellStyle name="Neutral 2" xfId="91"/>
    <cellStyle name="Normal" xfId="0" builtinId="0"/>
    <cellStyle name="Normal 2" xfId="35"/>
    <cellStyle name="Normal 2 2" xfId="103"/>
    <cellStyle name="Normal 2 3" xfId="111"/>
    <cellStyle name="Normal 2 4" xfId="134"/>
    <cellStyle name="Normal 3" xfId="36"/>
    <cellStyle name="Normal 3 2" xfId="112"/>
    <cellStyle name="Normal 4" xfId="53"/>
    <cellStyle name="Normal 5" xfId="101"/>
    <cellStyle name="Normal 5 2" xfId="129"/>
    <cellStyle name="Normal 6" xfId="104"/>
    <cellStyle name="Normal 6 2" xfId="131"/>
    <cellStyle name="Normal 7" xfId="136"/>
    <cellStyle name="Normal_FGPAGO95" xfId="37"/>
    <cellStyle name="Notas" xfId="38" builtinId="10" customBuiltin="1"/>
    <cellStyle name="Notas 2" xfId="92"/>
    <cellStyle name="Notas 2 2" xfId="126"/>
    <cellStyle name="Notas 3" xfId="113"/>
    <cellStyle name="PESOS" xfId="39"/>
    <cellStyle name="PESOS 2" xfId="114"/>
    <cellStyle name="Porcentaje" xfId="40" builtinId="5"/>
    <cellStyle name="Porcentaje 2" xfId="120"/>
    <cellStyle name="Porcentaje 3" xfId="135"/>
    <cellStyle name="Porcentual 2" xfId="41"/>
    <cellStyle name="Porcentual 2 2" xfId="115"/>
    <cellStyle name="Porcentual 3" xfId="55"/>
    <cellStyle name="Porcentual 4" xfId="56"/>
    <cellStyle name="Salida" xfId="42" builtinId="21" customBuiltin="1"/>
    <cellStyle name="Salida 2" xfId="93"/>
    <cellStyle name="Salida 2 2" xfId="127"/>
    <cellStyle name="Salida 3" xfId="116"/>
    <cellStyle name="Texto de advertencia" xfId="43" builtinId="11" customBuiltin="1"/>
    <cellStyle name="Texto de advertencia 2" xfId="94"/>
    <cellStyle name="Texto explicativo" xfId="44" builtinId="53" customBuiltin="1"/>
    <cellStyle name="Texto explicativo 2" xfId="95"/>
    <cellStyle name="Título" xfId="45" builtinId="15" customBuiltin="1"/>
    <cellStyle name="Título 1 2" xfId="96"/>
    <cellStyle name="Título 2" xfId="47" builtinId="17" customBuiltin="1"/>
    <cellStyle name="Título 2 2" xfId="97"/>
    <cellStyle name="Título 3" xfId="48" builtinId="18" customBuiltin="1"/>
    <cellStyle name="Título 3 2" xfId="98"/>
    <cellStyle name="Título 4" xfId="99"/>
    <cellStyle name="Total" xfId="49" builtinId="25" customBuiltin="1"/>
    <cellStyle name="Total 2" xfId="100"/>
    <cellStyle name="Total 2 2" xfId="128"/>
    <cellStyle name="Total 3" xfId="117"/>
    <cellStyle name="UDI´s" xfId="50"/>
  </cellStyles>
  <dxfs count="1"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Base%20de%20formatos%202019_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PREDIAL2018INFORMACIONCOMPLETARORDEN%20NL%20(00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Desktop/00.1%20Direcci&#243;n%20de%20Coordinaci&#243;n%20y%20Planeaci&#243;n%20Hacendaria/Participaciones%20y%20Aportaciones/BASES%20DE%20DATOS/PARTICIPACIONES%20FEDERALES%20A%20MUNICIPIOS/2018__Part_F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00.1%20Direcci&#243;n%20de%20Coordinaci&#243;n%20y%20Planeaci&#243;n%20Hacendaria\Junio\25.06.19\30%25_2019_2_SE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2019_Part_Fed%20(00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64017/Desktop/ajuste%20anualpub/Ajuste%20Anual%20Par%20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1ER%20SE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. LLegadas"/>
      <sheetName val="SumP"/>
      <sheetName val="SumA"/>
      <sheetName val="FORMATO 002"/>
      <sheetName val="Formato 001"/>
      <sheetName val="FORMATO 002 (2)"/>
      <sheetName val="datos predial"/>
      <sheetName val="FORMATO 002 (3)"/>
      <sheetName val="FORMATO 009 (3)"/>
      <sheetName val="FORMATO 009 (2)"/>
      <sheetName val="FORMATO 003"/>
      <sheetName val="FORMATO 004"/>
      <sheetName val="FORMATO 004 (2)"/>
      <sheetName val="FORMATO 005"/>
      <sheetName val="FORMATO 006"/>
      <sheetName val="FORMATO 007"/>
      <sheetName val="FORMATO 009"/>
      <sheetName val="FORMATO 008"/>
      <sheetName val="datos agua"/>
      <sheetName val="FORMATO 010"/>
      <sheetName val="FORMATO 011"/>
      <sheetName val="FORMATO 011 (2)"/>
      <sheetName val="FORMATO 012"/>
      <sheetName val="FORMATO 013"/>
      <sheetName val="FORMATO 014"/>
      <sheetName val="Compendio de nomb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">
          <cell r="C2" t="str">
            <v>Aguascalientes</v>
          </cell>
        </row>
        <row r="3">
          <cell r="C3" t="str">
            <v>Baja California</v>
          </cell>
        </row>
        <row r="4">
          <cell r="C4" t="str">
            <v>Baja California Sur</v>
          </cell>
        </row>
        <row r="5">
          <cell r="C5" t="str">
            <v>Campeche</v>
          </cell>
        </row>
        <row r="6">
          <cell r="C6" t="str">
            <v>Chiapas</v>
          </cell>
        </row>
        <row r="7">
          <cell r="C7" t="str">
            <v>Chihuahua</v>
          </cell>
        </row>
        <row r="8">
          <cell r="C8" t="str">
            <v>Ciudad de México</v>
          </cell>
        </row>
        <row r="9">
          <cell r="C9" t="str">
            <v>Coahuila de Zaragoza</v>
          </cell>
        </row>
        <row r="10">
          <cell r="C10" t="str">
            <v>Colima</v>
          </cell>
        </row>
        <row r="11">
          <cell r="C11" t="str">
            <v>Durango</v>
          </cell>
        </row>
        <row r="12">
          <cell r="C12" t="str">
            <v>Guanajuato</v>
          </cell>
        </row>
        <row r="13">
          <cell r="C13" t="str">
            <v>Guerrero</v>
          </cell>
        </row>
        <row r="14">
          <cell r="C14" t="str">
            <v>Hidalgo</v>
          </cell>
        </row>
        <row r="15">
          <cell r="C15" t="str">
            <v>Jalisco</v>
          </cell>
        </row>
        <row r="16">
          <cell r="C16" t="str">
            <v>México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PH - 1-2-3"/>
      <sheetName val="IMPORTE"/>
      <sheetName val="DESCUENTOS"/>
      <sheetName val="NETO"/>
      <sheetName val="EXPEDIENTES"/>
      <sheetName val="fact 2018"/>
      <sheetName val="AÑO ANT"/>
      <sheetName val="COMP NOMINAL"/>
      <sheetName val="COMP %"/>
      <sheetName val="seleccion"/>
      <sheetName val="FACTURACIÓN"/>
    </sheetNames>
    <sheetDataSet>
      <sheetData sheetId="0" refreshError="1"/>
      <sheetData sheetId="1">
        <row r="3">
          <cell r="A3" t="str">
            <v>ABASOLO</v>
          </cell>
        </row>
        <row r="4">
          <cell r="A4" t="str">
            <v>AGUALEGUAS</v>
          </cell>
        </row>
        <row r="5">
          <cell r="A5" t="str">
            <v>ALDAMAS, LOS</v>
          </cell>
        </row>
        <row r="6">
          <cell r="A6" t="str">
            <v>ALLENDE</v>
          </cell>
        </row>
        <row r="7">
          <cell r="A7" t="str">
            <v>ANAHUAC</v>
          </cell>
        </row>
        <row r="8">
          <cell r="A8" t="str">
            <v>APODACA</v>
          </cell>
        </row>
        <row r="9">
          <cell r="A9" t="str">
            <v>ARAMBERRI</v>
          </cell>
        </row>
        <row r="10">
          <cell r="A10" t="str">
            <v>BUSTAMANTE</v>
          </cell>
        </row>
        <row r="11">
          <cell r="A11" t="str">
            <v>CADEREYTA JIMENEZ</v>
          </cell>
        </row>
        <row r="12">
          <cell r="A12" t="str">
            <v>CARMEN</v>
          </cell>
        </row>
        <row r="13">
          <cell r="A13" t="str">
            <v xml:space="preserve">CERRALVO </v>
          </cell>
        </row>
        <row r="14">
          <cell r="A14" t="str">
            <v>CHINA</v>
          </cell>
        </row>
        <row r="15">
          <cell r="A15" t="str">
            <v>CIENEGA DE FLORES</v>
          </cell>
        </row>
        <row r="16">
          <cell r="A16" t="str">
            <v>DOCTOR ARROYO</v>
          </cell>
        </row>
        <row r="17">
          <cell r="A17" t="str">
            <v>DOCTOR COSS</v>
          </cell>
        </row>
        <row r="18">
          <cell r="A18" t="str">
            <v>DOCTOR GONZALEZ</v>
          </cell>
        </row>
        <row r="19">
          <cell r="A19" t="str">
            <v>GALEANA</v>
          </cell>
        </row>
        <row r="20">
          <cell r="A20" t="str">
            <v>GARCIA</v>
          </cell>
        </row>
        <row r="21">
          <cell r="A21" t="str">
            <v>GENERAL BRAVO</v>
          </cell>
        </row>
        <row r="22">
          <cell r="A22" t="str">
            <v>GENERAL ESCOBEDO</v>
          </cell>
        </row>
        <row r="23">
          <cell r="A23" t="str">
            <v>GENERAL TERAN</v>
          </cell>
        </row>
        <row r="24">
          <cell r="A24" t="str">
            <v>GENERAL TREVIÑO</v>
          </cell>
        </row>
        <row r="25">
          <cell r="A25" t="str">
            <v>GENERAL ZARAGOZA</v>
          </cell>
        </row>
        <row r="26">
          <cell r="A26" t="str">
            <v>GENERAL ZUAZUA</v>
          </cell>
        </row>
        <row r="27">
          <cell r="A27" t="str">
            <v>GUADALUPE</v>
          </cell>
        </row>
        <row r="28">
          <cell r="A28" t="str">
            <v>HERRERAS</v>
          </cell>
        </row>
        <row r="29">
          <cell r="A29" t="str">
            <v>HIDALGO</v>
          </cell>
        </row>
        <row r="30">
          <cell r="A30" t="str">
            <v>HIGUERAS</v>
          </cell>
        </row>
        <row r="31">
          <cell r="A31" t="str">
            <v>HUALAHUISES</v>
          </cell>
        </row>
        <row r="32">
          <cell r="A32" t="str">
            <v>ITURBIDE</v>
          </cell>
        </row>
        <row r="33">
          <cell r="A33" t="str">
            <v>JUAREZ</v>
          </cell>
        </row>
        <row r="34">
          <cell r="A34" t="str">
            <v>LAMPAZOS DE NARANJO</v>
          </cell>
        </row>
        <row r="35">
          <cell r="A35" t="str">
            <v>LINARES</v>
          </cell>
        </row>
        <row r="36">
          <cell r="A36" t="str">
            <v>MARIN</v>
          </cell>
        </row>
        <row r="37">
          <cell r="A37" t="str">
            <v>MELCHOR OCAMPO</v>
          </cell>
        </row>
        <row r="38">
          <cell r="A38" t="str">
            <v>MIER Y NORIEGA</v>
          </cell>
        </row>
        <row r="39">
          <cell r="A39" t="str">
            <v>MINA</v>
          </cell>
        </row>
        <row r="40">
          <cell r="A40" t="str">
            <v>MONTEMORELOS</v>
          </cell>
        </row>
        <row r="41">
          <cell r="A41" t="str">
            <v>MONTERREY</v>
          </cell>
        </row>
        <row r="42">
          <cell r="A42" t="str">
            <v>PARAS</v>
          </cell>
        </row>
        <row r="43">
          <cell r="A43" t="str">
            <v>PESQUERIA</v>
          </cell>
        </row>
        <row r="44">
          <cell r="A44" t="str">
            <v>RAMONES</v>
          </cell>
        </row>
        <row r="45">
          <cell r="A45" t="str">
            <v>RAYONES</v>
          </cell>
        </row>
        <row r="46">
          <cell r="A46" t="str">
            <v>SABINAS HIDALGO</v>
          </cell>
        </row>
        <row r="47">
          <cell r="A47" t="str">
            <v>SALINAS VICTORIA</v>
          </cell>
        </row>
        <row r="48">
          <cell r="A48" t="str">
            <v>SAN NICOLAS DE LOS GARZA</v>
          </cell>
        </row>
        <row r="49">
          <cell r="A49" t="str">
            <v>SAN PEDRO GARZA GARCIA</v>
          </cell>
        </row>
        <row r="50">
          <cell r="A50" t="str">
            <v>SANTA CATARINA</v>
          </cell>
        </row>
        <row r="51">
          <cell r="A51" t="str">
            <v>SANTIAGO</v>
          </cell>
        </row>
        <row r="52">
          <cell r="A52" t="str">
            <v>VALLECILLO</v>
          </cell>
        </row>
        <row r="53">
          <cell r="A53" t="str">
            <v>VILLALDAMA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FedAn18+ISR"/>
      <sheetName val="ParFedAn18"/>
      <sheetName val="Dist18 sin A"/>
      <sheetName val="Dist18+A"/>
      <sheetName val="Dist18+A+ISR"/>
      <sheetName val="CoAr14FI18"/>
      <sheetName val="CoAr14FII18"/>
      <sheetName val="CaGa18"/>
      <sheetName val="Aj18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M7">
            <v>1.3322353872480316E-3</v>
          </cell>
        </row>
      </sheetData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.14 Frac.III_ANUAL"/>
      <sheetName val="FAC_PRED_MUN"/>
      <sheetName val="REC_PRED_EST"/>
      <sheetName val="AGUA"/>
      <sheetName val="Art.14 Frac.II_2DO SEM"/>
      <sheetName val="Tabla de Datos"/>
      <sheetName val="Datos Mun"/>
      <sheetName val="FFM_ANUAL"/>
      <sheetName val="FFM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ABASOLO</v>
          </cell>
          <cell r="B4">
            <v>501046</v>
          </cell>
          <cell r="C4">
            <v>121403</v>
          </cell>
          <cell r="D4">
            <v>115989</v>
          </cell>
          <cell r="E4">
            <v>116264</v>
          </cell>
          <cell r="F4">
            <v>2639</v>
          </cell>
        </row>
        <row r="5">
          <cell r="A5" t="str">
            <v>AGUALEGUAS</v>
          </cell>
          <cell r="B5">
            <v>2275034</v>
          </cell>
          <cell r="C5">
            <v>836482</v>
          </cell>
          <cell r="D5">
            <v>996699</v>
          </cell>
          <cell r="E5">
            <v>1059958</v>
          </cell>
          <cell r="F5">
            <v>2439</v>
          </cell>
        </row>
        <row r="6">
          <cell r="A6" t="str">
            <v>ALLENDE</v>
          </cell>
          <cell r="B6">
            <v>34304269</v>
          </cell>
          <cell r="C6">
            <v>15242673</v>
          </cell>
          <cell r="D6">
            <v>14228172</v>
          </cell>
          <cell r="E6">
            <v>13944811</v>
          </cell>
          <cell r="F6">
            <v>34353</v>
          </cell>
        </row>
        <row r="7">
          <cell r="A7" t="str">
            <v>ANAHUAC</v>
          </cell>
          <cell r="B7">
            <v>10108332</v>
          </cell>
          <cell r="C7">
            <v>2322895</v>
          </cell>
          <cell r="D7">
            <v>3579757</v>
          </cell>
          <cell r="E7">
            <v>2843242.55</v>
          </cell>
          <cell r="F7">
            <v>18194</v>
          </cell>
        </row>
        <row r="8">
          <cell r="A8" t="str">
            <v>APODACA</v>
          </cell>
          <cell r="B8">
            <v>653982108</v>
          </cell>
          <cell r="C8">
            <v>263928665.28</v>
          </cell>
          <cell r="D8">
            <v>243619322.05000001</v>
          </cell>
          <cell r="E8">
            <v>178481790</v>
          </cell>
          <cell r="F8">
            <v>597207</v>
          </cell>
        </row>
        <row r="9">
          <cell r="A9" t="str">
            <v>BUSTAMANTE</v>
          </cell>
          <cell r="B9">
            <v>2146802</v>
          </cell>
          <cell r="C9">
            <v>721021</v>
          </cell>
          <cell r="D9">
            <v>739085</v>
          </cell>
          <cell r="E9">
            <v>753974</v>
          </cell>
          <cell r="F9">
            <v>3977</v>
          </cell>
        </row>
        <row r="10">
          <cell r="A10" t="str">
            <v>CADEREYTA JIMENEZ</v>
          </cell>
          <cell r="B10">
            <v>98384121</v>
          </cell>
          <cell r="C10">
            <v>28310880.329999998</v>
          </cell>
          <cell r="D10">
            <v>26808501</v>
          </cell>
          <cell r="E10">
            <v>19853892.740000002</v>
          </cell>
          <cell r="F10">
            <v>95534</v>
          </cell>
        </row>
        <row r="11">
          <cell r="A11" t="str">
            <v>CARMEN</v>
          </cell>
          <cell r="B11">
            <v>21304607</v>
          </cell>
          <cell r="C11">
            <v>4203660</v>
          </cell>
          <cell r="D11">
            <v>4025421.55</v>
          </cell>
          <cell r="E11">
            <v>3568427</v>
          </cell>
          <cell r="F11">
            <v>38306</v>
          </cell>
        </row>
        <row r="12">
          <cell r="A12" t="str">
            <v xml:space="preserve">CERRALVO </v>
          </cell>
          <cell r="B12">
            <v>2970608</v>
          </cell>
          <cell r="C12">
            <v>3866062</v>
          </cell>
          <cell r="D12">
            <v>5594177</v>
          </cell>
          <cell r="E12">
            <v>3072497</v>
          </cell>
          <cell r="F12">
            <v>7757</v>
          </cell>
        </row>
        <row r="13">
          <cell r="A13" t="str">
            <v>CHINA</v>
          </cell>
          <cell r="B13">
            <v>4274726</v>
          </cell>
          <cell r="C13">
            <v>1407462</v>
          </cell>
          <cell r="D13">
            <v>1434848</v>
          </cell>
          <cell r="E13">
            <v>1206088</v>
          </cell>
          <cell r="F13">
            <v>10835</v>
          </cell>
        </row>
        <row r="14">
          <cell r="A14" t="str">
            <v>CIENEGA DE FLORES</v>
          </cell>
          <cell r="B14">
            <v>41956827</v>
          </cell>
          <cell r="C14">
            <v>12855566</v>
          </cell>
          <cell r="D14">
            <v>12542027</v>
          </cell>
          <cell r="E14">
            <v>12740082</v>
          </cell>
          <cell r="F14">
            <v>42715</v>
          </cell>
        </row>
        <row r="15">
          <cell r="A15" t="str">
            <v>DOCTOR ARROYO</v>
          </cell>
          <cell r="B15">
            <v>6139487</v>
          </cell>
          <cell r="C15">
            <v>602897</v>
          </cell>
          <cell r="D15">
            <v>637894</v>
          </cell>
          <cell r="E15">
            <v>659999</v>
          </cell>
          <cell r="F15">
            <v>34110</v>
          </cell>
        </row>
        <row r="16">
          <cell r="A16" t="str">
            <v>DOCTOR COSS</v>
          </cell>
          <cell r="B16">
            <v>1456249</v>
          </cell>
          <cell r="C16">
            <v>363371</v>
          </cell>
          <cell r="D16">
            <v>290883</v>
          </cell>
          <cell r="E16">
            <v>374826</v>
          </cell>
          <cell r="F16">
            <v>1632</v>
          </cell>
        </row>
        <row r="17">
          <cell r="A17" t="str">
            <v>DOCTOR GONZALEZ</v>
          </cell>
          <cell r="B17">
            <v>2045528</v>
          </cell>
          <cell r="C17">
            <v>531178</v>
          </cell>
          <cell r="D17">
            <v>471485</v>
          </cell>
          <cell r="E17">
            <v>551980</v>
          </cell>
          <cell r="F17">
            <v>2861</v>
          </cell>
        </row>
        <row r="18">
          <cell r="A18" t="str">
            <v>GALEANA</v>
          </cell>
          <cell r="B18">
            <v>9607239</v>
          </cell>
          <cell r="C18">
            <v>1058773</v>
          </cell>
          <cell r="D18">
            <v>892233</v>
          </cell>
          <cell r="E18">
            <v>830194</v>
          </cell>
          <cell r="F18">
            <v>41130</v>
          </cell>
        </row>
        <row r="19">
          <cell r="A19" t="str">
            <v>GARCIA</v>
          </cell>
          <cell r="B19">
            <v>354652384</v>
          </cell>
          <cell r="C19">
            <v>84817135</v>
          </cell>
          <cell r="D19">
            <v>74155651.00999999</v>
          </cell>
          <cell r="E19">
            <v>75022966.480000004</v>
          </cell>
          <cell r="F19">
            <v>247370</v>
          </cell>
        </row>
        <row r="20">
          <cell r="A20" t="str">
            <v>GENERAL BRAVO</v>
          </cell>
          <cell r="B20">
            <v>4705374</v>
          </cell>
          <cell r="C20">
            <v>1347671</v>
          </cell>
          <cell r="D20">
            <v>1274026</v>
          </cell>
          <cell r="E20">
            <v>969965</v>
          </cell>
          <cell r="F20">
            <v>5479</v>
          </cell>
        </row>
        <row r="21">
          <cell r="A21" t="str">
            <v>GENERAL ESCOBEDO</v>
          </cell>
          <cell r="B21">
            <v>422301629</v>
          </cell>
          <cell r="C21">
            <v>139338983</v>
          </cell>
          <cell r="D21">
            <v>127647607.33</v>
          </cell>
          <cell r="E21">
            <v>123570423.94</v>
          </cell>
          <cell r="F21">
            <v>425148</v>
          </cell>
        </row>
        <row r="22">
          <cell r="A22" t="str">
            <v>GENERAL TERAN</v>
          </cell>
          <cell r="B22">
            <v>12413879</v>
          </cell>
          <cell r="C22">
            <v>3647488</v>
          </cell>
          <cell r="D22">
            <v>4150430.84</v>
          </cell>
          <cell r="E22">
            <v>4187938</v>
          </cell>
          <cell r="F22">
            <v>14795</v>
          </cell>
        </row>
        <row r="23">
          <cell r="A23" t="str">
            <v>GENERAL TREVIÑO</v>
          </cell>
          <cell r="B23">
            <v>784275</v>
          </cell>
          <cell r="C23">
            <v>228955</v>
          </cell>
          <cell r="D23">
            <v>221868</v>
          </cell>
          <cell r="E23">
            <v>279017</v>
          </cell>
          <cell r="F23">
            <v>1044</v>
          </cell>
        </row>
        <row r="24">
          <cell r="A24" t="str">
            <v>GUADALUPE</v>
          </cell>
          <cell r="B24">
            <v>531696647</v>
          </cell>
          <cell r="C24">
            <v>252087113.56999999</v>
          </cell>
          <cell r="D24">
            <v>228201604.11000001</v>
          </cell>
          <cell r="E24">
            <v>208569677.81</v>
          </cell>
          <cell r="F24">
            <v>682880</v>
          </cell>
        </row>
        <row r="25">
          <cell r="A25" t="str">
            <v>HERRERAS, LOS</v>
          </cell>
          <cell r="B25">
            <v>818878</v>
          </cell>
          <cell r="C25">
            <v>228664</v>
          </cell>
          <cell r="D25">
            <v>207054</v>
          </cell>
          <cell r="E25">
            <v>226223</v>
          </cell>
          <cell r="F25">
            <v>1764</v>
          </cell>
        </row>
        <row r="26">
          <cell r="A26" t="str">
            <v>HIDALGO</v>
          </cell>
          <cell r="B26">
            <v>2180533</v>
          </cell>
          <cell r="C26">
            <v>558660</v>
          </cell>
          <cell r="D26">
            <v>642185</v>
          </cell>
          <cell r="E26">
            <v>534031</v>
          </cell>
          <cell r="F26">
            <v>13836</v>
          </cell>
        </row>
        <row r="27">
          <cell r="A27" t="str">
            <v>HIGUERAS</v>
          </cell>
          <cell r="B27">
            <v>678268</v>
          </cell>
          <cell r="C27">
            <v>282361</v>
          </cell>
          <cell r="D27">
            <v>360817</v>
          </cell>
          <cell r="E27">
            <v>328007</v>
          </cell>
          <cell r="F27">
            <v>1511</v>
          </cell>
        </row>
        <row r="28">
          <cell r="A28" t="str">
            <v>HUALAHUISES</v>
          </cell>
          <cell r="B28">
            <v>1784944</v>
          </cell>
          <cell r="C28">
            <v>494360</v>
          </cell>
          <cell r="D28">
            <v>457885</v>
          </cell>
          <cell r="E28">
            <v>533517</v>
          </cell>
          <cell r="F28">
            <v>6921</v>
          </cell>
        </row>
        <row r="29">
          <cell r="A29" t="str">
            <v>ITURBIDE</v>
          </cell>
          <cell r="B29">
            <v>550784</v>
          </cell>
          <cell r="C29">
            <v>111314</v>
          </cell>
          <cell r="D29">
            <v>71527</v>
          </cell>
          <cell r="E29">
            <v>77664</v>
          </cell>
          <cell r="F29">
            <v>3571</v>
          </cell>
        </row>
        <row r="30">
          <cell r="A30" t="str">
            <v>LAMPAZOS DE NARANJO</v>
          </cell>
          <cell r="B30">
            <v>3683050</v>
          </cell>
          <cell r="C30">
            <v>1144646</v>
          </cell>
          <cell r="D30">
            <v>1230552</v>
          </cell>
          <cell r="E30">
            <v>1052351</v>
          </cell>
          <cell r="F30">
            <v>5238</v>
          </cell>
        </row>
        <row r="31">
          <cell r="A31" t="str">
            <v>LINARES</v>
          </cell>
          <cell r="B31">
            <v>38008782</v>
          </cell>
          <cell r="C31">
            <v>10001944</v>
          </cell>
          <cell r="D31">
            <v>10573187</v>
          </cell>
          <cell r="E31">
            <v>10105310</v>
          </cell>
          <cell r="F31">
            <v>79853</v>
          </cell>
        </row>
        <row r="32">
          <cell r="A32" t="str">
            <v>MELCHOR OCAMPO</v>
          </cell>
          <cell r="B32">
            <v>737314</v>
          </cell>
          <cell r="C32">
            <v>296444</v>
          </cell>
          <cell r="D32">
            <v>262924</v>
          </cell>
          <cell r="E32">
            <v>307493</v>
          </cell>
          <cell r="F32">
            <v>955</v>
          </cell>
        </row>
        <row r="33">
          <cell r="A33" t="str">
            <v>MIER Y NORIEGA</v>
          </cell>
          <cell r="B33">
            <v>752319</v>
          </cell>
          <cell r="C33">
            <v>94052</v>
          </cell>
          <cell r="D33">
            <v>85535</v>
          </cell>
          <cell r="E33">
            <v>93664</v>
          </cell>
          <cell r="F33">
            <v>6996</v>
          </cell>
        </row>
        <row r="34">
          <cell r="A34" t="str">
            <v>MINA</v>
          </cell>
          <cell r="B34">
            <v>4368244</v>
          </cell>
          <cell r="C34">
            <v>601205</v>
          </cell>
          <cell r="D34">
            <v>684339</v>
          </cell>
          <cell r="E34">
            <v>896320</v>
          </cell>
          <cell r="F34">
            <v>5326</v>
          </cell>
        </row>
        <row r="35">
          <cell r="A35" t="str">
            <v>MONTEMORELOS</v>
          </cell>
          <cell r="B35">
            <v>54997682</v>
          </cell>
          <cell r="C35">
            <v>16720965.199999999</v>
          </cell>
          <cell r="D35">
            <v>16186491</v>
          </cell>
          <cell r="E35">
            <v>15185980</v>
          </cell>
          <cell r="F35">
            <v>60829</v>
          </cell>
        </row>
        <row r="36">
          <cell r="A36" t="str">
            <v>PARAS</v>
          </cell>
          <cell r="B36">
            <v>1283549</v>
          </cell>
          <cell r="C36">
            <v>476354</v>
          </cell>
          <cell r="D36">
            <v>507232</v>
          </cell>
          <cell r="E36">
            <v>438076</v>
          </cell>
          <cell r="F36">
            <v>971</v>
          </cell>
        </row>
        <row r="37">
          <cell r="A37" t="str">
            <v>RAMONES, LOS</v>
          </cell>
          <cell r="B37">
            <v>5999815</v>
          </cell>
          <cell r="C37">
            <v>704593</v>
          </cell>
          <cell r="D37">
            <v>745242</v>
          </cell>
          <cell r="E37">
            <v>740485</v>
          </cell>
          <cell r="F37">
            <v>4469</v>
          </cell>
        </row>
        <row r="38">
          <cell r="A38" t="str">
            <v>RAYONES</v>
          </cell>
          <cell r="B38">
            <v>1019262</v>
          </cell>
          <cell r="C38">
            <v>625255</v>
          </cell>
          <cell r="D38">
            <v>536095</v>
          </cell>
          <cell r="E38">
            <v>537770</v>
          </cell>
          <cell r="F38">
            <v>2640</v>
          </cell>
        </row>
        <row r="39">
          <cell r="A39" t="str">
            <v>SABINAS HIDALGO</v>
          </cell>
          <cell r="B39">
            <v>18416508</v>
          </cell>
          <cell r="C39">
            <v>6249012</v>
          </cell>
          <cell r="D39">
            <v>6777223</v>
          </cell>
          <cell r="E39">
            <v>6422596</v>
          </cell>
          <cell r="F39">
            <v>35456</v>
          </cell>
        </row>
        <row r="40">
          <cell r="A40" t="str">
            <v>SALINAS VICTORIA</v>
          </cell>
          <cell r="B40">
            <v>345400602</v>
          </cell>
          <cell r="C40">
            <v>19718538</v>
          </cell>
          <cell r="D40">
            <v>21565896.16</v>
          </cell>
          <cell r="E40">
            <v>14837295</v>
          </cell>
          <cell r="F40">
            <v>54192</v>
          </cell>
        </row>
        <row r="41">
          <cell r="A41" t="str">
            <v>SAN NICOLAS DE LOS GARZA</v>
          </cell>
          <cell r="B41">
            <v>628178081</v>
          </cell>
          <cell r="C41">
            <v>290272983.67000002</v>
          </cell>
          <cell r="D41">
            <v>273934217.07000005</v>
          </cell>
          <cell r="E41">
            <v>260114938.49000001</v>
          </cell>
          <cell r="F41">
            <v>430143</v>
          </cell>
        </row>
        <row r="42">
          <cell r="A42" t="str">
            <v>SAN PEDRO GARZA GARCIA</v>
          </cell>
          <cell r="B42">
            <v>1066601268</v>
          </cell>
          <cell r="C42">
            <v>691961660.51999998</v>
          </cell>
          <cell r="D42">
            <v>648216317.71000004</v>
          </cell>
          <cell r="E42">
            <v>542427021.97000003</v>
          </cell>
          <cell r="F42">
            <v>123156</v>
          </cell>
        </row>
        <row r="43">
          <cell r="A43" t="str">
            <v>SANTA CATARINA</v>
          </cell>
          <cell r="B43">
            <v>260271541</v>
          </cell>
          <cell r="C43">
            <v>108456329.03999999</v>
          </cell>
          <cell r="D43">
            <v>121128581.79000001</v>
          </cell>
          <cell r="E43">
            <v>111644475.52</v>
          </cell>
          <cell r="F43">
            <v>296954</v>
          </cell>
        </row>
        <row r="44">
          <cell r="A44" t="str">
            <v>SANTIAGO</v>
          </cell>
          <cell r="B44">
            <v>164659580</v>
          </cell>
          <cell r="C44">
            <v>65213950.950000003</v>
          </cell>
          <cell r="D44">
            <v>61393149</v>
          </cell>
          <cell r="E44">
            <v>46293828</v>
          </cell>
          <cell r="F44">
            <v>42407</v>
          </cell>
        </row>
        <row r="45">
          <cell r="A45" t="str">
            <v>VILLALDAMA</v>
          </cell>
          <cell r="B45">
            <v>2885796</v>
          </cell>
          <cell r="C45">
            <v>442199</v>
          </cell>
          <cell r="D45">
            <v>482832</v>
          </cell>
          <cell r="E45">
            <v>556372</v>
          </cell>
          <cell r="F45">
            <v>4080</v>
          </cell>
        </row>
      </sheetData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FedAn19"/>
      <sheetName val="CoAr14FI19"/>
      <sheetName val="CoAr14FII19"/>
      <sheetName val="CoAr14FIII19"/>
      <sheetName val="CaGa19"/>
      <sheetName val="Aj1S19"/>
    </sheetNames>
    <sheetDataSet>
      <sheetData sheetId="0">
        <row r="7">
          <cell r="C7">
            <v>470437672.81672508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OBSERVADAS 2018"/>
      <sheetName val="Dist"/>
      <sheetName val="COEF Art 14 F I"/>
      <sheetName val="COEF Art 14 F II"/>
      <sheetName val="CALCULO GARANTIA"/>
      <sheetName val="Distr X fondo2018"/>
      <sheetName val="ajuste 1er sem"/>
    </sheetNames>
    <sheetDataSet>
      <sheetData sheetId="0"/>
      <sheetData sheetId="1">
        <row r="7">
          <cell r="B7">
            <v>7358911.9291021153</v>
          </cell>
          <cell r="C7">
            <v>1038729.9199570697</v>
          </cell>
          <cell r="D7">
            <v>270337.7693264283</v>
          </cell>
          <cell r="E7">
            <v>340933.91801751783</v>
          </cell>
          <cell r="F7">
            <v>28368.944292501059</v>
          </cell>
          <cell r="H7">
            <v>46023.651195936713</v>
          </cell>
        </row>
        <row r="8">
          <cell r="B8">
            <v>14576366.239644157</v>
          </cell>
          <cell r="C8">
            <v>2057492.7221907792</v>
          </cell>
          <cell r="D8">
            <v>535478.93657034938</v>
          </cell>
          <cell r="E8">
            <v>675314.19052415679</v>
          </cell>
          <cell r="F8">
            <v>56192.562952715307</v>
          </cell>
          <cell r="H8">
            <v>91162.606915376397</v>
          </cell>
        </row>
        <row r="9">
          <cell r="B9">
            <v>14372051.346050892</v>
          </cell>
          <cell r="C9">
            <v>2028653.1335242975</v>
          </cell>
          <cell r="D9">
            <v>527973.20296376315</v>
          </cell>
          <cell r="E9">
            <v>665848.405656341</v>
          </cell>
          <cell r="F9">
            <v>55404.919631213721</v>
          </cell>
          <cell r="H9">
            <v>89884.793362575976</v>
          </cell>
        </row>
        <row r="10">
          <cell r="B10">
            <v>39994666.972244628</v>
          </cell>
          <cell r="C10">
            <v>5645353.229259016</v>
          </cell>
          <cell r="D10">
            <v>1469248.3288829362</v>
          </cell>
          <cell r="E10">
            <v>1852928.6179834597</v>
          </cell>
          <cell r="F10">
            <v>154181.28254066181</v>
          </cell>
          <cell r="H10">
            <v>250132.16901657183</v>
          </cell>
        </row>
        <row r="11">
          <cell r="B11">
            <v>52971569.298480883</v>
          </cell>
          <cell r="C11">
            <v>7477077.3814825332</v>
          </cell>
          <cell r="D11">
            <v>1945969.1894449526</v>
          </cell>
          <cell r="E11">
            <v>2454140.617316925</v>
          </cell>
          <cell r="F11">
            <v>204207.83846754351</v>
          </cell>
          <cell r="H11">
            <v>331291.50779117097</v>
          </cell>
        </row>
        <row r="12">
          <cell r="B12">
            <v>345472493.01823252</v>
          </cell>
          <cell r="C12">
            <v>48764357.893869072</v>
          </cell>
          <cell r="D12">
            <v>12691314.154317429</v>
          </cell>
          <cell r="E12">
            <v>16005530.674472513</v>
          </cell>
          <cell r="F12">
            <v>1331812.3662096218</v>
          </cell>
          <cell r="H12">
            <v>2160632.6682050419</v>
          </cell>
        </row>
        <row r="13">
          <cell r="B13">
            <v>59046361.195931286</v>
          </cell>
          <cell r="C13">
            <v>8334550.3560455572</v>
          </cell>
          <cell r="D13">
            <v>2169133.3890577313</v>
          </cell>
          <cell r="E13">
            <v>2735582.0345661645</v>
          </cell>
          <cell r="F13">
            <v>227626.44091687794</v>
          </cell>
          <cell r="H13">
            <v>369284.09502006485</v>
          </cell>
        </row>
        <row r="14">
          <cell r="B14">
            <v>9614635.225834256</v>
          </cell>
          <cell r="C14">
            <v>1357131.2409721673</v>
          </cell>
          <cell r="D14">
            <v>353204.25966240221</v>
          </cell>
          <cell r="E14">
            <v>445440.20766027423</v>
          </cell>
          <cell r="F14">
            <v>37064.861455366045</v>
          </cell>
          <cell r="H14">
            <v>60131.256124973486</v>
          </cell>
        </row>
        <row r="15">
          <cell r="B15">
            <v>95571355.506299913</v>
          </cell>
          <cell r="C15">
            <v>13490150.094425734</v>
          </cell>
          <cell r="D15">
            <v>3510919.4549402054</v>
          </cell>
          <cell r="E15">
            <v>4427762.8264785502</v>
          </cell>
          <cell r="F15">
            <v>368431.97560156777</v>
          </cell>
          <cell r="H15">
            <v>597716.45217684959</v>
          </cell>
        </row>
        <row r="16">
          <cell r="B16">
            <v>13653729.802263325</v>
          </cell>
          <cell r="C16">
            <v>1927260.1440619361</v>
          </cell>
          <cell r="D16">
            <v>501584.86652523477</v>
          </cell>
          <cell r="E16">
            <v>632569.00502220832</v>
          </cell>
          <cell r="F16">
            <v>52635.757008241657</v>
          </cell>
          <cell r="H16">
            <v>85392.311254308719</v>
          </cell>
        </row>
        <row r="17">
          <cell r="B17">
            <v>19976001.592762124</v>
          </cell>
          <cell r="C17">
            <v>2819665.5613520616</v>
          </cell>
          <cell r="D17">
            <v>733840.51374391094</v>
          </cell>
          <cell r="E17">
            <v>925476.01533472072</v>
          </cell>
          <cell r="F17">
            <v>77008.405839302635</v>
          </cell>
          <cell r="H17">
            <v>124932.67190207227</v>
          </cell>
        </row>
        <row r="18">
          <cell r="B18">
            <v>48519433.955597222</v>
          </cell>
          <cell r="C18">
            <v>6848646.6796469912</v>
          </cell>
          <cell r="D18">
            <v>1782415.0731666002</v>
          </cell>
          <cell r="E18">
            <v>2247875.8922302104</v>
          </cell>
          <cell r="F18">
            <v>187044.65174350396</v>
          </cell>
          <cell r="H18">
            <v>303447.23868290067</v>
          </cell>
        </row>
        <row r="19">
          <cell r="B19">
            <v>24687151.460598759</v>
          </cell>
          <cell r="C19">
            <v>3484656.8497748864</v>
          </cell>
          <cell r="D19">
            <v>906909.815089504</v>
          </cell>
          <cell r="E19">
            <v>1143740.7259718042</v>
          </cell>
          <cell r="F19">
            <v>95170.10548211768</v>
          </cell>
          <cell r="H19">
            <v>154396.853609646</v>
          </cell>
        </row>
        <row r="20">
          <cell r="B20">
            <v>129251977.08775738</v>
          </cell>
          <cell r="C20">
            <v>18244259.084513936</v>
          </cell>
          <cell r="D20">
            <v>4748214.3424970023</v>
          </cell>
          <cell r="E20">
            <v>5988165.5582493506</v>
          </cell>
          <cell r="F20">
            <v>498272.32246080216</v>
          </cell>
          <cell r="H20">
            <v>808359.70958521357</v>
          </cell>
        </row>
        <row r="21">
          <cell r="B21">
            <v>16327622.59651251</v>
          </cell>
          <cell r="C21">
            <v>2304687.1978034428</v>
          </cell>
          <cell r="D21">
            <v>599813.27588514029</v>
          </cell>
          <cell r="E21">
            <v>756448.83338338474</v>
          </cell>
          <cell r="F21">
            <v>62943.736836644151</v>
          </cell>
          <cell r="H21">
            <v>102115.20595443163</v>
          </cell>
        </row>
        <row r="22">
          <cell r="B22">
            <v>12021064.558766078</v>
          </cell>
          <cell r="C22">
            <v>1696805.1183688226</v>
          </cell>
          <cell r="D22">
            <v>441607.10293244652</v>
          </cell>
          <cell r="E22">
            <v>556928.61638333276</v>
          </cell>
          <cell r="F22">
            <v>46341.757326317565</v>
          </cell>
          <cell r="H22">
            <v>75181.397411287006</v>
          </cell>
        </row>
        <row r="23">
          <cell r="B23">
            <v>105426348.73003709</v>
          </cell>
          <cell r="C23">
            <v>14881208.503752153</v>
          </cell>
          <cell r="D23">
            <v>3872953.5315128877</v>
          </cell>
          <cell r="E23">
            <v>4884338.6741276421</v>
          </cell>
          <cell r="F23">
            <v>406423.42820498109</v>
          </cell>
          <cell r="H23">
            <v>659350.94040518487</v>
          </cell>
        </row>
        <row r="24">
          <cell r="B24">
            <v>113489960.67148098</v>
          </cell>
          <cell r="C24">
            <v>16019408.697910862</v>
          </cell>
          <cell r="D24">
            <v>4169179.235253558</v>
          </cell>
          <cell r="E24">
            <v>5257920.9155045599</v>
          </cell>
          <cell r="F24">
            <v>437509.02348959254</v>
          </cell>
          <cell r="H24">
            <v>709781.88277110131</v>
          </cell>
        </row>
        <row r="25">
          <cell r="B25">
            <v>20262980.828537565</v>
          </cell>
          <cell r="C25">
            <v>2860173.4409785997</v>
          </cell>
          <cell r="D25">
            <v>744383.01339467138</v>
          </cell>
          <cell r="E25">
            <v>938771.58894468122</v>
          </cell>
          <cell r="F25">
            <v>78114.724005799741</v>
          </cell>
          <cell r="H25">
            <v>126727.4796637432</v>
          </cell>
        </row>
        <row r="26">
          <cell r="B26">
            <v>276982955.19692439</v>
          </cell>
          <cell r="C26">
            <v>39096878.13267231</v>
          </cell>
          <cell r="D26">
            <v>10175275.226933554</v>
          </cell>
          <cell r="E26">
            <v>12832452.005018098</v>
          </cell>
          <cell r="F26">
            <v>1067782.0446361301</v>
          </cell>
          <cell r="H26">
            <v>1732289.6428193036</v>
          </cell>
        </row>
        <row r="27">
          <cell r="B27">
            <v>40895486.485446848</v>
          </cell>
          <cell r="C27">
            <v>5772506.2907250579</v>
          </cell>
          <cell r="D27">
            <v>1502340.9300868919</v>
          </cell>
          <cell r="E27">
            <v>1894663.0386453115</v>
          </cell>
          <cell r="F27">
            <v>157653.98323797126</v>
          </cell>
          <cell r="H27">
            <v>255766.01862172279</v>
          </cell>
        </row>
        <row r="28">
          <cell r="B28">
            <v>6559653.4377849605</v>
          </cell>
          <cell r="C28">
            <v>925912.4658674713</v>
          </cell>
          <cell r="D28">
            <v>240976.12459694047</v>
          </cell>
          <cell r="E28">
            <v>303904.75778583996</v>
          </cell>
          <cell r="F28">
            <v>25287.766010448791</v>
          </cell>
          <cell r="H28">
            <v>41024.978243445003</v>
          </cell>
        </row>
        <row r="29">
          <cell r="B29">
            <v>30017232.489364464</v>
          </cell>
          <cell r="C29">
            <v>4237011.9117344366</v>
          </cell>
          <cell r="D29">
            <v>1102716.2372247186</v>
          </cell>
          <cell r="E29">
            <v>1390680.1411999543</v>
          </cell>
          <cell r="F29">
            <v>115717.81324603168</v>
          </cell>
          <cell r="H29">
            <v>187731.91624898423</v>
          </cell>
        </row>
        <row r="30">
          <cell r="B30">
            <v>28912782.896457195</v>
          </cell>
          <cell r="C30">
            <v>4081115.924896996</v>
          </cell>
          <cell r="D30">
            <v>1062143.0598098254</v>
          </cell>
          <cell r="E30">
            <v>1339511.6626815991</v>
          </cell>
          <cell r="F30">
            <v>111460.10921628871</v>
          </cell>
          <cell r="H30">
            <v>180824.53601163701</v>
          </cell>
        </row>
        <row r="31">
          <cell r="B31">
            <v>466191870.11149782</v>
          </cell>
          <cell r="C31">
            <v>65804217.877715163</v>
          </cell>
          <cell r="D31">
            <v>17126073.998202551</v>
          </cell>
          <cell r="E31">
            <v>21598386.059828766</v>
          </cell>
          <cell r="F31">
            <v>1797191.1228490055</v>
          </cell>
          <cell r="H31">
            <v>2915628.3193908138</v>
          </cell>
        </row>
        <row r="32">
          <cell r="B32">
            <v>12198301.467244575</v>
          </cell>
          <cell r="C32">
            <v>1721822.5776795188</v>
          </cell>
          <cell r="D32">
            <v>448118.09680518275</v>
          </cell>
          <cell r="E32">
            <v>565139.89465477411</v>
          </cell>
          <cell r="F32">
            <v>47025.013768525743</v>
          </cell>
          <cell r="H32">
            <v>76289.861506719637</v>
          </cell>
        </row>
        <row r="33">
          <cell r="B33">
            <v>20997489.676284309</v>
          </cell>
          <cell r="C33">
            <v>2963851.3112912597</v>
          </cell>
          <cell r="D33">
            <v>771366.00834873761</v>
          </cell>
          <cell r="E33">
            <v>972800.93753499445</v>
          </cell>
          <cell r="F33">
            <v>80946.289430801233</v>
          </cell>
          <cell r="H33">
            <v>131321.19940583425</v>
          </cell>
        </row>
        <row r="34">
          <cell r="B34">
            <v>11471401.740389355</v>
          </cell>
          <cell r="C34">
            <v>1619218.754944917</v>
          </cell>
          <cell r="D34">
            <v>421414.6313234308</v>
          </cell>
          <cell r="E34">
            <v>531463.07201166742</v>
          </cell>
          <cell r="F34">
            <v>44222.781854886562</v>
          </cell>
          <cell r="H34">
            <v>71743.730257220042</v>
          </cell>
        </row>
        <row r="35">
          <cell r="B35">
            <v>16809759.413764168</v>
          </cell>
          <cell r="C35">
            <v>2372742.087224205</v>
          </cell>
          <cell r="D35">
            <v>617525.10515306576</v>
          </cell>
          <cell r="E35">
            <v>778785.93915523752</v>
          </cell>
          <cell r="F35">
            <v>64802.396464827107</v>
          </cell>
          <cell r="H35">
            <v>105130.55617463963</v>
          </cell>
        </row>
        <row r="36">
          <cell r="B36">
            <v>15457056.033593582</v>
          </cell>
          <cell r="C36">
            <v>2181804.4204404023</v>
          </cell>
          <cell r="D36">
            <v>567832.05027229432</v>
          </cell>
          <cell r="E36">
            <v>716116.01352489123</v>
          </cell>
          <cell r="F36">
            <v>59587.662655528831</v>
          </cell>
          <cell r="H36">
            <v>96670.562477156738</v>
          </cell>
        </row>
        <row r="37">
          <cell r="B37">
            <v>146976776.60958907</v>
          </cell>
          <cell r="C37">
            <v>20746161.507854085</v>
          </cell>
          <cell r="D37">
            <v>5399354.4581356421</v>
          </cell>
          <cell r="E37">
            <v>6809344.7495853752</v>
          </cell>
          <cell r="F37">
            <v>566602.24067086342</v>
          </cell>
          <cell r="H37">
            <v>919213.05292862561</v>
          </cell>
        </row>
        <row r="38">
          <cell r="B38">
            <v>28642439.294102479</v>
          </cell>
          <cell r="C38">
            <v>4042956.2090123296</v>
          </cell>
          <cell r="D38">
            <v>1052211.6885532651</v>
          </cell>
          <cell r="E38">
            <v>1326986.8078593444</v>
          </cell>
          <cell r="F38">
            <v>110417.92218253645</v>
          </cell>
          <cell r="H38">
            <v>179133.76979813995</v>
          </cell>
        </row>
        <row r="39">
          <cell r="B39">
            <v>105014849.53091922</v>
          </cell>
          <cell r="C39">
            <v>14823124.301321121</v>
          </cell>
          <cell r="D39">
            <v>3857836.6532785925</v>
          </cell>
          <cell r="E39">
            <v>4865274.1662808349</v>
          </cell>
          <cell r="F39">
            <v>404837.07984687429</v>
          </cell>
          <cell r="H39">
            <v>656777.36760120664</v>
          </cell>
        </row>
        <row r="40">
          <cell r="B40">
            <v>21201866.178457364</v>
          </cell>
          <cell r="C40">
            <v>2992699.5961720417</v>
          </cell>
          <cell r="D40">
            <v>778874.00521464692</v>
          </cell>
          <cell r="E40">
            <v>982269.57669087523</v>
          </cell>
          <cell r="F40">
            <v>81734.170256214376</v>
          </cell>
          <cell r="H40">
            <v>132599.3982671985</v>
          </cell>
        </row>
        <row r="41">
          <cell r="B41">
            <v>20006809.988568913</v>
          </cell>
          <cell r="C41">
            <v>2824014.2480626386</v>
          </cell>
          <cell r="D41">
            <v>734972.29424069833</v>
          </cell>
          <cell r="E41">
            <v>926903.34959166497</v>
          </cell>
          <cell r="F41">
            <v>77127.173623562659</v>
          </cell>
          <cell r="H41">
            <v>125125.35186293858</v>
          </cell>
        </row>
        <row r="42">
          <cell r="B42">
            <v>22613926.875920456</v>
          </cell>
          <cell r="C42">
            <v>3192015.7055889573</v>
          </cell>
          <cell r="D42">
            <v>830747.61680062895</v>
          </cell>
          <cell r="E42">
            <v>1047689.490762789</v>
          </cell>
          <cell r="F42">
            <v>87177.729256498322</v>
          </cell>
          <cell r="H42">
            <v>141430.62082206091</v>
          </cell>
        </row>
        <row r="43">
          <cell r="B43">
            <v>31852696.246294986</v>
          </cell>
          <cell r="C43">
            <v>4496092.4850160312</v>
          </cell>
          <cell r="D43">
            <v>1170144.0285216644</v>
          </cell>
          <cell r="E43">
            <v>1475716.0617352647</v>
          </cell>
          <cell r="F43">
            <v>122793.61053412616</v>
          </cell>
          <cell r="H43">
            <v>199211.15999393023</v>
          </cell>
        </row>
        <row r="44">
          <cell r="B44">
            <v>74729366.825850055</v>
          </cell>
          <cell r="C44">
            <v>10548248.160775155</v>
          </cell>
          <cell r="D44">
            <v>2745265.9476713738</v>
          </cell>
          <cell r="E44">
            <v>3462166.1555900709</v>
          </cell>
          <cell r="F44">
            <v>288085.14966900606</v>
          </cell>
          <cell r="H44">
            <v>467367.77746785316</v>
          </cell>
        </row>
        <row r="45">
          <cell r="B45">
            <v>1401888181.6321659</v>
          </cell>
          <cell r="C45">
            <v>197880231.85014737</v>
          </cell>
          <cell r="D45">
            <v>51499912.965226024</v>
          </cell>
          <cell r="E45">
            <v>64948627.594816782</v>
          </cell>
          <cell r="F45">
            <v>5404343.4834110048</v>
          </cell>
          <cell r="H45">
            <v>8767602.2364106588</v>
          </cell>
        </row>
        <row r="46">
          <cell r="B46">
            <v>7987263.9306513667</v>
          </cell>
          <cell r="C46">
            <v>1127423.4701126232</v>
          </cell>
          <cell r="D46">
            <v>293420.97511651949</v>
          </cell>
          <cell r="E46">
            <v>370045.08442992449</v>
          </cell>
          <cell r="F46">
            <v>30791.270187928272</v>
          </cell>
          <cell r="H46">
            <v>49953.451365606626</v>
          </cell>
        </row>
        <row r="47">
          <cell r="B47">
            <v>22055288.490338922</v>
          </cell>
          <cell r="C47">
            <v>3113162.4170687813</v>
          </cell>
          <cell r="D47">
            <v>810225.41780256922</v>
          </cell>
          <cell r="E47">
            <v>1021808.1138165464</v>
          </cell>
          <cell r="F47">
            <v>85024.152560255825</v>
          </cell>
          <cell r="H47">
            <v>137936.81923150391</v>
          </cell>
        </row>
        <row r="48">
          <cell r="B48">
            <v>16940744.02240232</v>
          </cell>
          <cell r="C48">
            <v>2391230.911843542</v>
          </cell>
          <cell r="D48">
            <v>622336.96963201114</v>
          </cell>
          <cell r="E48">
            <v>784854.37648037961</v>
          </cell>
          <cell r="F48">
            <v>65307.348161685397</v>
          </cell>
          <cell r="H48">
            <v>105949.75200115282</v>
          </cell>
        </row>
        <row r="49">
          <cell r="B49">
            <v>18324287.17329574</v>
          </cell>
          <cell r="C49">
            <v>2586521.6939904648</v>
          </cell>
          <cell r="D49">
            <v>673162.95760181418</v>
          </cell>
          <cell r="E49">
            <v>848953.08994846535</v>
          </cell>
          <cell r="F49">
            <v>70640.970706989552</v>
          </cell>
          <cell r="H49">
            <v>114602.62188255868</v>
          </cell>
        </row>
        <row r="50">
          <cell r="B50">
            <v>54618112.048975691</v>
          </cell>
          <cell r="C50">
            <v>7709491.2540638354</v>
          </cell>
          <cell r="D50">
            <v>2006456.7586070525</v>
          </cell>
          <cell r="E50">
            <v>2530423.942422302</v>
          </cell>
          <cell r="F50">
            <v>210555.33657786643</v>
          </cell>
          <cell r="H50">
            <v>341589.21347892162</v>
          </cell>
        </row>
        <row r="51">
          <cell r="B51">
            <v>47001748.859020405</v>
          </cell>
          <cell r="C51">
            <v>6634421.4063898306</v>
          </cell>
          <cell r="D51">
            <v>1726661.2324491991</v>
          </cell>
          <cell r="E51">
            <v>2177562.4639302385</v>
          </cell>
          <cell r="F51">
            <v>181193.90582166763</v>
          </cell>
          <cell r="H51">
            <v>293955.42655319016</v>
          </cell>
        </row>
        <row r="52">
          <cell r="B52">
            <v>425297684.76017582</v>
          </cell>
          <cell r="C52">
            <v>60031895.245519839</v>
          </cell>
          <cell r="D52">
            <v>15623780.866716906</v>
          </cell>
          <cell r="E52">
            <v>19703783.30193682</v>
          </cell>
          <cell r="F52">
            <v>1639542.15554299</v>
          </cell>
          <cell r="H52">
            <v>2659870.4382415456</v>
          </cell>
        </row>
        <row r="53">
          <cell r="B53">
            <v>724304822.75967896</v>
          </cell>
          <cell r="C53">
            <v>102237545.14500332</v>
          </cell>
          <cell r="D53">
            <v>26608138.809607506</v>
          </cell>
          <cell r="E53">
            <v>33556602.313158974</v>
          </cell>
          <cell r="F53">
            <v>2792228.4388809483</v>
          </cell>
          <cell r="H53">
            <v>4529902.3610265655</v>
          </cell>
        </row>
        <row r="54">
          <cell r="B54">
            <v>221441748.31496778</v>
          </cell>
          <cell r="C54">
            <v>31257089.59672593</v>
          </cell>
          <cell r="D54">
            <v>8134907.5586119918</v>
          </cell>
          <cell r="E54">
            <v>10259261.63990424</v>
          </cell>
          <cell r="F54">
            <v>853668.1349776471</v>
          </cell>
          <cell r="H54">
            <v>1384927.2668099438</v>
          </cell>
        </row>
        <row r="55">
          <cell r="B55">
            <v>59031167.450326003</v>
          </cell>
          <cell r="C55">
            <v>8332405.7185898479</v>
          </cell>
          <cell r="D55">
            <v>2168575.2300072876</v>
          </cell>
          <cell r="E55">
            <v>2734878.1175647825</v>
          </cell>
          <cell r="F55">
            <v>227567.86832804643</v>
          </cell>
          <cell r="H55">
            <v>369189.07123735972</v>
          </cell>
        </row>
        <row r="56">
          <cell r="B56">
            <v>14182129.555143172</v>
          </cell>
          <cell r="C56">
            <v>2001845.169443696</v>
          </cell>
          <cell r="D56">
            <v>520996.21590438171</v>
          </cell>
          <cell r="E56">
            <v>657049.44448994834</v>
          </cell>
          <cell r="F56">
            <v>54672.762383226313</v>
          </cell>
          <cell r="H56">
            <v>88696.996261121734</v>
          </cell>
        </row>
        <row r="57">
          <cell r="B57">
            <v>19538877.032564383</v>
          </cell>
          <cell r="C57">
            <v>2757964.2712972327</v>
          </cell>
          <cell r="D57">
            <v>717782.25952641934</v>
          </cell>
          <cell r="E57">
            <v>905224.30008038622</v>
          </cell>
          <cell r="F57">
            <v>75323.270534436058</v>
          </cell>
          <cell r="H57">
            <v>122198.8345519937</v>
          </cell>
        </row>
      </sheetData>
      <sheetData sheetId="2"/>
      <sheetData sheetId="3"/>
      <sheetData sheetId="4"/>
      <sheetData sheetId="5">
        <row r="7">
          <cell r="B7">
            <v>7358911.9291536603</v>
          </cell>
          <cell r="C7">
            <v>1038729.9199644899</v>
          </cell>
          <cell r="D7">
            <v>270337.76932806754</v>
          </cell>
          <cell r="E7">
            <v>340933.91798828181</v>
          </cell>
          <cell r="F7">
            <v>28368.944292691671</v>
          </cell>
          <cell r="H7">
            <v>46023.651196244748</v>
          </cell>
        </row>
        <row r="8">
          <cell r="B8">
            <v>14576366.23974626</v>
          </cell>
          <cell r="C8">
            <v>2057492.7222054771</v>
          </cell>
          <cell r="D8">
            <v>535478.93657359632</v>
          </cell>
          <cell r="E8">
            <v>675314.19046624668</v>
          </cell>
          <cell r="F8">
            <v>56192.562953092871</v>
          </cell>
          <cell r="H8">
            <v>91162.606915986529</v>
          </cell>
        </row>
        <row r="9">
          <cell r="B9">
            <v>14372051.346093465</v>
          </cell>
          <cell r="C9">
            <v>2028653.1335304263</v>
          </cell>
          <cell r="D9">
            <v>527973.20296511694</v>
          </cell>
          <cell r="E9">
            <v>665848.40559658967</v>
          </cell>
          <cell r="F9">
            <v>55404.919631371144</v>
          </cell>
          <cell r="H9">
            <v>89884.793362830373</v>
          </cell>
        </row>
        <row r="10">
          <cell r="B10">
            <v>39994666.972263224</v>
          </cell>
          <cell r="C10">
            <v>5645353.2292616945</v>
          </cell>
          <cell r="D10">
            <v>1469248.3288835278</v>
          </cell>
          <cell r="E10">
            <v>1852928.6178126237</v>
          </cell>
          <cell r="F10">
            <v>154181.28254073061</v>
          </cell>
          <cell r="H10">
            <v>250132.16901668301</v>
          </cell>
        </row>
        <row r="11">
          <cell r="B11">
            <v>52971569.298851922</v>
          </cell>
          <cell r="C11">
            <v>7477077.3815359473</v>
          </cell>
          <cell r="D11">
            <v>1945969.1894567527</v>
          </cell>
          <cell r="E11">
            <v>2454140.6171064759</v>
          </cell>
          <cell r="F11">
            <v>204207.83846891561</v>
          </cell>
          <cell r="H11">
            <v>331291.50779338833</v>
          </cell>
        </row>
        <row r="12">
          <cell r="B12">
            <v>345472493.01836276</v>
          </cell>
          <cell r="C12">
            <v>48764357.893887833</v>
          </cell>
          <cell r="D12">
            <v>12691314.154321574</v>
          </cell>
          <cell r="E12">
            <v>16005530.672995448</v>
          </cell>
          <cell r="F12">
            <v>1331812.3662101035</v>
          </cell>
          <cell r="H12">
            <v>2160632.66820582</v>
          </cell>
        </row>
        <row r="13">
          <cell r="B13">
            <v>59046361.196344882</v>
          </cell>
          <cell r="C13">
            <v>8334550.3561050957</v>
          </cell>
          <cell r="D13">
            <v>2169133.3890708839</v>
          </cell>
          <cell r="E13">
            <v>2735582.0343315811</v>
          </cell>
          <cell r="F13">
            <v>227626.44091840737</v>
          </cell>
          <cell r="H13">
            <v>369284.09502253646</v>
          </cell>
        </row>
        <row r="14">
          <cell r="B14">
            <v>9614635.2259016</v>
          </cell>
          <cell r="C14">
            <v>1357131.2409818619</v>
          </cell>
          <cell r="D14">
            <v>353204.2596645439</v>
          </cell>
          <cell r="E14">
            <v>445440.2076220765</v>
          </cell>
          <cell r="F14">
            <v>37064.861455615079</v>
          </cell>
          <cell r="H14">
            <v>60131.256125375949</v>
          </cell>
        </row>
        <row r="15">
          <cell r="B15">
            <v>95571355.506969333</v>
          </cell>
          <cell r="C15">
            <v>13490150.0945221</v>
          </cell>
          <cell r="D15">
            <v>3510919.4549614945</v>
          </cell>
          <cell r="E15">
            <v>4427762.8260988574</v>
          </cell>
          <cell r="F15">
            <v>368431.97560404323</v>
          </cell>
          <cell r="H15">
            <v>597716.45218085009</v>
          </cell>
        </row>
        <row r="16">
          <cell r="B16">
            <v>13653729.802358963</v>
          </cell>
          <cell r="C16">
            <v>1927260.1440757033</v>
          </cell>
          <cell r="D16">
            <v>501584.86652827612</v>
          </cell>
          <cell r="E16">
            <v>632569.00496796379</v>
          </cell>
          <cell r="F16">
            <v>52635.757008595327</v>
          </cell>
          <cell r="H16">
            <v>85392.31125488026</v>
          </cell>
        </row>
        <row r="17">
          <cell r="B17">
            <v>19976001.592748493</v>
          </cell>
          <cell r="C17">
            <v>2819665.5613501002</v>
          </cell>
          <cell r="D17">
            <v>733840.51374347787</v>
          </cell>
          <cell r="E17">
            <v>925476.01524834731</v>
          </cell>
          <cell r="F17">
            <v>77008.405839252242</v>
          </cell>
          <cell r="H17">
            <v>124932.67190199086</v>
          </cell>
        </row>
        <row r="18">
          <cell r="B18">
            <v>48519433.955937073</v>
          </cell>
          <cell r="C18">
            <v>6848646.6796959136</v>
          </cell>
          <cell r="D18">
            <v>1782415.073177408</v>
          </cell>
          <cell r="E18">
            <v>2247875.8920374489</v>
          </cell>
          <cell r="F18">
            <v>187044.65174476066</v>
          </cell>
          <cell r="H18">
            <v>303447.23868493165</v>
          </cell>
        </row>
        <row r="19">
          <cell r="B19">
            <v>24687151.460771684</v>
          </cell>
          <cell r="C19">
            <v>3484656.8497997792</v>
          </cell>
          <cell r="D19">
            <v>906909.815095003</v>
          </cell>
          <cell r="E19">
            <v>1143740.7258737253</v>
          </cell>
          <cell r="F19">
            <v>95170.105482757135</v>
          </cell>
          <cell r="H19">
            <v>154396.85361067939</v>
          </cell>
        </row>
        <row r="20">
          <cell r="B20">
            <v>129251977.08819351</v>
          </cell>
          <cell r="C20">
            <v>18244259.084576715</v>
          </cell>
          <cell r="D20">
            <v>4748214.3425108716</v>
          </cell>
          <cell r="E20">
            <v>5988165.5577144232</v>
          </cell>
          <cell r="F20">
            <v>498272.3224624148</v>
          </cell>
          <cell r="H20">
            <v>808359.70958781976</v>
          </cell>
        </row>
        <row r="21">
          <cell r="B21">
            <v>16327622.596552014</v>
          </cell>
          <cell r="C21">
            <v>2304687.19780913</v>
          </cell>
          <cell r="D21">
            <v>599813.27588639664</v>
          </cell>
          <cell r="E21">
            <v>756448.83331509889</v>
          </cell>
          <cell r="F21">
            <v>62943.736836790253</v>
          </cell>
          <cell r="H21">
            <v>102115.20595466773</v>
          </cell>
        </row>
        <row r="22">
          <cell r="B22">
            <v>12021064.558850277</v>
          </cell>
          <cell r="C22">
            <v>1696805.1183809435</v>
          </cell>
          <cell r="D22">
            <v>441607.10293512425</v>
          </cell>
          <cell r="E22">
            <v>556928.61633557442</v>
          </cell>
          <cell r="F22">
            <v>46341.757326628933</v>
          </cell>
          <cell r="H22">
            <v>75181.397411790167</v>
          </cell>
        </row>
        <row r="23">
          <cell r="B23">
            <v>105426348.73077556</v>
          </cell>
          <cell r="C23">
            <v>14881208.50385846</v>
          </cell>
          <cell r="D23">
            <v>3872953.5315363719</v>
          </cell>
          <cell r="E23">
            <v>4884338.6737087974</v>
          </cell>
          <cell r="F23">
            <v>406423.42820771184</v>
          </cell>
          <cell r="H23">
            <v>659350.94040959794</v>
          </cell>
        </row>
        <row r="24">
          <cell r="B24">
            <v>113489960.67171809</v>
          </cell>
          <cell r="C24">
            <v>16019408.697944999</v>
          </cell>
          <cell r="D24">
            <v>4169179.2352610994</v>
          </cell>
          <cell r="E24">
            <v>5257920.9150282089</v>
          </cell>
          <cell r="F24">
            <v>437509.02349046944</v>
          </cell>
          <cell r="H24">
            <v>709781.88277251832</v>
          </cell>
        </row>
        <row r="25">
          <cell r="B25">
            <v>20262980.828679498</v>
          </cell>
          <cell r="C25">
            <v>2860173.4409990315</v>
          </cell>
          <cell r="D25">
            <v>744383.01339918515</v>
          </cell>
          <cell r="E25">
            <v>938771.58886417933</v>
          </cell>
          <cell r="F25">
            <v>78114.724006324599</v>
          </cell>
          <cell r="H25">
            <v>126727.47966459139</v>
          </cell>
        </row>
        <row r="26">
          <cell r="B26">
            <v>276982955.19764858</v>
          </cell>
          <cell r="C26">
            <v>39096878.132776573</v>
          </cell>
          <cell r="D26">
            <v>10175275.226956585</v>
          </cell>
          <cell r="E26">
            <v>12832452.003862159</v>
          </cell>
          <cell r="F26">
            <v>1067782.0446388081</v>
          </cell>
          <cell r="H26">
            <v>1732289.6428236314</v>
          </cell>
        </row>
        <row r="27">
          <cell r="B27">
            <v>40895486.4857333</v>
          </cell>
          <cell r="C27">
            <v>5772506.2907662932</v>
          </cell>
          <cell r="D27">
            <v>1502340.9300960016</v>
          </cell>
          <cell r="E27">
            <v>1894663.0384828388</v>
          </cell>
          <cell r="F27">
            <v>157653.98323903049</v>
          </cell>
          <cell r="H27">
            <v>255766.01862343462</v>
          </cell>
        </row>
        <row r="28">
          <cell r="B28">
            <v>6559653.4378309054</v>
          </cell>
          <cell r="C28">
            <v>925912.46587408532</v>
          </cell>
          <cell r="D28">
            <v>240976.1245984016</v>
          </cell>
          <cell r="E28">
            <v>303904.75775977928</v>
          </cell>
          <cell r="F28">
            <v>25287.766010618696</v>
          </cell>
          <cell r="H28">
            <v>41024.978243719575</v>
          </cell>
        </row>
        <row r="29">
          <cell r="B29">
            <v>30017232.489574715</v>
          </cell>
          <cell r="C29">
            <v>4237011.9117647037</v>
          </cell>
          <cell r="D29">
            <v>1102716.2372314048</v>
          </cell>
          <cell r="E29">
            <v>1390680.1410806994</v>
          </cell>
          <cell r="F29">
            <v>115717.81324680921</v>
          </cell>
          <cell r="H29">
            <v>187731.9162502407</v>
          </cell>
        </row>
        <row r="30">
          <cell r="B30">
            <v>28912782.89665971</v>
          </cell>
          <cell r="C30">
            <v>4081115.9249261506</v>
          </cell>
          <cell r="D30">
            <v>1062143.0598162662</v>
          </cell>
          <cell r="E30">
            <v>1339511.6625667326</v>
          </cell>
          <cell r="F30">
            <v>111460.10921703762</v>
          </cell>
          <cell r="H30">
            <v>180824.5360128473</v>
          </cell>
        </row>
        <row r="31">
          <cell r="B31">
            <v>466191870.11476332</v>
          </cell>
          <cell r="C31">
            <v>65804217.878185242</v>
          </cell>
          <cell r="D31">
            <v>17126073.998306401</v>
          </cell>
          <cell r="E31">
            <v>21598386.057976648</v>
          </cell>
          <cell r="F31">
            <v>1797191.122861081</v>
          </cell>
          <cell r="H31">
            <v>2915628.3194103278</v>
          </cell>
        </row>
        <row r="32">
          <cell r="B32">
            <v>12198301.467330018</v>
          </cell>
          <cell r="C32">
            <v>1721822.5776918184</v>
          </cell>
          <cell r="D32">
            <v>448118.09680789994</v>
          </cell>
          <cell r="E32">
            <v>565139.89460631157</v>
          </cell>
          <cell r="F32">
            <v>47025.013768841702</v>
          </cell>
          <cell r="H32">
            <v>76289.86150723022</v>
          </cell>
        </row>
        <row r="33">
          <cell r="B33">
            <v>20997489.676431384</v>
          </cell>
          <cell r="C33">
            <v>2963851.3113124319</v>
          </cell>
          <cell r="D33">
            <v>771366.00835341483</v>
          </cell>
          <cell r="E33">
            <v>972800.9374515739</v>
          </cell>
          <cell r="F33">
            <v>80946.289431345125</v>
          </cell>
          <cell r="H33">
            <v>131321.19940671316</v>
          </cell>
        </row>
        <row r="34">
          <cell r="B34">
            <v>11471401.74041779</v>
          </cell>
          <cell r="C34">
            <v>1619218.7549490104</v>
          </cell>
          <cell r="D34">
            <v>421414.63132433518</v>
          </cell>
          <cell r="E34">
            <v>531463.07196372247</v>
          </cell>
          <cell r="F34">
            <v>44222.781854991714</v>
          </cell>
          <cell r="H34">
            <v>71743.730257389965</v>
          </cell>
        </row>
        <row r="35">
          <cell r="B35">
            <v>16809759.413881905</v>
          </cell>
          <cell r="C35">
            <v>2372742.0872411542</v>
          </cell>
          <cell r="D35">
            <v>617525.10515681026</v>
          </cell>
          <cell r="E35">
            <v>778785.93908845424</v>
          </cell>
          <cell r="F35">
            <v>64802.3964652625</v>
          </cell>
          <cell r="H35">
            <v>105130.55617534323</v>
          </cell>
        </row>
        <row r="36">
          <cell r="B36">
            <v>15457056.03370185</v>
          </cell>
          <cell r="C36">
            <v>2181804.4204559885</v>
          </cell>
          <cell r="D36">
            <v>567832.05027573742</v>
          </cell>
          <cell r="E36">
            <v>716116.01346348226</v>
          </cell>
          <cell r="F36">
            <v>59587.662655929205</v>
          </cell>
          <cell r="H36">
            <v>96670.56247780376</v>
          </cell>
        </row>
        <row r="37">
          <cell r="B37">
            <v>146976776.61061856</v>
          </cell>
          <cell r="C37">
            <v>20746161.508002289</v>
          </cell>
          <cell r="D37">
            <v>5399354.4581683828</v>
          </cell>
          <cell r="E37">
            <v>6809344.7490014546</v>
          </cell>
          <cell r="F37">
            <v>566602.24067467044</v>
          </cell>
          <cell r="H37">
            <v>919213.05293477781</v>
          </cell>
        </row>
        <row r="38">
          <cell r="B38">
            <v>28642439.294303101</v>
          </cell>
          <cell r="C38">
            <v>4042956.2090412104</v>
          </cell>
          <cell r="D38">
            <v>1052211.6885596451</v>
          </cell>
          <cell r="E38">
            <v>1326986.8077455515</v>
          </cell>
          <cell r="F38">
            <v>110417.92218327834</v>
          </cell>
          <cell r="H38">
            <v>179133.76979933886</v>
          </cell>
        </row>
        <row r="39">
          <cell r="B39">
            <v>105014849.53165476</v>
          </cell>
          <cell r="C39">
            <v>14823124.301427007</v>
          </cell>
          <cell r="D39">
            <v>3857836.6533019841</v>
          </cell>
          <cell r="E39">
            <v>4865274.1658636238</v>
          </cell>
          <cell r="F39">
            <v>404837.07984959421</v>
          </cell>
          <cell r="H39">
            <v>656777.36760560225</v>
          </cell>
        </row>
        <row r="40">
          <cell r="B40">
            <v>21201866.178504594</v>
          </cell>
          <cell r="C40">
            <v>2992699.5961788408</v>
          </cell>
          <cell r="D40">
            <v>778874.00521614891</v>
          </cell>
          <cell r="E40">
            <v>982269.57660201832</v>
          </cell>
          <cell r="F40">
            <v>81734.170256389014</v>
          </cell>
          <cell r="H40">
            <v>132599.39826748069</v>
          </cell>
        </row>
        <row r="41">
          <cell r="B41">
            <v>20006809.988561384</v>
          </cell>
          <cell r="C41">
            <v>2824014.2480615564</v>
          </cell>
          <cell r="D41">
            <v>734972.29424045898</v>
          </cell>
          <cell r="E41">
            <v>926903.349505438</v>
          </cell>
          <cell r="F41">
            <v>77127.173623534836</v>
          </cell>
          <cell r="H41">
            <v>125125.35186289361</v>
          </cell>
        </row>
        <row r="42">
          <cell r="B42">
            <v>22613926.876078855</v>
          </cell>
          <cell r="C42">
            <v>3192015.7056117598</v>
          </cell>
          <cell r="D42">
            <v>830747.61680566624</v>
          </cell>
          <cell r="E42">
            <v>1047689.4906729467</v>
          </cell>
          <cell r="F42">
            <v>87177.729257084051</v>
          </cell>
          <cell r="H42">
            <v>141430.62082300748</v>
          </cell>
        </row>
        <row r="43">
          <cell r="B43">
            <v>31852696.246518105</v>
          </cell>
          <cell r="C43">
            <v>4496092.4850481506</v>
          </cell>
          <cell r="D43">
            <v>1170144.0285287597</v>
          </cell>
          <cell r="E43">
            <v>1475716.0616087182</v>
          </cell>
          <cell r="F43">
            <v>122793.61053495121</v>
          </cell>
          <cell r="H43">
            <v>199211.15999526353</v>
          </cell>
        </row>
        <row r="44">
          <cell r="B44">
            <v>74729366.826373518</v>
          </cell>
          <cell r="C44">
            <v>10548248.160850508</v>
          </cell>
          <cell r="D44">
            <v>2745265.9476880203</v>
          </cell>
          <cell r="E44">
            <v>3462166.1552931815</v>
          </cell>
          <cell r="F44">
            <v>288085.1496709417</v>
          </cell>
          <cell r="H44">
            <v>467367.77747098112</v>
          </cell>
        </row>
        <row r="45">
          <cell r="B45">
            <v>1401888181.6267445</v>
          </cell>
          <cell r="C45">
            <v>197880231.84936696</v>
          </cell>
          <cell r="D45">
            <v>51499912.965053618</v>
          </cell>
          <cell r="E45">
            <v>64948627.588551342</v>
          </cell>
          <cell r="F45">
            <v>5404343.4833909571</v>
          </cell>
          <cell r="H45">
            <v>8767602.23637826</v>
          </cell>
        </row>
        <row r="46">
          <cell r="B46">
            <v>7987263.9307073141</v>
          </cell>
          <cell r="C46">
            <v>1127423.470120677</v>
          </cell>
          <cell r="D46">
            <v>293420.97511829878</v>
          </cell>
          <cell r="E46">
            <v>370045.08439819218</v>
          </cell>
          <cell r="F46">
            <v>30791.27018813516</v>
          </cell>
          <cell r="H46">
            <v>49953.451365940979</v>
          </cell>
        </row>
        <row r="47">
          <cell r="B47">
            <v>22055288.490343686</v>
          </cell>
          <cell r="C47">
            <v>3113162.4170694686</v>
          </cell>
          <cell r="D47">
            <v>810225.4178027208</v>
          </cell>
          <cell r="E47">
            <v>1021808.113722087</v>
          </cell>
          <cell r="F47">
            <v>85024.152560273462</v>
          </cell>
          <cell r="H47">
            <v>137936.81923153237</v>
          </cell>
        </row>
        <row r="48">
          <cell r="B48">
            <v>16940744.022520985</v>
          </cell>
          <cell r="C48">
            <v>2391230.9118606243</v>
          </cell>
          <cell r="D48">
            <v>622336.96963578486</v>
          </cell>
          <cell r="E48">
            <v>784854.37641307653</v>
          </cell>
          <cell r="F48">
            <v>65307.348162124203</v>
          </cell>
          <cell r="H48">
            <v>105949.75200186195</v>
          </cell>
        </row>
        <row r="49">
          <cell r="B49">
            <v>18324287.173424091</v>
          </cell>
          <cell r="C49">
            <v>2586521.6940089422</v>
          </cell>
          <cell r="D49">
            <v>673162.95760589605</v>
          </cell>
          <cell r="E49">
            <v>848953.08987566538</v>
          </cell>
          <cell r="F49">
            <v>70640.970707464192</v>
          </cell>
          <cell r="H49">
            <v>114602.62188332574</v>
          </cell>
        </row>
        <row r="50">
          <cell r="B50">
            <v>54618112.049358256</v>
          </cell>
          <cell r="C50">
            <v>7709491.2541189073</v>
          </cell>
          <cell r="D50">
            <v>2006456.7586192188</v>
          </cell>
          <cell r="E50">
            <v>2530423.9422053113</v>
          </cell>
          <cell r="F50">
            <v>210555.33657928117</v>
          </cell>
          <cell r="H50">
            <v>341589.21348120784</v>
          </cell>
        </row>
        <row r="51">
          <cell r="B51">
            <v>47001748.859349623</v>
          </cell>
          <cell r="C51">
            <v>6634421.4064372238</v>
          </cell>
          <cell r="D51">
            <v>1726661.2324596685</v>
          </cell>
          <cell r="E51">
            <v>2177562.463743506</v>
          </cell>
          <cell r="F51">
            <v>181193.90582288505</v>
          </cell>
          <cell r="H51">
            <v>293955.42655515752</v>
          </cell>
        </row>
        <row r="52">
          <cell r="B52">
            <v>425297684.76315486</v>
          </cell>
          <cell r="C52">
            <v>60031895.245948687</v>
          </cell>
          <cell r="D52">
            <v>15623780.866811644</v>
          </cell>
          <cell r="E52">
            <v>19703783.300247163</v>
          </cell>
          <cell r="F52">
            <v>1639542.1555540059</v>
          </cell>
          <cell r="H52">
            <v>2659870.4382593478</v>
          </cell>
        </row>
        <row r="53">
          <cell r="B53">
            <v>724304822.74862874</v>
          </cell>
          <cell r="C53">
            <v>102237545.1434126</v>
          </cell>
          <cell r="D53">
            <v>26608138.809256099</v>
          </cell>
          <cell r="E53">
            <v>33556602.309545174</v>
          </cell>
          <cell r="F53">
            <v>2792228.4388400866</v>
          </cell>
          <cell r="H53">
            <v>4529902.3609605283</v>
          </cell>
        </row>
        <row r="54">
          <cell r="B54">
            <v>221441748.31500369</v>
          </cell>
          <cell r="C54">
            <v>31257089.5967311</v>
          </cell>
          <cell r="D54">
            <v>8134907.5586131345</v>
          </cell>
          <cell r="E54">
            <v>10259261.638955295</v>
          </cell>
          <cell r="F54">
            <v>853668.1349777797</v>
          </cell>
          <cell r="H54">
            <v>1384927.2668101583</v>
          </cell>
        </row>
        <row r="55">
          <cell r="B55">
            <v>59031167.450255796</v>
          </cell>
          <cell r="C55">
            <v>8332405.7185797393</v>
          </cell>
          <cell r="D55">
            <v>2168575.2300050557</v>
          </cell>
          <cell r="E55">
            <v>2734878.1173081729</v>
          </cell>
          <cell r="F55">
            <v>227567.8683277868</v>
          </cell>
          <cell r="H55">
            <v>369189.07123694004</v>
          </cell>
        </row>
        <row r="56">
          <cell r="B56">
            <v>14182129.555242509</v>
          </cell>
          <cell r="C56">
            <v>2001845.1694579963</v>
          </cell>
          <cell r="D56">
            <v>520996.21590754075</v>
          </cell>
          <cell r="E56">
            <v>657049.4444336046</v>
          </cell>
          <cell r="F56">
            <v>54672.762383593654</v>
          </cell>
          <cell r="H56">
            <v>88696.99626171538</v>
          </cell>
        </row>
        <row r="57">
          <cell r="B57">
            <v>19538877.032701243</v>
          </cell>
          <cell r="C57">
            <v>2757964.2713169348</v>
          </cell>
          <cell r="D57">
            <v>717782.25953077164</v>
          </cell>
          <cell r="E57">
            <v>905224.30000276084</v>
          </cell>
          <cell r="F57">
            <v>75323.270534942145</v>
          </cell>
          <cell r="H57">
            <v>122198.83455281158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Enero ant aj"/>
      <sheetName val="Febrero"/>
      <sheetName val="Febrero ant aj"/>
      <sheetName val="Marzo"/>
      <sheetName val="Marzo ant aj"/>
      <sheetName val="Abril"/>
      <sheetName val="Mayo"/>
      <sheetName val="Aj Mayo"/>
      <sheetName val="Junio"/>
      <sheetName val="Semestre con Ajuste"/>
      <sheetName val="Semestre sin Ajuste"/>
    </sheetNames>
    <sheetDataSet>
      <sheetData sheetId="0"/>
      <sheetData sheetId="1">
        <row r="7">
          <cell r="B7">
            <v>592343.37124316476</v>
          </cell>
          <cell r="C7">
            <v>81509.913849051285</v>
          </cell>
          <cell r="D7">
            <v>21668.79611424122</v>
          </cell>
          <cell r="E7">
            <v>44204.185578509801</v>
          </cell>
          <cell r="F7">
            <v>2731.6921541504794</v>
          </cell>
          <cell r="G7">
            <v>21694.814241314674</v>
          </cell>
          <cell r="H7">
            <v>3832.1753568229801</v>
          </cell>
          <cell r="I7">
            <v>10118.819517129181</v>
          </cell>
        </row>
        <row r="8">
          <cell r="B8">
            <v>1173300.3468515982</v>
          </cell>
          <cell r="C8">
            <v>161452.99303379236</v>
          </cell>
          <cell r="D8">
            <v>42921.061044943977</v>
          </cell>
          <cell r="E8">
            <v>87558.650589282595</v>
          </cell>
          <cell r="F8">
            <v>5410.8740091577947</v>
          </cell>
          <cell r="G8">
            <v>42972.597162340964</v>
          </cell>
          <cell r="H8">
            <v>7590.6862364646304</v>
          </cell>
          <cell r="I8">
            <v>22367.207867935329</v>
          </cell>
        </row>
        <row r="9">
          <cell r="B9">
            <v>1205488.9901807588</v>
          </cell>
          <cell r="C9">
            <v>165882.33870059927</v>
          </cell>
          <cell r="D9">
            <v>44098.569198753103</v>
          </cell>
          <cell r="E9">
            <v>89960.758610271252</v>
          </cell>
          <cell r="F9">
            <v>5559.3174099009757</v>
          </cell>
          <cell r="G9">
            <v>44151.519172121327</v>
          </cell>
          <cell r="H9">
            <v>7798.9312033605893</v>
          </cell>
          <cell r="I9">
            <v>19095.589189936785</v>
          </cell>
        </row>
        <row r="10">
          <cell r="B10">
            <v>3253003.5744995517</v>
          </cell>
          <cell r="C10">
            <v>447632.32608078927</v>
          </cell>
          <cell r="D10">
            <v>118999.67930221366</v>
          </cell>
          <cell r="E10">
            <v>242758.47536361407</v>
          </cell>
          <cell r="F10">
            <v>15001.778990510533</v>
          </cell>
          <cell r="G10">
            <v>119142.56443350852</v>
          </cell>
          <cell r="H10">
            <v>21045.361084553708</v>
          </cell>
          <cell r="I10">
            <v>135493.98109300202</v>
          </cell>
        </row>
        <row r="11">
          <cell r="B11">
            <v>4263858.3313133288</v>
          </cell>
          <cell r="C11">
            <v>586731.8554110002</v>
          </cell>
          <cell r="D11">
            <v>155978.24053864344</v>
          </cell>
          <cell r="E11">
            <v>318194.46980943053</v>
          </cell>
          <cell r="F11">
            <v>19663.507545653454</v>
          </cell>
          <cell r="G11">
            <v>156165.52651713675</v>
          </cell>
          <cell r="H11">
            <v>27585.102856727277</v>
          </cell>
          <cell r="I11">
            <v>94545.089356096694</v>
          </cell>
        </row>
        <row r="12">
          <cell r="B12">
            <v>30463052.209770337</v>
          </cell>
          <cell r="C12">
            <v>4191894.2318647313</v>
          </cell>
          <cell r="D12">
            <v>1114383.4799157737</v>
          </cell>
          <cell r="E12">
            <v>2273334.1479662247</v>
          </cell>
          <cell r="F12">
            <v>140485.54394769267</v>
          </cell>
          <cell r="G12">
            <v>1115721.5409153854</v>
          </cell>
          <cell r="H12">
            <v>197081.22626052061</v>
          </cell>
          <cell r="I12">
            <v>2050444.4092829037</v>
          </cell>
        </row>
        <row r="13">
          <cell r="B13">
            <v>4853646.8265844975</v>
          </cell>
          <cell r="C13">
            <v>667890.20337701414</v>
          </cell>
          <cell r="D13">
            <v>177553.57551324504</v>
          </cell>
          <cell r="E13">
            <v>362207.99534668901</v>
          </cell>
          <cell r="F13">
            <v>22383.41745493322</v>
          </cell>
          <cell r="G13">
            <v>177766.76739828073</v>
          </cell>
          <cell r="H13">
            <v>31400.749400677625</v>
          </cell>
          <cell r="I13">
            <v>105466.67754629794</v>
          </cell>
        </row>
        <row r="14">
          <cell r="B14">
            <v>773914.06471674342</v>
          </cell>
          <cell r="C14">
            <v>106495.10369169811</v>
          </cell>
          <cell r="D14">
            <v>28310.920476911324</v>
          </cell>
          <cell r="E14">
            <v>57754.070695110415</v>
          </cell>
          <cell r="F14">
            <v>3569.0362739039929</v>
          </cell>
          <cell r="G14">
            <v>28344.913926415913</v>
          </cell>
          <cell r="H14">
            <v>5006.8499979697071</v>
          </cell>
          <cell r="I14">
            <v>18896.974662957287</v>
          </cell>
        </row>
        <row r="15">
          <cell r="B15">
            <v>7692857.2403485719</v>
          </cell>
          <cell r="C15">
            <v>1058582.1693216055</v>
          </cell>
          <cell r="D15">
            <v>281416.08933215716</v>
          </cell>
          <cell r="E15">
            <v>574086.76384386071</v>
          </cell>
          <cell r="F15">
            <v>35476.918940371099</v>
          </cell>
          <cell r="G15">
            <v>281753.99087196379</v>
          </cell>
          <cell r="H15">
            <v>49769.0687044406</v>
          </cell>
          <cell r="I15">
            <v>338399.7830577108</v>
          </cell>
        </row>
        <row r="16">
          <cell r="B16">
            <v>1229731.9916627798</v>
          </cell>
          <cell r="C16">
            <v>169218.31755707704</v>
          </cell>
          <cell r="D16">
            <v>44985.414028650783</v>
          </cell>
          <cell r="E16">
            <v>91769.915576512416</v>
          </cell>
          <cell r="F16">
            <v>5671.1181325164898</v>
          </cell>
          <cell r="G16">
            <v>45039.42885312366</v>
          </cell>
          <cell r="H16">
            <v>7955.7717073065442</v>
          </cell>
          <cell r="I16">
            <v>98986.290339417232</v>
          </cell>
        </row>
        <row r="17">
          <cell r="B17">
            <v>1978096.44305589</v>
          </cell>
          <cell r="C17">
            <v>272197.64495754184</v>
          </cell>
          <cell r="D17">
            <v>72361.691883081847</v>
          </cell>
          <cell r="E17">
            <v>147617.32215812604</v>
          </cell>
          <cell r="F17">
            <v>9122.3280211749279</v>
          </cell>
          <cell r="G17">
            <v>72448.577914254885</v>
          </cell>
          <cell r="H17">
            <v>12797.328054146677</v>
          </cell>
          <cell r="I17">
            <v>50044.543828781629</v>
          </cell>
        </row>
        <row r="18">
          <cell r="B18">
            <v>3905491.1047936971</v>
          </cell>
          <cell r="C18">
            <v>537418.42813547608</v>
          </cell>
          <cell r="D18">
            <v>142868.63765884316</v>
          </cell>
          <cell r="E18">
            <v>291450.9758236988</v>
          </cell>
          <cell r="F18">
            <v>18010.836158559508</v>
          </cell>
          <cell r="G18">
            <v>143040.18269299369</v>
          </cell>
          <cell r="H18">
            <v>25266.64008524509</v>
          </cell>
          <cell r="I18">
            <v>71580.652585165299</v>
          </cell>
        </row>
        <row r="19">
          <cell r="B19">
            <v>1987151.1798818232</v>
          </cell>
          <cell r="C19">
            <v>273443.62972657656</v>
          </cell>
          <cell r="D19">
            <v>72692.927540767138</v>
          </cell>
          <cell r="E19">
            <v>148293.04047700937</v>
          </cell>
          <cell r="F19">
            <v>9164.0854793421186</v>
          </cell>
          <cell r="G19">
            <v>72780.21129276359</v>
          </cell>
          <cell r="H19">
            <v>12855.907825629616</v>
          </cell>
          <cell r="I19">
            <v>126086.62629728904</v>
          </cell>
        </row>
        <row r="20">
          <cell r="B20">
            <v>10773024.583189681</v>
          </cell>
          <cell r="C20">
            <v>1482431.2186132786</v>
          </cell>
          <cell r="D20">
            <v>394093.16379606473</v>
          </cell>
          <cell r="E20">
            <v>803947.17158347869</v>
          </cell>
          <cell r="F20">
            <v>49681.634266636647</v>
          </cell>
          <cell r="G20">
            <v>394566.35879777902</v>
          </cell>
          <cell r="H20">
            <v>69696.262894786356</v>
          </cell>
          <cell r="I20">
            <v>235490.2463515788</v>
          </cell>
        </row>
        <row r="21">
          <cell r="B21">
            <v>1369932.2058477886</v>
          </cell>
          <cell r="C21">
            <v>188510.6873794235</v>
          </cell>
          <cell r="D21">
            <v>50114.145105647636</v>
          </cell>
          <cell r="E21">
            <v>102232.4894599244</v>
          </cell>
          <cell r="F21">
            <v>6317.6752540989055</v>
          </cell>
          <cell r="G21">
            <v>50174.31809304675</v>
          </cell>
          <cell r="H21">
            <v>8862.7993401025506</v>
          </cell>
          <cell r="I21">
            <v>22454.605215640033</v>
          </cell>
        </row>
        <row r="22">
          <cell r="B22">
            <v>967615.5898145166</v>
          </cell>
          <cell r="C22">
            <v>133149.56694670752</v>
          </cell>
          <cell r="D22">
            <v>35396.80859202992</v>
          </cell>
          <cell r="E22">
            <v>72209.23062083422</v>
          </cell>
          <cell r="F22">
            <v>4462.323785919305</v>
          </cell>
          <cell r="G22">
            <v>35439.310199368265</v>
          </cell>
          <cell r="H22">
            <v>6260.0052573943813</v>
          </cell>
          <cell r="I22">
            <v>15258.986134242607</v>
          </cell>
        </row>
        <row r="23">
          <cell r="B23">
            <v>8486118.52217496</v>
          </cell>
          <cell r="C23">
            <v>1167739.563293545</v>
          </cell>
          <cell r="D23">
            <v>310434.75960974069</v>
          </cell>
          <cell r="E23">
            <v>633284.6389555675</v>
          </cell>
          <cell r="F23">
            <v>39135.178194979926</v>
          </cell>
          <cell r="G23">
            <v>310807.50440741936</v>
          </cell>
          <cell r="H23">
            <v>54901.085847397655</v>
          </cell>
          <cell r="I23">
            <v>214861.05085112626</v>
          </cell>
        </row>
        <row r="24">
          <cell r="B24">
            <v>9674973.5361296143</v>
          </cell>
          <cell r="C24">
            <v>1331332.969535406</v>
          </cell>
          <cell r="D24">
            <v>353924.8333700184</v>
          </cell>
          <cell r="E24">
            <v>722004.07132213644</v>
          </cell>
          <cell r="F24">
            <v>44617.78519575821</v>
          </cell>
          <cell r="G24">
            <v>354349.79750925914</v>
          </cell>
          <cell r="H24">
            <v>62592.403263089996</v>
          </cell>
          <cell r="I24">
            <v>729371.09632217127</v>
          </cell>
        </row>
        <row r="25">
          <cell r="B25">
            <v>1631034.926229378</v>
          </cell>
          <cell r="C25">
            <v>224439.94948864621</v>
          </cell>
          <cell r="D25">
            <v>59665.66857580698</v>
          </cell>
          <cell r="E25">
            <v>121717.52747525396</v>
          </cell>
          <cell r="F25">
            <v>7521.7948362878906</v>
          </cell>
          <cell r="G25">
            <v>59737.310255332843</v>
          </cell>
          <cell r="H25">
            <v>10552.007760795777</v>
          </cell>
          <cell r="I25">
            <v>31072.407463203555</v>
          </cell>
        </row>
        <row r="26">
          <cell r="B26">
            <v>22295282.106675852</v>
          </cell>
          <cell r="C26">
            <v>3067961.273781898</v>
          </cell>
          <cell r="D26">
            <v>815594.37605443504</v>
          </cell>
          <cell r="E26">
            <v>1663806.5615562517</v>
          </cell>
          <cell r="F26">
            <v>102818.48360615174</v>
          </cell>
          <cell r="G26">
            <v>816573.67541212437</v>
          </cell>
          <cell r="H26">
            <v>144239.70083991287</v>
          </cell>
          <cell r="I26">
            <v>1392765.0365425469</v>
          </cell>
        </row>
        <row r="27">
          <cell r="B27">
            <v>3291814.1386663583</v>
          </cell>
          <cell r="C27">
            <v>452972.88680155884</v>
          </cell>
          <cell r="D27">
            <v>120419.42710869999</v>
          </cell>
          <cell r="E27">
            <v>245654.75050422319</v>
          </cell>
          <cell r="F27">
            <v>15180.760504915117</v>
          </cell>
          <cell r="G27">
            <v>120564.01695762876</v>
          </cell>
          <cell r="H27">
            <v>21296.446679168013</v>
          </cell>
          <cell r="I27">
            <v>77642.424241981571</v>
          </cell>
        </row>
        <row r="28">
          <cell r="B28">
            <v>528008.3888703977</v>
          </cell>
          <cell r="C28">
            <v>72657.043832663825</v>
          </cell>
          <cell r="D28">
            <v>19315.327359922179</v>
          </cell>
          <cell r="E28">
            <v>39403.126533943396</v>
          </cell>
          <cell r="F28">
            <v>2435.0004460686273</v>
          </cell>
          <cell r="G28">
            <v>19338.519633229211</v>
          </cell>
          <cell r="H28">
            <v>3415.9591113146807</v>
          </cell>
          <cell r="I28">
            <v>6120.1022769395795</v>
          </cell>
        </row>
        <row r="29">
          <cell r="B29">
            <v>2432748.9904505378</v>
          </cell>
          <cell r="C29">
            <v>334760.49577768944</v>
          </cell>
          <cell r="D29">
            <v>88993.554128182805</v>
          </cell>
          <cell r="E29">
            <v>181546.19948580852</v>
          </cell>
          <cell r="F29">
            <v>11219.03553387307</v>
          </cell>
          <cell r="G29">
            <v>89100.410346120232</v>
          </cell>
          <cell r="H29">
            <v>15738.7103209659</v>
          </cell>
          <cell r="I29">
            <v>47285.74813149713</v>
          </cell>
        </row>
        <row r="30">
          <cell r="B30">
            <v>2327286.3512851968</v>
          </cell>
          <cell r="C30">
            <v>320248.21953727276</v>
          </cell>
          <cell r="D30">
            <v>85135.574894031073</v>
          </cell>
          <cell r="E30">
            <v>173675.95006699572</v>
          </cell>
          <cell r="F30">
            <v>10732.676644839939</v>
          </cell>
          <cell r="G30">
            <v>85237.798764447594</v>
          </cell>
          <cell r="H30">
            <v>15056.418011309879</v>
          </cell>
          <cell r="I30">
            <v>227528.43155258926</v>
          </cell>
        </row>
        <row r="31">
          <cell r="B31">
            <v>37525338.888203494</v>
          </cell>
          <cell r="C31">
            <v>5163706.2022228474</v>
          </cell>
          <cell r="D31">
            <v>1372732.3659919691</v>
          </cell>
          <cell r="E31">
            <v>2800363.9858909943</v>
          </cell>
          <cell r="F31">
            <v>173054.47954555164</v>
          </cell>
          <cell r="G31">
            <v>1374380.6313108138</v>
          </cell>
          <cell r="H31">
            <v>242770.80815811336</v>
          </cell>
          <cell r="I31">
            <v>2313577.9551424496</v>
          </cell>
        </row>
        <row r="32">
          <cell r="B32">
            <v>981881.97985808912</v>
          </cell>
          <cell r="C32">
            <v>135112.70569332346</v>
          </cell>
          <cell r="D32">
            <v>35918.694228213586</v>
          </cell>
          <cell r="E32">
            <v>73273.873501361377</v>
          </cell>
          <cell r="F32">
            <v>4528.115668874435</v>
          </cell>
          <cell r="G32">
            <v>35961.822473355358</v>
          </cell>
          <cell r="H32">
            <v>6352.3019066184006</v>
          </cell>
          <cell r="I32">
            <v>13269.909371881582</v>
          </cell>
        </row>
        <row r="33">
          <cell r="B33">
            <v>1690157.9937798444</v>
          </cell>
          <cell r="C33">
            <v>232575.62952912034</v>
          </cell>
          <cell r="D33">
            <v>61828.477781742447</v>
          </cell>
          <cell r="E33">
            <v>126129.64243568073</v>
          </cell>
          <cell r="F33">
            <v>7794.4509131474351</v>
          </cell>
          <cell r="G33">
            <v>61902.716386563981</v>
          </cell>
          <cell r="H33">
            <v>10934.505436107262</v>
          </cell>
          <cell r="I33">
            <v>61918.608527026263</v>
          </cell>
        </row>
        <row r="34">
          <cell r="B34">
            <v>963631.67921805021</v>
          </cell>
          <cell r="C34">
            <v>132601.3575376636</v>
          </cell>
          <cell r="D34">
            <v>35251.071253447037</v>
          </cell>
          <cell r="E34">
            <v>71911.927516108335</v>
          </cell>
          <cell r="F34">
            <v>4443.9513049436773</v>
          </cell>
          <cell r="G34">
            <v>35293.397871248599</v>
          </cell>
          <cell r="H34">
            <v>6234.2312810949197</v>
          </cell>
          <cell r="I34">
            <v>16954.536991059995</v>
          </cell>
        </row>
        <row r="35">
          <cell r="B35">
            <v>1353073.6142605927</v>
          </cell>
          <cell r="C35">
            <v>186190.84653271202</v>
          </cell>
          <cell r="D35">
            <v>49497.432905240064</v>
          </cell>
          <cell r="E35">
            <v>100974.40108198122</v>
          </cell>
          <cell r="F35">
            <v>6239.9289930542027</v>
          </cell>
          <cell r="G35">
            <v>49556.865394813947</v>
          </cell>
          <cell r="H35">
            <v>8753.7323995953793</v>
          </cell>
          <cell r="I35">
            <v>32811.33025755734</v>
          </cell>
        </row>
        <row r="36">
          <cell r="B36">
            <v>1263711.2386475063</v>
          </cell>
          <cell r="C36">
            <v>173894.06076421039</v>
          </cell>
          <cell r="D36">
            <v>46228.425111027231</v>
          </cell>
          <cell r="E36">
            <v>94305.649092662905</v>
          </cell>
          <cell r="F36">
            <v>5827.8192064177865</v>
          </cell>
          <cell r="G36">
            <v>46283.932442057674</v>
          </cell>
          <cell r="H36">
            <v>8175.6010145291202</v>
          </cell>
          <cell r="I36">
            <v>25822.799209428395</v>
          </cell>
        </row>
        <row r="37">
          <cell r="B37">
            <v>11830651.078603147</v>
          </cell>
          <cell r="C37">
            <v>1627966.812849272</v>
          </cell>
          <cell r="D37">
            <v>432782.70436783886</v>
          </cell>
          <cell r="E37">
            <v>882873.55135858676</v>
          </cell>
          <cell r="F37">
            <v>54559.058645471501</v>
          </cell>
          <cell r="G37">
            <v>433302.35462150635</v>
          </cell>
          <cell r="H37">
            <v>76538.595212847751</v>
          </cell>
          <cell r="I37">
            <v>1068445.3613269532</v>
          </cell>
        </row>
        <row r="38">
          <cell r="B38">
            <v>2305525.4928382388</v>
          </cell>
          <cell r="C38">
            <v>317253.79808612971</v>
          </cell>
          <cell r="D38">
            <v>84339.530525427137</v>
          </cell>
          <cell r="E38">
            <v>172052.02537764164</v>
          </cell>
          <cell r="F38">
            <v>10632.322746791959</v>
          </cell>
          <cell r="G38">
            <v>84440.798570544037</v>
          </cell>
          <cell r="H38">
            <v>14915.635773283428</v>
          </cell>
          <cell r="I38">
            <v>41529.074814324296</v>
          </cell>
        </row>
        <row r="39">
          <cell r="B39">
            <v>8452995.578835275</v>
          </cell>
          <cell r="C39">
            <v>1163181.6524784404</v>
          </cell>
          <cell r="D39">
            <v>309223.07338047662</v>
          </cell>
          <cell r="E39">
            <v>630812.80791064329</v>
          </cell>
          <cell r="F39">
            <v>38982.426110908324</v>
          </cell>
          <cell r="G39">
            <v>309594.36328393227</v>
          </cell>
          <cell r="H39">
            <v>54686.796410942261</v>
          </cell>
          <cell r="I39">
            <v>324420.11691420153</v>
          </cell>
        </row>
        <row r="40">
          <cell r="B40">
            <v>1790606.7534130684</v>
          </cell>
          <cell r="C40">
            <v>246397.96660831256</v>
          </cell>
          <cell r="D40">
            <v>65503.041891158689</v>
          </cell>
          <cell r="E40">
            <v>133625.72634160725</v>
          </cell>
          <cell r="F40">
            <v>8257.6874443647012</v>
          </cell>
          <cell r="G40">
            <v>65581.692613544772</v>
          </cell>
          <cell r="H40">
            <v>11584.360368191668</v>
          </cell>
          <cell r="I40">
            <v>38803.087049048794</v>
          </cell>
        </row>
        <row r="41">
          <cell r="B41">
            <v>1705559.7780304425</v>
          </cell>
          <cell r="C41">
            <v>234695.0051621306</v>
          </cell>
          <cell r="D41">
            <v>62391.897816343866</v>
          </cell>
          <cell r="E41">
            <v>127279.01518518031</v>
          </cell>
          <cell r="F41">
            <v>7865.4788595039172</v>
          </cell>
          <cell r="G41">
            <v>62466.81293009458</v>
          </cell>
          <cell r="H41">
            <v>11034.147537161545</v>
          </cell>
          <cell r="I41">
            <v>24871.379529770922</v>
          </cell>
        </row>
        <row r="42">
          <cell r="B42">
            <v>1820270.4165755012</v>
          </cell>
          <cell r="C42">
            <v>250479.86022981579</v>
          </cell>
          <cell r="D42">
            <v>66588.182538076508</v>
          </cell>
          <cell r="E42">
            <v>135839.40532415183</v>
          </cell>
          <cell r="F42">
            <v>8394.4864698254187</v>
          </cell>
          <cell r="G42">
            <v>66668.136209047982</v>
          </cell>
          <cell r="H42">
            <v>11776.269933627673</v>
          </cell>
          <cell r="I42">
            <v>41954.590891452579</v>
          </cell>
        </row>
        <row r="43">
          <cell r="B43">
            <v>2563929.7846600246</v>
          </cell>
          <cell r="C43">
            <v>352811.74063626659</v>
          </cell>
          <cell r="D43">
            <v>93792.341490087318</v>
          </cell>
          <cell r="E43">
            <v>191335.69060377701</v>
          </cell>
          <cell r="F43">
            <v>11823.99806694779</v>
          </cell>
          <cell r="G43">
            <v>93904.95970138711</v>
          </cell>
          <cell r="H43">
            <v>16587.386665233953</v>
          </cell>
          <cell r="I43">
            <v>43621.637705277019</v>
          </cell>
        </row>
        <row r="44">
          <cell r="B44">
            <v>6015216.0404903935</v>
          </cell>
          <cell r="C44">
            <v>827728.92387535283</v>
          </cell>
          <cell r="D44">
            <v>220045.49437422911</v>
          </cell>
          <cell r="E44">
            <v>448891.19901961688</v>
          </cell>
          <cell r="F44">
            <v>27740.191350233385</v>
          </cell>
          <cell r="G44">
            <v>220309.70709764879</v>
          </cell>
          <cell r="H44">
            <v>38915.540876156272</v>
          </cell>
          <cell r="I44">
            <v>240092.07312305697</v>
          </cell>
        </row>
        <row r="45">
          <cell r="B45">
            <v>125016912.47962719</v>
          </cell>
          <cell r="C45">
            <v>17203058.665960185</v>
          </cell>
          <cell r="D45">
            <v>4573303.4568574829</v>
          </cell>
          <cell r="E45">
            <v>9329505.6009551454</v>
          </cell>
          <cell r="F45">
            <v>576536.74462497083</v>
          </cell>
          <cell r="G45">
            <v>4578794.7074954351</v>
          </cell>
          <cell r="H45">
            <v>808799.00822567183</v>
          </cell>
          <cell r="I45">
            <v>4794081.3005096512</v>
          </cell>
        </row>
        <row r="46">
          <cell r="B46">
            <v>642921.52009328792</v>
          </cell>
          <cell r="C46">
            <v>88469.763077659663</v>
          </cell>
          <cell r="D46">
            <v>23519.019563131904</v>
          </cell>
          <cell r="E46">
            <v>47978.627880946784</v>
          </cell>
          <cell r="F46">
            <v>2964.9418857974611</v>
          </cell>
          <cell r="G46">
            <v>23547.25928796066</v>
          </cell>
          <cell r="H46">
            <v>4159.3915375500183</v>
          </cell>
          <cell r="I46">
            <v>8879.217232152565</v>
          </cell>
        </row>
        <row r="47">
          <cell r="B47">
            <v>2447700.7173894574</v>
          </cell>
          <cell r="C47">
            <v>336817.94089120213</v>
          </cell>
          <cell r="D47">
            <v>89540.510401054227</v>
          </cell>
          <cell r="E47">
            <v>182661.98628180171</v>
          </cell>
          <cell r="F47">
            <v>11287.987964427544</v>
          </cell>
          <cell r="G47">
            <v>89648.023359575513</v>
          </cell>
          <cell r="H47">
            <v>15835.44076870776</v>
          </cell>
          <cell r="I47">
            <v>195205.73971139989</v>
          </cell>
        </row>
        <row r="48">
          <cell r="B48">
            <v>1363617.0023876964</v>
          </cell>
          <cell r="C48">
            <v>187641.67843130106</v>
          </cell>
          <cell r="D48">
            <v>49883.12562802693</v>
          </cell>
          <cell r="E48">
            <v>101761.21141535023</v>
          </cell>
          <cell r="F48">
            <v>6288.551619765678</v>
          </cell>
          <cell r="G48">
            <v>49943.021226036544</v>
          </cell>
          <cell r="H48">
            <v>8821.9430255931184</v>
          </cell>
          <cell r="I48">
            <v>23969.893583276411</v>
          </cell>
        </row>
        <row r="49">
          <cell r="B49">
            <v>1498562.5479002635</v>
          </cell>
          <cell r="C49">
            <v>206210.97509779007</v>
          </cell>
          <cell r="D49">
            <v>54819.633157603872</v>
          </cell>
          <cell r="E49">
            <v>111831.65066802817</v>
          </cell>
          <cell r="F49">
            <v>6910.8759434777576</v>
          </cell>
          <cell r="G49">
            <v>54885.456112146196</v>
          </cell>
          <cell r="H49">
            <v>9694.9754914430705</v>
          </cell>
          <cell r="I49">
            <v>26339.350055364128</v>
          </cell>
        </row>
        <row r="50">
          <cell r="B50">
            <v>4396394.0503327418</v>
          </cell>
          <cell r="C50">
            <v>604969.54585146543</v>
          </cell>
          <cell r="D50">
            <v>160826.59305292703</v>
          </cell>
          <cell r="E50">
            <v>328085.07347571233</v>
          </cell>
          <cell r="F50">
            <v>20274.71854482474</v>
          </cell>
          <cell r="G50">
            <v>161019.70053858432</v>
          </cell>
          <cell r="H50">
            <v>28442.544909736273</v>
          </cell>
          <cell r="I50">
            <v>131394.53901790344</v>
          </cell>
        </row>
        <row r="51">
          <cell r="B51">
            <v>3798830.6700736582</v>
          </cell>
          <cell r="C51">
            <v>522741.32821809762</v>
          </cell>
          <cell r="D51">
            <v>138966.84129273496</v>
          </cell>
          <cell r="E51">
            <v>283491.33977619145</v>
          </cell>
          <cell r="F51">
            <v>17518.953431702081</v>
          </cell>
          <cell r="G51">
            <v>139133.70136731816</v>
          </cell>
          <cell r="H51">
            <v>24576.598617195359</v>
          </cell>
          <cell r="I51">
            <v>171008.94942630111</v>
          </cell>
        </row>
        <row r="52">
          <cell r="B52">
            <v>34233629.482163571</v>
          </cell>
          <cell r="C52">
            <v>4710747.7272435054</v>
          </cell>
          <cell r="D52">
            <v>1252316.7701575584</v>
          </cell>
          <cell r="E52">
            <v>2554717.0511582978</v>
          </cell>
          <cell r="F52">
            <v>157874.20203294774</v>
          </cell>
          <cell r="G52">
            <v>1253820.4502277568</v>
          </cell>
          <cell r="H52">
            <v>221475.03904842539</v>
          </cell>
          <cell r="I52">
            <v>1549947.604176549</v>
          </cell>
        </row>
        <row r="53">
          <cell r="B53">
            <v>63499605.537937701</v>
          </cell>
          <cell r="C53">
            <v>8737917.2758924793</v>
          </cell>
          <cell r="D53">
            <v>2322909.4348579533</v>
          </cell>
          <cell r="E53">
            <v>4738718.2563892948</v>
          </cell>
          <cell r="F53">
            <v>292839.22579497652</v>
          </cell>
          <cell r="G53">
            <v>2325698.5954803349</v>
          </cell>
          <cell r="H53">
            <v>410811.76109012269</v>
          </cell>
          <cell r="I53">
            <v>1199668.5952085045</v>
          </cell>
        </row>
        <row r="54">
          <cell r="B54">
            <v>17824585.07367504</v>
          </cell>
          <cell r="C54">
            <v>2452767.202747866</v>
          </cell>
          <cell r="D54">
            <v>652049.67006182019</v>
          </cell>
          <cell r="E54">
            <v>1330176.557564979</v>
          </cell>
          <cell r="F54">
            <v>82201.104225335279</v>
          </cell>
          <cell r="G54">
            <v>652832.59824502096</v>
          </cell>
          <cell r="H54">
            <v>115316.45153988111</v>
          </cell>
          <cell r="I54">
            <v>1010423.7664663235</v>
          </cell>
        </row>
        <row r="55">
          <cell r="B55">
            <v>5588272.086582439</v>
          </cell>
          <cell r="C55">
            <v>768978.93764966947</v>
          </cell>
          <cell r="D55">
            <v>204427.25343734914</v>
          </cell>
          <cell r="E55">
            <v>417030.10174665949</v>
          </cell>
          <cell r="F55">
            <v>25771.26672682678</v>
          </cell>
          <cell r="G55">
            <v>204672.71304798778</v>
          </cell>
          <cell r="H55">
            <v>36153.419818775546</v>
          </cell>
          <cell r="I55">
            <v>194963.87693109116</v>
          </cell>
        </row>
        <row r="56">
          <cell r="B56">
            <v>1141566.9209029151</v>
          </cell>
          <cell r="C56">
            <v>157086.28794214275</v>
          </cell>
          <cell r="D56">
            <v>41760.205415809054</v>
          </cell>
          <cell r="E56">
            <v>85190.513596825826</v>
          </cell>
          <cell r="F56">
            <v>5264.5299207510934</v>
          </cell>
          <cell r="G56">
            <v>41810.347672231313</v>
          </cell>
          <cell r="H56">
            <v>7385.3863060325748</v>
          </cell>
          <cell r="I56">
            <v>15420.059281417925</v>
          </cell>
        </row>
        <row r="57">
          <cell r="B57">
            <v>1572749.3960084638</v>
          </cell>
          <cell r="C57">
            <v>216419.51948538263</v>
          </cell>
          <cell r="D57">
            <v>57533.497723423177</v>
          </cell>
          <cell r="E57">
            <v>117367.91453197101</v>
          </cell>
          <cell r="F57">
            <v>7253.0012052039183</v>
          </cell>
          <cell r="G57">
            <v>57602.579265695131</v>
          </cell>
          <cell r="H57">
            <v>10174.928547259251</v>
          </cell>
          <cell r="I57">
            <v>18370.304202072093</v>
          </cell>
        </row>
      </sheetData>
      <sheetData sheetId="2"/>
      <sheetData sheetId="3">
        <row r="7">
          <cell r="B7">
            <v>818142.65512705327</v>
          </cell>
          <cell r="C7">
            <v>117900.27054491287</v>
          </cell>
          <cell r="D7">
            <v>37774.123840843735</v>
          </cell>
          <cell r="E7">
            <v>18962.059326053994</v>
          </cell>
          <cell r="F7">
            <v>2226.0796608464079</v>
          </cell>
          <cell r="G7">
            <v>22971.867161482507</v>
          </cell>
          <cell r="H7">
            <v>3832.1752183070284</v>
          </cell>
          <cell r="I7">
            <v>12281.134176240657</v>
          </cell>
        </row>
        <row r="8">
          <cell r="B8">
            <v>1620558.4826662885</v>
          </cell>
          <cell r="C8">
            <v>233534.19155310711</v>
          </cell>
          <cell r="D8">
            <v>74822.130874058625</v>
          </cell>
          <cell r="E8">
            <v>37559.61860329374</v>
          </cell>
          <cell r="F8">
            <v>4409.3682866532808</v>
          </cell>
          <cell r="G8">
            <v>45502.155348986707</v>
          </cell>
          <cell r="H8">
            <v>7590.6860718887328</v>
          </cell>
          <cell r="I8">
            <v>27146.909825694107</v>
          </cell>
        </row>
        <row r="9">
          <cell r="B9">
            <v>1665017.369310692</v>
          </cell>
          <cell r="C9">
            <v>239941.03848946048</v>
          </cell>
          <cell r="D9">
            <v>76874.823615853064</v>
          </cell>
          <cell r="E9">
            <v>38590.040426234351</v>
          </cell>
          <cell r="F9">
            <v>4530.3362164914006</v>
          </cell>
          <cell r="G9">
            <v>46750.475103179255</v>
          </cell>
          <cell r="H9">
            <v>7798.9312264036826</v>
          </cell>
          <cell r="I9">
            <v>23176.171155043874</v>
          </cell>
        </row>
        <row r="10">
          <cell r="B10">
            <v>4493037.6734662028</v>
          </cell>
          <cell r="C10">
            <v>647479.20665239834</v>
          </cell>
          <cell r="D10">
            <v>207446.1714414976</v>
          </cell>
          <cell r="E10">
            <v>104134.9529749565</v>
          </cell>
          <cell r="F10">
            <v>12225.080452218373</v>
          </cell>
          <cell r="G10">
            <v>126155.82861936653</v>
          </cell>
          <cell r="H10">
            <v>21045.361122875525</v>
          </cell>
          <cell r="I10">
            <v>164448.01283976977</v>
          </cell>
        </row>
        <row r="11">
          <cell r="B11">
            <v>5889226.9205849431</v>
          </cell>
          <cell r="C11">
            <v>848680.1695109288</v>
          </cell>
          <cell r="D11">
            <v>271909.04377239628</v>
          </cell>
          <cell r="E11">
            <v>136494.37485371536</v>
          </cell>
          <cell r="F11">
            <v>16023.963771926019</v>
          </cell>
          <cell r="G11">
            <v>165358.12875139082</v>
          </cell>
          <cell r="H11">
            <v>27585.103060721671</v>
          </cell>
          <cell r="I11">
            <v>114748.65483284245</v>
          </cell>
        </row>
        <row r="12">
          <cell r="B12">
            <v>42075465.878818542</v>
          </cell>
          <cell r="C12">
            <v>6063378.7754845573</v>
          </cell>
          <cell r="D12">
            <v>1942648.8141250459</v>
          </cell>
          <cell r="E12">
            <v>975181.37596873962</v>
          </cell>
          <cell r="F12">
            <v>114482.89393850215</v>
          </cell>
          <cell r="G12">
            <v>1181397.8978710126</v>
          </cell>
          <cell r="H12">
            <v>197081.22615180301</v>
          </cell>
          <cell r="I12">
            <v>2488608.7619902724</v>
          </cell>
        </row>
        <row r="13">
          <cell r="B13">
            <v>6703840.7579846485</v>
          </cell>
          <cell r="C13">
            <v>966071.91191328515</v>
          </cell>
          <cell r="D13">
            <v>309520.24003941251</v>
          </cell>
          <cell r="E13">
            <v>155374.64691360312</v>
          </cell>
          <cell r="F13">
            <v>18240.441892844818</v>
          </cell>
          <cell r="G13">
            <v>188230.91351989243</v>
          </cell>
          <cell r="H13">
            <v>31400.749318266269</v>
          </cell>
          <cell r="I13">
            <v>128004.10323316741</v>
          </cell>
        </row>
        <row r="14">
          <cell r="B14">
            <v>1068927.5248755764</v>
          </cell>
          <cell r="C14">
            <v>154040.18307316248</v>
          </cell>
          <cell r="D14">
            <v>49353.007630761073</v>
          </cell>
          <cell r="E14">
            <v>24774.490139247238</v>
          </cell>
          <cell r="F14">
            <v>2908.438775478448</v>
          </cell>
          <cell r="G14">
            <v>30013.422418222068</v>
          </cell>
          <cell r="H14">
            <v>5006.850022210755</v>
          </cell>
          <cell r="I14">
            <v>22935.114216429967</v>
          </cell>
        </row>
        <row r="15">
          <cell r="B15">
            <v>10625348.748236531</v>
          </cell>
          <cell r="C15">
            <v>1531189.5599143354</v>
          </cell>
          <cell r="D15">
            <v>490578.55247225938</v>
          </cell>
          <cell r="E15">
            <v>246263.27946779173</v>
          </cell>
          <cell r="F15">
            <v>28910.450505940211</v>
          </cell>
          <cell r="G15">
            <v>298339.29139290395</v>
          </cell>
          <cell r="H15">
            <v>49769.068882661202</v>
          </cell>
          <cell r="I15">
            <v>410713.23921800312</v>
          </cell>
        </row>
        <row r="16">
          <cell r="B16">
            <v>1698501.7167947025</v>
          </cell>
          <cell r="C16">
            <v>244766.37500338623</v>
          </cell>
          <cell r="D16">
            <v>78420.815480064601</v>
          </cell>
          <cell r="E16">
            <v>39366.105797605815</v>
          </cell>
          <cell r="F16">
            <v>4621.4435856326581</v>
          </cell>
          <cell r="G16">
            <v>47690.650972963427</v>
          </cell>
          <cell r="H16">
            <v>7955.7717062702159</v>
          </cell>
          <cell r="I16">
            <v>120138.9066391407</v>
          </cell>
        </row>
        <row r="17">
          <cell r="B17">
            <v>2732140.197503157</v>
          </cell>
          <cell r="C17">
            <v>393721.15172534349</v>
          </cell>
          <cell r="D17">
            <v>126144.50734756573</v>
          </cell>
          <cell r="E17">
            <v>63322.703183232006</v>
          </cell>
          <cell r="F17">
            <v>7433.8646031090611</v>
          </cell>
          <cell r="G17">
            <v>76713.225120675852</v>
          </cell>
          <cell r="H17">
            <v>12797.328060332125</v>
          </cell>
          <cell r="I17">
            <v>60738.681672266182</v>
          </cell>
        </row>
        <row r="18">
          <cell r="B18">
            <v>5394251.2757203719</v>
          </cell>
          <cell r="C18">
            <v>777350.60115635744</v>
          </cell>
          <cell r="D18">
            <v>249055.72938994027</v>
          </cell>
          <cell r="E18">
            <v>125022.34429271707</v>
          </cell>
          <cell r="F18">
            <v>14677.187376950935</v>
          </cell>
          <cell r="G18">
            <v>151460.16769198084</v>
          </cell>
          <cell r="H18">
            <v>25266.640152048389</v>
          </cell>
          <cell r="I18">
            <v>86876.892836476894</v>
          </cell>
        </row>
        <row r="19">
          <cell r="B19">
            <v>2744646.5958939418</v>
          </cell>
          <cell r="C19">
            <v>395523.41413590929</v>
          </cell>
          <cell r="D19">
            <v>126721.93505978186</v>
          </cell>
          <cell r="E19">
            <v>63612.563474411305</v>
          </cell>
          <cell r="F19">
            <v>7467.8931908054756</v>
          </cell>
          <cell r="G19">
            <v>77064.380656573296</v>
          </cell>
          <cell r="H19">
            <v>12855.907954294504</v>
          </cell>
          <cell r="I19">
            <v>153030.37797692066</v>
          </cell>
        </row>
        <row r="20">
          <cell r="B20">
            <v>14879665.536693159</v>
          </cell>
          <cell r="C20">
            <v>2144267.3614438348</v>
          </cell>
          <cell r="D20">
            <v>687002.84133956558</v>
          </cell>
          <cell r="E20">
            <v>344865.40811736614</v>
          </cell>
          <cell r="F20">
            <v>40485.996670453533</v>
          </cell>
          <cell r="G20">
            <v>417792.29816971556</v>
          </cell>
          <cell r="H20">
            <v>69696.262832742214</v>
          </cell>
          <cell r="I20">
            <v>285812.71834564972</v>
          </cell>
        </row>
        <row r="21">
          <cell r="B21">
            <v>1892145.7861827852</v>
          </cell>
          <cell r="C21">
            <v>272671.88515763596</v>
          </cell>
          <cell r="D21">
            <v>87361.475170976875</v>
          </cell>
          <cell r="E21">
            <v>43854.1865850635</v>
          </cell>
          <cell r="F21">
            <v>5148.3286240877178</v>
          </cell>
          <cell r="G21">
            <v>53127.802807934233</v>
          </cell>
          <cell r="H21">
            <v>8862.799348981127</v>
          </cell>
          <cell r="I21">
            <v>27252.98332092664</v>
          </cell>
        </row>
        <row r="22">
          <cell r="B22">
            <v>1336467.4426239424</v>
          </cell>
          <cell r="C22">
            <v>192594.61913199091</v>
          </cell>
          <cell r="D22">
            <v>61705.481764781754</v>
          </cell>
          <cell r="E22">
            <v>30975.252024280962</v>
          </cell>
          <cell r="F22">
            <v>3636.3866041754745</v>
          </cell>
          <cell r="G22">
            <v>37525.427094173108</v>
          </cell>
          <cell r="H22">
            <v>6260.0053689931219</v>
          </cell>
          <cell r="I22">
            <v>18519.715248483444</v>
          </cell>
        </row>
        <row r="23">
          <cell r="B23">
            <v>11720998.518757069</v>
          </cell>
          <cell r="C23">
            <v>1689080.6117465887</v>
          </cell>
          <cell r="D23">
            <v>541165.34177907964</v>
          </cell>
          <cell r="E23">
            <v>271657.11001677037</v>
          </cell>
          <cell r="F23">
            <v>31891.597686425546</v>
          </cell>
          <cell r="G23">
            <v>329103.02290864789</v>
          </cell>
          <cell r="H23">
            <v>54901.085740871022</v>
          </cell>
          <cell r="I23">
            <v>260775.22089250456</v>
          </cell>
        </row>
        <row r="24">
          <cell r="B24">
            <v>13363041.111202065</v>
          </cell>
          <cell r="C24">
            <v>1925710.8188166143</v>
          </cell>
          <cell r="D24">
            <v>616979.40653936891</v>
          </cell>
          <cell r="E24">
            <v>309714.66496605263</v>
          </cell>
          <cell r="F24">
            <v>36359.421964231551</v>
          </cell>
          <cell r="G24">
            <v>375208.41060693993</v>
          </cell>
          <cell r="H24">
            <v>62592.403252234784</v>
          </cell>
          <cell r="I24">
            <v>885232.14422799344</v>
          </cell>
        </row>
        <row r="25">
          <cell r="B25">
            <v>2252779.9851572053</v>
          </cell>
          <cell r="C25">
            <v>324641.88007280038</v>
          </cell>
          <cell r="D25">
            <v>104012.1665973855</v>
          </cell>
          <cell r="E25">
            <v>52212.590872021188</v>
          </cell>
          <cell r="F25">
            <v>6129.5761489682309</v>
          </cell>
          <cell r="G25">
            <v>63253.715276636271</v>
          </cell>
          <cell r="H25">
            <v>10552.007742557866</v>
          </cell>
          <cell r="I25">
            <v>37712.344269847177</v>
          </cell>
        </row>
        <row r="26">
          <cell r="B26">
            <v>30794169.174494851</v>
          </cell>
          <cell r="C26">
            <v>4437662.3735807296</v>
          </cell>
          <cell r="D26">
            <v>1421784.7617205812</v>
          </cell>
          <cell r="E26">
            <v>713715.21717399592</v>
          </cell>
          <cell r="F26">
            <v>83787.678398653967</v>
          </cell>
          <cell r="G26">
            <v>864640.85351332731</v>
          </cell>
          <cell r="H26">
            <v>144239.70103420073</v>
          </cell>
          <cell r="I26">
            <v>1690388.3166213979</v>
          </cell>
        </row>
        <row r="27">
          <cell r="B27">
            <v>4546642.6711800825</v>
          </cell>
          <cell r="C27">
            <v>655204.07430649281</v>
          </cell>
          <cell r="D27">
            <v>209921.14546887894</v>
          </cell>
          <cell r="E27">
            <v>105377.35384533495</v>
          </cell>
          <cell r="F27">
            <v>12370.933983241097</v>
          </cell>
          <cell r="G27">
            <v>127660.95352510024</v>
          </cell>
          <cell r="H27">
            <v>21296.446605986825</v>
          </cell>
          <cell r="I27">
            <v>94234.018925846482</v>
          </cell>
        </row>
        <row r="28">
          <cell r="B28">
            <v>729283.38771711476</v>
          </cell>
          <cell r="C28">
            <v>105095.00779226059</v>
          </cell>
          <cell r="D28">
            <v>33671.439607825218</v>
          </cell>
          <cell r="E28">
            <v>16902.571668568045</v>
          </cell>
          <cell r="F28">
            <v>1984.302989480633</v>
          </cell>
          <cell r="G28">
            <v>20476.870385289778</v>
          </cell>
          <cell r="H28">
            <v>3415.9589504577471</v>
          </cell>
          <cell r="I28">
            <v>7427.9215187282198</v>
          </cell>
        </row>
        <row r="29">
          <cell r="B29">
            <v>3360104.7566851457</v>
          </cell>
          <cell r="C29">
            <v>484215.38394292153</v>
          </cell>
          <cell r="D29">
            <v>155137.99751404233</v>
          </cell>
          <cell r="E29">
            <v>77877.012448550828</v>
          </cell>
          <cell r="F29">
            <v>9142.4897727750031</v>
          </cell>
          <cell r="G29">
            <v>94345.258293921608</v>
          </cell>
          <cell r="H29">
            <v>15738.710234445272</v>
          </cell>
          <cell r="I29">
            <v>57390.352347305678</v>
          </cell>
        </row>
        <row r="30">
          <cell r="B30">
            <v>3214440.1339247781</v>
          </cell>
          <cell r="C30">
            <v>463224.05886697496</v>
          </cell>
          <cell r="D30">
            <v>148412.57687389074</v>
          </cell>
          <cell r="E30">
            <v>74500.949360799437</v>
          </cell>
          <cell r="F30">
            <v>8746.1517356372588</v>
          </cell>
          <cell r="G30">
            <v>90255.276744604911</v>
          </cell>
          <cell r="H30">
            <v>15056.418027788921</v>
          </cell>
          <cell r="I30">
            <v>276149.52436662419</v>
          </cell>
        </row>
        <row r="31">
          <cell r="B31">
            <v>51829872.691388488</v>
          </cell>
          <cell r="C31">
            <v>7469059.3068688316</v>
          </cell>
          <cell r="D31">
            <v>2393015.4691612222</v>
          </cell>
          <cell r="E31">
            <v>1201258.8693145579</v>
          </cell>
          <cell r="F31">
            <v>141023.60352381464</v>
          </cell>
          <cell r="G31">
            <v>1455282.820180336</v>
          </cell>
          <cell r="H31">
            <v>242770.80830738784</v>
          </cell>
          <cell r="I31">
            <v>2807971.9423988787</v>
          </cell>
        </row>
        <row r="32">
          <cell r="B32">
            <v>1356172.136560193</v>
          </cell>
          <cell r="C32">
            <v>195434.20796351062</v>
          </cell>
          <cell r="D32">
            <v>62615.258983130385</v>
          </cell>
          <cell r="E32">
            <v>31431.946921044284</v>
          </cell>
          <cell r="F32">
            <v>3690.00099296184</v>
          </cell>
          <cell r="G32">
            <v>38078.696879979499</v>
          </cell>
          <cell r="H32">
            <v>6352.3020354896244</v>
          </cell>
          <cell r="I32">
            <v>16105.587932145203</v>
          </cell>
        </row>
        <row r="33">
          <cell r="B33">
            <v>2334440.5699434238</v>
          </cell>
          <cell r="C33">
            <v>336409.76062372437</v>
          </cell>
          <cell r="D33">
            <v>107782.48345264263</v>
          </cell>
          <cell r="E33">
            <v>54105.23495262603</v>
          </cell>
          <cell r="F33">
            <v>6351.7659660450527</v>
          </cell>
          <cell r="G33">
            <v>65546.586934509527</v>
          </cell>
          <cell r="H33">
            <v>10934.505424800836</v>
          </cell>
          <cell r="I33">
            <v>75150.143555705086</v>
          </cell>
        </row>
        <row r="34">
          <cell r="B34">
            <v>1330964.8618822624</v>
          </cell>
          <cell r="C34">
            <v>191801.65747173066</v>
          </cell>
          <cell r="D34">
            <v>61451.424400729295</v>
          </cell>
          <cell r="E34">
            <v>30847.718932324115</v>
          </cell>
          <cell r="F34">
            <v>3621.4146637755248</v>
          </cell>
          <cell r="G34">
            <v>37370.925244097125</v>
          </cell>
          <cell r="H34">
            <v>6234.231314281692</v>
          </cell>
          <cell r="I34">
            <v>20577.592408953045</v>
          </cell>
        </row>
        <row r="35">
          <cell r="B35">
            <v>1868860.7366740778</v>
          </cell>
          <cell r="C35">
            <v>269316.3412075385</v>
          </cell>
          <cell r="D35">
            <v>86286.390846415525</v>
          </cell>
          <cell r="E35">
            <v>43314.509931576162</v>
          </cell>
          <cell r="F35">
            <v>5084.972466346394</v>
          </cell>
          <cell r="G35">
            <v>52474.003545897831</v>
          </cell>
          <cell r="H35">
            <v>8753.7323187693073</v>
          </cell>
          <cell r="I35">
            <v>39822.861620555006</v>
          </cell>
        </row>
        <row r="36">
          <cell r="B36">
            <v>1745433.7270109064</v>
          </cell>
          <cell r="C36">
            <v>251529.61692340049</v>
          </cell>
          <cell r="D36">
            <v>80587.693780440386</v>
          </cell>
          <cell r="E36">
            <v>40453.847105840665</v>
          </cell>
          <cell r="F36">
            <v>4749.1406232216632</v>
          </cell>
          <cell r="G36">
            <v>49008.411265195784</v>
          </cell>
          <cell r="H36">
            <v>8175.6009565467939</v>
          </cell>
          <cell r="I36">
            <v>31340.934716768763</v>
          </cell>
        </row>
        <row r="37">
          <cell r="B37">
            <v>16340455.730099143</v>
          </cell>
          <cell r="C37">
            <v>2354777.7876300542</v>
          </cell>
          <cell r="D37">
            <v>754448.37706051941</v>
          </cell>
          <cell r="E37">
            <v>378722.08352317358</v>
          </cell>
          <cell r="F37">
            <v>44460.652334629798</v>
          </cell>
          <cell r="G37">
            <v>458808.46822688892</v>
          </cell>
          <cell r="H37">
            <v>76538.595209908148</v>
          </cell>
          <cell r="I37">
            <v>1296763.9970478511</v>
          </cell>
        </row>
        <row r="38">
          <cell r="B38">
            <v>3184384.062445262</v>
          </cell>
          <cell r="C38">
            <v>458892.76170657703</v>
          </cell>
          <cell r="D38">
            <v>147024.87051348813</v>
          </cell>
          <cell r="E38">
            <v>73804.341004137968</v>
          </cell>
          <cell r="F38">
            <v>8664.3723430261907</v>
          </cell>
          <cell r="G38">
            <v>89411.360250217695</v>
          </cell>
          <cell r="H38">
            <v>14915.635571866758</v>
          </cell>
          <cell r="I38">
            <v>50403.521788928265</v>
          </cell>
        </row>
        <row r="39">
          <cell r="B39">
            <v>11675249.285842381</v>
          </cell>
          <cell r="C39">
            <v>1682487.8165854241</v>
          </cell>
          <cell r="D39">
            <v>539053.07299696282</v>
          </cell>
          <cell r="E39">
            <v>270596.78189035691</v>
          </cell>
          <cell r="F39">
            <v>31767.118860816707</v>
          </cell>
          <cell r="G39">
            <v>327818.47272089031</v>
          </cell>
          <cell r="H39">
            <v>54686.796612277678</v>
          </cell>
          <cell r="I39">
            <v>393746.22489811579</v>
          </cell>
        </row>
        <row r="40">
          <cell r="B40">
            <v>2473180.076218952</v>
          </cell>
          <cell r="C40">
            <v>356403.12635602715</v>
          </cell>
          <cell r="D40">
            <v>114188.16742331331</v>
          </cell>
          <cell r="E40">
            <v>57320.79489486551</v>
          </cell>
          <cell r="F40">
            <v>6729.2614934330777</v>
          </cell>
          <cell r="G40">
            <v>69442.124574844594</v>
          </cell>
          <cell r="H40">
            <v>11584.360427980771</v>
          </cell>
          <cell r="I40">
            <v>47095.011201159919</v>
          </cell>
        </row>
        <row r="41">
          <cell r="B41">
            <v>2355713.4633648233</v>
          </cell>
          <cell r="C41">
            <v>339475.33833677811</v>
          </cell>
          <cell r="D41">
            <v>108764.66535639414</v>
          </cell>
          <cell r="E41">
            <v>54598.275945618574</v>
          </cell>
          <cell r="F41">
            <v>6409.6472598218415</v>
          </cell>
          <cell r="G41">
            <v>66143.88873604055</v>
          </cell>
          <cell r="H41">
            <v>11034.147528143454</v>
          </cell>
          <cell r="I41">
            <v>30186.203898217278</v>
          </cell>
        </row>
        <row r="42">
          <cell r="B42">
            <v>2514151.4571561445</v>
          </cell>
          <cell r="C42">
            <v>362307.39851054951</v>
          </cell>
          <cell r="D42">
            <v>116079.83999135897</v>
          </cell>
          <cell r="E42">
            <v>58270.386938664713</v>
          </cell>
          <cell r="F42">
            <v>6840.7402889823825</v>
          </cell>
          <cell r="G42">
            <v>70592.521897870756</v>
          </cell>
          <cell r="H42">
            <v>11776.270126984233</v>
          </cell>
          <cell r="I42">
            <v>50919.967410723737</v>
          </cell>
        </row>
        <row r="43">
          <cell r="B43">
            <v>3541291.2207505037</v>
          </cell>
          <cell r="C43">
            <v>510325.66312041343</v>
          </cell>
          <cell r="D43">
            <v>163503.48229716558</v>
          </cell>
          <cell r="E43">
            <v>82076.363819800041</v>
          </cell>
          <cell r="F43">
            <v>9635.4789843128565</v>
          </cell>
          <cell r="G43">
            <v>99432.624608200582</v>
          </cell>
          <cell r="H43">
            <v>16587.3865296277</v>
          </cell>
          <cell r="I43">
            <v>52943.249431318662</v>
          </cell>
        </row>
        <row r="44">
          <cell r="B44">
            <v>8308196.2737098271</v>
          </cell>
          <cell r="C44">
            <v>1197271.1388070928</v>
          </cell>
          <cell r="D44">
            <v>383594.2704740343</v>
          </cell>
          <cell r="E44">
            <v>192558.73000549185</v>
          </cell>
          <cell r="F44">
            <v>22605.72361962136</v>
          </cell>
          <cell r="G44">
            <v>233278.12082056442</v>
          </cell>
          <cell r="H44">
            <v>38915.540791596119</v>
          </cell>
          <cell r="I44">
            <v>291397.92044760141</v>
          </cell>
        </row>
        <row r="45">
          <cell r="B45">
            <v>172672941.64983848</v>
          </cell>
          <cell r="C45">
            <v>24883419.057450797</v>
          </cell>
          <cell r="D45">
            <v>7972410.4848571448</v>
          </cell>
          <cell r="E45">
            <v>4002033.8055348378</v>
          </cell>
          <cell r="F45">
            <v>469824.81719588529</v>
          </cell>
          <cell r="G45">
            <v>4848323.0315702278</v>
          </cell>
          <cell r="H45">
            <v>808799.00799198158</v>
          </cell>
          <cell r="I45">
            <v>5818539.9594980925</v>
          </cell>
        </row>
        <row r="46">
          <cell r="B46">
            <v>888001.06160447095</v>
          </cell>
          <cell r="C46">
            <v>127967.37188953716</v>
          </cell>
          <cell r="D46">
            <v>40999.527236040347</v>
          </cell>
          <cell r="E46">
            <v>20581.164795921806</v>
          </cell>
          <cell r="F46">
            <v>2416.1569986113855</v>
          </cell>
          <cell r="G46">
            <v>24933.35642457792</v>
          </cell>
          <cell r="H46">
            <v>4159.3915691665306</v>
          </cell>
          <cell r="I46">
            <v>10776.638324604848</v>
          </cell>
        </row>
        <row r="47">
          <cell r="B47">
            <v>3380756.0602330333</v>
          </cell>
          <cell r="C47">
            <v>487191.38606204209</v>
          </cell>
          <cell r="D47">
            <v>156091.48025058492</v>
          </cell>
          <cell r="E47">
            <v>78355.646878110769</v>
          </cell>
          <cell r="F47">
            <v>9198.6797862278254</v>
          </cell>
          <cell r="G47">
            <v>94925.107051153129</v>
          </cell>
          <cell r="H47">
            <v>15835.440814602665</v>
          </cell>
          <cell r="I47">
            <v>236919.71947021788</v>
          </cell>
        </row>
        <row r="48">
          <cell r="B48">
            <v>1883423.2764829313</v>
          </cell>
          <cell r="C48">
            <v>271414.9084592585</v>
          </cell>
          <cell r="D48">
            <v>86958.751807831752</v>
          </cell>
          <cell r="E48">
            <v>43652.025329487566</v>
          </cell>
          <cell r="F48">
            <v>5124.595597441692</v>
          </cell>
          <cell r="G48">
            <v>52882.891565519334</v>
          </cell>
          <cell r="H48">
            <v>8821.9431666225246</v>
          </cell>
          <cell r="I48">
            <v>29092.077271276961</v>
          </cell>
        </row>
        <row r="49">
          <cell r="B49">
            <v>2069809.5652902012</v>
          </cell>
          <cell r="C49">
            <v>298274.51996897347</v>
          </cell>
          <cell r="D49">
            <v>95564.315533815112</v>
          </cell>
          <cell r="E49">
            <v>47971.892829095726</v>
          </cell>
          <cell r="F49">
            <v>5631.7329823150858</v>
          </cell>
          <cell r="G49">
            <v>58116.258925564151</v>
          </cell>
          <cell r="H49">
            <v>9694.975409255705</v>
          </cell>
          <cell r="I49">
            <v>31967.868544084144</v>
          </cell>
        </row>
        <row r="50">
          <cell r="B50">
            <v>6072284.784473096</v>
          </cell>
          <cell r="C50">
            <v>875060.13093029195</v>
          </cell>
          <cell r="D50">
            <v>280360.93217745388</v>
          </cell>
          <cell r="E50">
            <v>140737.09958319276</v>
          </cell>
          <cell r="F50">
            <v>16522.04486451509</v>
          </cell>
          <cell r="G50">
            <v>170498.04036185483</v>
          </cell>
          <cell r="H50">
            <v>28442.544981286806</v>
          </cell>
          <cell r="I50">
            <v>159472.55121731604</v>
          </cell>
        </row>
        <row r="51">
          <cell r="B51">
            <v>5246932.2341279713</v>
          </cell>
          <cell r="C51">
            <v>756120.86236775457</v>
          </cell>
          <cell r="D51">
            <v>242253.92326682407</v>
          </cell>
          <cell r="E51">
            <v>121607.93680641054</v>
          </cell>
          <cell r="F51">
            <v>14276.347841096029</v>
          </cell>
          <cell r="G51">
            <v>147323.733254038</v>
          </cell>
          <cell r="H51">
            <v>24576.598657649753</v>
          </cell>
          <cell r="I51">
            <v>207552.25940013622</v>
          </cell>
        </row>
        <row r="52">
          <cell r="B52">
            <v>47283374.591785774</v>
          </cell>
          <cell r="C52">
            <v>6813876.0663716737</v>
          </cell>
          <cell r="D52">
            <v>2183100.99864644</v>
          </cell>
          <cell r="E52">
            <v>1095884.8661988417</v>
          </cell>
          <cell r="F52">
            <v>128653.06290454975</v>
          </cell>
          <cell r="G52">
            <v>1327625.9259461795</v>
          </cell>
          <cell r="H52">
            <v>221475.03887378972</v>
          </cell>
          <cell r="I52">
            <v>1881159.6017511943</v>
          </cell>
        </row>
        <row r="53">
          <cell r="B53">
            <v>87705442.952502027</v>
          </cell>
          <cell r="C53">
            <v>12638988.307919953</v>
          </cell>
          <cell r="D53">
            <v>4049411.484467065</v>
          </cell>
          <cell r="E53">
            <v>2032745.5145642306</v>
          </cell>
          <cell r="F53">
            <v>238637.23701310996</v>
          </cell>
          <cell r="G53">
            <v>2462599.6117156092</v>
          </cell>
          <cell r="H53">
            <v>410811.76111154369</v>
          </cell>
          <cell r="I53">
            <v>1456028.6365259509</v>
          </cell>
        </row>
        <row r="54">
          <cell r="B54">
            <v>24619257.331953283</v>
          </cell>
          <cell r="C54">
            <v>3547812.9417434679</v>
          </cell>
          <cell r="D54">
            <v>1136685.4783807646</v>
          </cell>
          <cell r="E54">
            <v>570599.53440441436</v>
          </cell>
          <cell r="F54">
            <v>66986.396160085511</v>
          </cell>
          <cell r="G54">
            <v>691261.24337834225</v>
          </cell>
          <cell r="H54">
            <v>115316.45153739558</v>
          </cell>
          <cell r="I54">
            <v>1226343.6292967882</v>
          </cell>
        </row>
        <row r="55">
          <cell r="B55">
            <v>7718502.7170911115</v>
          </cell>
          <cell r="C55">
            <v>1112292.0347006805</v>
          </cell>
          <cell r="D55">
            <v>356367.77483018633</v>
          </cell>
          <cell r="E55">
            <v>178891.42622329338</v>
          </cell>
          <cell r="F55">
            <v>21001.22980146535</v>
          </cell>
          <cell r="G55">
            <v>216720.66355594643</v>
          </cell>
          <cell r="H55">
            <v>36153.419760614503</v>
          </cell>
          <cell r="I55">
            <v>236626.17245594593</v>
          </cell>
        </row>
        <row r="56">
          <cell r="B56">
            <v>1576728.3957968953</v>
          </cell>
          <cell r="C56">
            <v>227217.95920960951</v>
          </cell>
          <cell r="D56">
            <v>72798.47018483287</v>
          </cell>
          <cell r="E56">
            <v>36543.770447382019</v>
          </cell>
          <cell r="F56">
            <v>4290.1112545187862</v>
          </cell>
          <cell r="G56">
            <v>44271.491079216321</v>
          </cell>
          <cell r="H56">
            <v>7385.3862116937544</v>
          </cell>
          <cell r="I56">
            <v>18715.208500369281</v>
          </cell>
        </row>
        <row r="57">
          <cell r="B57">
            <v>2172276.236006788</v>
          </cell>
          <cell r="C57">
            <v>313040.70789917739</v>
          </cell>
          <cell r="D57">
            <v>100295.2615185422</v>
          </cell>
          <cell r="E57">
            <v>50346.758724297615</v>
          </cell>
          <cell r="F57">
            <v>5910.5339593420285</v>
          </cell>
          <cell r="G57">
            <v>60993.325331318607</v>
          </cell>
          <cell r="H57">
            <v>10174.928671393773</v>
          </cell>
          <cell r="I57">
            <v>22295.898289528184</v>
          </cell>
        </row>
      </sheetData>
      <sheetData sheetId="4"/>
      <sheetData sheetId="5">
        <row r="6">
          <cell r="B6">
            <v>590752.11103695992</v>
          </cell>
          <cell r="C6">
            <v>81203.099874019405</v>
          </cell>
          <cell r="D6">
            <v>32459.494641370271</v>
          </cell>
          <cell r="E6">
            <v>18962.059326053997</v>
          </cell>
          <cell r="F6">
            <v>2610.969846064294</v>
          </cell>
          <cell r="G6">
            <v>19760.307510018971</v>
          </cell>
          <cell r="H6">
            <v>3832.1752183070289</v>
          </cell>
          <cell r="I6">
            <v>7033.7023623689047</v>
          </cell>
        </row>
        <row r="7">
          <cell r="B7">
            <v>1170148.4315657534</v>
          </cell>
          <cell r="C7">
            <v>160845.26518080645</v>
          </cell>
          <cell r="D7">
            <v>64295.033457172125</v>
          </cell>
          <cell r="E7">
            <v>37559.618603293748</v>
          </cell>
          <cell r="F7">
            <v>5171.7500676801865</v>
          </cell>
          <cell r="G7">
            <v>39140.770567062835</v>
          </cell>
          <cell r="H7">
            <v>7590.6860718887347</v>
          </cell>
          <cell r="I7">
            <v>15547.691363994965</v>
          </cell>
        </row>
        <row r="8">
          <cell r="B8">
            <v>1202250.6340055657</v>
          </cell>
          <cell r="C8">
            <v>165257.94234639508</v>
          </cell>
          <cell r="D8">
            <v>66058.92265638664</v>
          </cell>
          <cell r="E8">
            <v>38590.040426234351</v>
          </cell>
          <cell r="F8">
            <v>5313.633407572911</v>
          </cell>
          <cell r="G8">
            <v>40214.570186409241</v>
          </cell>
          <cell r="H8">
            <v>7798.9312264036835</v>
          </cell>
          <cell r="I8">
            <v>13273.553359531654</v>
          </cell>
        </row>
        <row r="9">
          <cell r="B9">
            <v>3244264.8894239054</v>
          </cell>
          <cell r="C9">
            <v>445947.39639818529</v>
          </cell>
          <cell r="D9">
            <v>178259.53868974413</v>
          </cell>
          <cell r="E9">
            <v>104134.95297495651</v>
          </cell>
          <cell r="F9">
            <v>14338.802419278985</v>
          </cell>
          <cell r="G9">
            <v>108518.73511961639</v>
          </cell>
          <cell r="H9">
            <v>21045.361122875529</v>
          </cell>
          <cell r="I9">
            <v>94183.351455901779</v>
          </cell>
        </row>
        <row r="10">
          <cell r="B10">
            <v>4252404.1668148544</v>
          </cell>
          <cell r="C10">
            <v>584523.3454289916</v>
          </cell>
          <cell r="D10">
            <v>233652.80916792457</v>
          </cell>
          <cell r="E10">
            <v>136494.37485371536</v>
          </cell>
          <cell r="F10">
            <v>18794.514391734607</v>
          </cell>
          <cell r="G10">
            <v>142240.39562998759</v>
          </cell>
          <cell r="H10">
            <v>27585.103060721678</v>
          </cell>
          <cell r="I10">
            <v>65719.327954079854</v>
          </cell>
        </row>
        <row r="11">
          <cell r="B11">
            <v>30381217.914760347</v>
          </cell>
          <cell r="C11">
            <v>4176115.5424331333</v>
          </cell>
          <cell r="D11">
            <v>1669327.8985858213</v>
          </cell>
          <cell r="E11">
            <v>975181.37596873974</v>
          </cell>
          <cell r="F11">
            <v>134277.03833831029</v>
          </cell>
          <cell r="G11">
            <v>1016233.7083667263</v>
          </cell>
          <cell r="H11">
            <v>197081.22615180304</v>
          </cell>
          <cell r="I11">
            <v>1425286.3845496292</v>
          </cell>
        </row>
        <row r="12">
          <cell r="B12">
            <v>4840608.2423608983</v>
          </cell>
          <cell r="C12">
            <v>665376.19961351505</v>
          </cell>
          <cell r="D12">
            <v>265972.29932548822</v>
          </cell>
          <cell r="E12">
            <v>155374.64691360315</v>
          </cell>
          <cell r="F12">
            <v>21394.222587253455</v>
          </cell>
          <cell r="G12">
            <v>161915.47286506338</v>
          </cell>
          <cell r="H12">
            <v>31400.749318266273</v>
          </cell>
          <cell r="I12">
            <v>73311.043620536686</v>
          </cell>
        </row>
        <row r="13">
          <cell r="B13">
            <v>771835.06801475224</v>
          </cell>
          <cell r="C13">
            <v>106094.24654320237</v>
          </cell>
          <cell r="D13">
            <v>42409.287730296513</v>
          </cell>
          <cell r="E13">
            <v>24774.490139247242</v>
          </cell>
          <cell r="F13">
            <v>3411.3091617804134</v>
          </cell>
          <cell r="G13">
            <v>25817.424950401408</v>
          </cell>
          <cell r="H13">
            <v>5006.8500222107559</v>
          </cell>
          <cell r="I13">
            <v>13135.494224743088</v>
          </cell>
        </row>
        <row r="14">
          <cell r="B14">
            <v>7672191.5966474982</v>
          </cell>
          <cell r="C14">
            <v>1054597.5694976423</v>
          </cell>
          <cell r="D14">
            <v>421556.61802343489</v>
          </cell>
          <cell r="E14">
            <v>246263.27946779178</v>
          </cell>
          <cell r="F14">
            <v>33909.08053957206</v>
          </cell>
          <cell r="G14">
            <v>256630.25555579094</v>
          </cell>
          <cell r="H14">
            <v>49769.068882661209</v>
          </cell>
          <cell r="I14">
            <v>235225.3985248899</v>
          </cell>
        </row>
        <row r="15">
          <cell r="B15">
            <v>1226428.5067016208</v>
          </cell>
          <cell r="C15">
            <v>168581.36375208898</v>
          </cell>
          <cell r="D15">
            <v>67387.401242505875</v>
          </cell>
          <cell r="E15">
            <v>39366.105797605822</v>
          </cell>
          <cell r="F15">
            <v>5420.4932822512619</v>
          </cell>
          <cell r="G15">
            <v>41023.305678819946</v>
          </cell>
          <cell r="H15">
            <v>7955.7717062702168</v>
          </cell>
          <cell r="I15">
            <v>68806.45543918389</v>
          </cell>
        </row>
        <row r="16">
          <cell r="B16">
            <v>1972782.5938537307</v>
          </cell>
          <cell r="C16">
            <v>271173.06735855073</v>
          </cell>
          <cell r="D16">
            <v>108396.60974106513</v>
          </cell>
          <cell r="E16">
            <v>63322.703183232014</v>
          </cell>
          <cell r="F16">
            <v>8719.1831720265054</v>
          </cell>
          <cell r="G16">
            <v>65988.4069420171</v>
          </cell>
          <cell r="H16">
            <v>12797.328060332127</v>
          </cell>
          <cell r="I16">
            <v>34786.510971592201</v>
          </cell>
        </row>
        <row r="17">
          <cell r="B17">
            <v>3894999.6172742653</v>
          </cell>
          <cell r="C17">
            <v>535395.53565979784</v>
          </cell>
          <cell r="D17">
            <v>214014.84115414918</v>
          </cell>
          <cell r="E17">
            <v>125022.34429271708</v>
          </cell>
          <cell r="F17">
            <v>17214.879745895334</v>
          </cell>
          <cell r="G17">
            <v>130285.42556309265</v>
          </cell>
          <cell r="H17">
            <v>25266.640152048392</v>
          </cell>
          <cell r="I17">
            <v>49756.496233171965</v>
          </cell>
        </row>
        <row r="18">
          <cell r="B18">
            <v>1981813.0254105332</v>
          </cell>
          <cell r="C18">
            <v>272414.36471815786</v>
          </cell>
          <cell r="D18">
            <v>108892.79627895623</v>
          </cell>
          <cell r="E18">
            <v>63612.563474411312</v>
          </cell>
          <cell r="F18">
            <v>8759.0953180032175</v>
          </cell>
          <cell r="G18">
            <v>66290.469518141239</v>
          </cell>
          <cell r="H18">
            <v>12855.907954294506</v>
          </cell>
          <cell r="I18">
            <v>87644.196020009447</v>
          </cell>
        </row>
        <row r="19">
          <cell r="B19">
            <v>10744084.509272179</v>
          </cell>
          <cell r="C19">
            <v>1476851.2057111366</v>
          </cell>
          <cell r="D19">
            <v>590344.99757095322</v>
          </cell>
          <cell r="E19">
            <v>344865.40811736614</v>
          </cell>
          <cell r="F19">
            <v>47486.043897558011</v>
          </cell>
          <cell r="G19">
            <v>359383.25035213749</v>
          </cell>
          <cell r="H19">
            <v>69696.262832742228</v>
          </cell>
          <cell r="I19">
            <v>163691.85153209104</v>
          </cell>
        </row>
        <row r="20">
          <cell r="B20">
            <v>1366252.0962234656</v>
          </cell>
          <cell r="C20">
            <v>187801.115476304</v>
          </cell>
          <cell r="D20">
            <v>75070.155091416847</v>
          </cell>
          <cell r="E20">
            <v>43854.1865850635</v>
          </cell>
          <cell r="F20">
            <v>6038.4769833491455</v>
          </cell>
          <cell r="G20">
            <v>45700.321764731925</v>
          </cell>
          <cell r="H20">
            <v>8862.7993489811288</v>
          </cell>
          <cell r="I20">
            <v>15608.442218378203</v>
          </cell>
        </row>
        <row r="21">
          <cell r="B21">
            <v>965016.25739053113</v>
          </cell>
          <cell r="C21">
            <v>132648.3817237397</v>
          </cell>
          <cell r="D21">
            <v>53023.830893502105</v>
          </cell>
          <cell r="E21">
            <v>30975.252024280966</v>
          </cell>
          <cell r="F21">
            <v>4265.1195009455632</v>
          </cell>
          <cell r="G21">
            <v>32279.221084343237</v>
          </cell>
          <cell r="H21">
            <v>6260.0053689931228</v>
          </cell>
          <cell r="I21">
            <v>10606.688521135564</v>
          </cell>
        </row>
        <row r="22">
          <cell r="B22">
            <v>8463321.8608330898</v>
          </cell>
          <cell r="C22">
            <v>1163344.0786607773</v>
          </cell>
          <cell r="D22">
            <v>465026.10055457975</v>
          </cell>
          <cell r="E22">
            <v>271657.11001677043</v>
          </cell>
          <cell r="F22">
            <v>37405.669422634426</v>
          </cell>
          <cell r="G22">
            <v>283093.09336664353</v>
          </cell>
          <cell r="H22">
            <v>54901.085740871036</v>
          </cell>
          <cell r="I22">
            <v>149352.27161571072</v>
          </cell>
        </row>
        <row r="23">
          <cell r="B23">
            <v>9648983.214413099</v>
          </cell>
          <cell r="C23">
            <v>1326321.7058460973</v>
          </cell>
          <cell r="D23">
            <v>530173.50779017108</v>
          </cell>
          <cell r="E23">
            <v>309714.66496605269</v>
          </cell>
          <cell r="F23">
            <v>42645.982548908636</v>
          </cell>
          <cell r="G23">
            <v>322752.76196835336</v>
          </cell>
          <cell r="H23">
            <v>62592.403252234792</v>
          </cell>
          <cell r="I23">
            <v>506993.84395190224</v>
          </cell>
        </row>
        <row r="24">
          <cell r="B24">
            <v>1626653.4003495495</v>
          </cell>
          <cell r="C24">
            <v>223595.13586356648</v>
          </cell>
          <cell r="D24">
            <v>89378.177996404193</v>
          </cell>
          <cell r="E24">
            <v>52212.590872021196</v>
          </cell>
          <cell r="F24">
            <v>7189.3826513044914</v>
          </cell>
          <cell r="G24">
            <v>54410.590842753823</v>
          </cell>
          <cell r="H24">
            <v>10552.007742557867</v>
          </cell>
          <cell r="I24">
            <v>21598.771023483005</v>
          </cell>
        </row>
        <row r="25">
          <cell r="B25">
            <v>22235389.30950499</v>
          </cell>
          <cell r="C25">
            <v>3056413.1809331318</v>
          </cell>
          <cell r="D25">
            <v>1221746.7981176684</v>
          </cell>
          <cell r="E25">
            <v>713715.21717399603</v>
          </cell>
          <cell r="F25">
            <v>98274.606079208199</v>
          </cell>
          <cell r="G25">
            <v>743760.57597078593</v>
          </cell>
          <cell r="H25">
            <v>144239.70103420076</v>
          </cell>
          <cell r="I25">
            <v>968126.24349815887</v>
          </cell>
        </row>
        <row r="26">
          <cell r="B26">
            <v>3282971.1778238039</v>
          </cell>
          <cell r="C26">
            <v>451267.85237958236</v>
          </cell>
          <cell r="D26">
            <v>180386.29632197411</v>
          </cell>
          <cell r="E26">
            <v>105377.35384533496</v>
          </cell>
          <cell r="F26">
            <v>14509.874092112803</v>
          </cell>
          <cell r="G26">
            <v>109813.43749488327</v>
          </cell>
          <cell r="H26">
            <v>21296.446605986828</v>
          </cell>
          <cell r="I26">
            <v>53970.100157079672</v>
          </cell>
        </row>
        <row r="27">
          <cell r="B27">
            <v>526589.95120009512</v>
          </cell>
          <cell r="C27">
            <v>72383.552425902453</v>
          </cell>
          <cell r="D27">
            <v>28934.037441145127</v>
          </cell>
          <cell r="E27">
            <v>16902.571668568049</v>
          </cell>
          <cell r="F27">
            <v>2327.3898783205473</v>
          </cell>
          <cell r="G27">
            <v>17614.121342934563</v>
          </cell>
          <cell r="H27">
            <v>3415.9589504577475</v>
          </cell>
          <cell r="I27">
            <v>4254.1501773382879</v>
          </cell>
        </row>
        <row r="28">
          <cell r="B28">
            <v>2426213.7732066074</v>
          </cell>
          <cell r="C28">
            <v>333500.42371510289</v>
          </cell>
          <cell r="D28">
            <v>133310.86169456187</v>
          </cell>
          <cell r="E28">
            <v>77877.012448550842</v>
          </cell>
          <cell r="F28">
            <v>10723.23041017791</v>
          </cell>
          <cell r="G28">
            <v>81155.410785500339</v>
          </cell>
          <cell r="H28">
            <v>15738.710234445274</v>
          </cell>
          <cell r="I28">
            <v>32868.841842259964</v>
          </cell>
        </row>
        <row r="29">
          <cell r="B29">
            <v>2321034.4589882013</v>
          </cell>
          <cell r="C29">
            <v>319042.77524023561</v>
          </cell>
          <cell r="D29">
            <v>127531.67390585881</v>
          </cell>
          <cell r="E29">
            <v>74500.949360799437</v>
          </cell>
          <cell r="F29">
            <v>10258.365346264836</v>
          </cell>
          <cell r="G29">
            <v>77637.225147533856</v>
          </cell>
          <cell r="H29">
            <v>15056.418027788925</v>
          </cell>
          <cell r="I29">
            <v>158157.50679300388</v>
          </cell>
        </row>
        <row r="30">
          <cell r="B30">
            <v>37424532.892078236</v>
          </cell>
          <cell r="C30">
            <v>5144269.5259091873</v>
          </cell>
          <cell r="D30">
            <v>2056330.2308541343</v>
          </cell>
          <cell r="E30">
            <v>1201258.8693145581</v>
          </cell>
          <cell r="F30">
            <v>165406.64867491976</v>
          </cell>
          <cell r="G30">
            <v>1251828.4142365395</v>
          </cell>
          <cell r="H30">
            <v>242770.80830738787</v>
          </cell>
          <cell r="I30">
            <v>1608193.3965778351</v>
          </cell>
        </row>
        <row r="31">
          <cell r="B31">
            <v>979244.32564638986</v>
          </cell>
          <cell r="C31">
            <v>134604.13139607999</v>
          </cell>
          <cell r="D31">
            <v>53805.607033916443</v>
          </cell>
          <cell r="E31">
            <v>31431.946921044288</v>
          </cell>
          <cell r="F31">
            <v>4328.0038419233433</v>
          </cell>
          <cell r="G31">
            <v>32755.141523316866</v>
          </cell>
          <cell r="H31">
            <v>6352.3020354896253</v>
          </cell>
          <cell r="I31">
            <v>9224.0594606341347</v>
          </cell>
        </row>
        <row r="32">
          <cell r="B32">
            <v>1685617.6439917292</v>
          </cell>
          <cell r="C32">
            <v>231700.19258027853</v>
          </cell>
          <cell r="D32">
            <v>92618.030236925493</v>
          </cell>
          <cell r="E32">
            <v>54105.234952626037</v>
          </cell>
          <cell r="F32">
            <v>7449.9891887495814</v>
          </cell>
          <cell r="G32">
            <v>56382.909798025838</v>
          </cell>
          <cell r="H32">
            <v>10934.505424800838</v>
          </cell>
          <cell r="I32">
            <v>43040.303499226851</v>
          </cell>
        </row>
        <row r="33">
          <cell r="B33">
            <v>961043.03686605673</v>
          </cell>
          <cell r="C33">
            <v>132102.23416532631</v>
          </cell>
          <cell r="D33">
            <v>52805.518122521433</v>
          </cell>
          <cell r="E33">
            <v>30847.718932324118</v>
          </cell>
          <cell r="F33">
            <v>4247.5589052450132</v>
          </cell>
          <cell r="G33">
            <v>32146.319215857453</v>
          </cell>
          <cell r="H33">
            <v>6234.2313142816929</v>
          </cell>
          <cell r="I33">
            <v>11785.284507250813</v>
          </cell>
        </row>
        <row r="34">
          <cell r="B34">
            <v>1349438.7788066727</v>
          </cell>
          <cell r="C34">
            <v>185490.0048295508</v>
          </cell>
          <cell r="D34">
            <v>74146.329723046889</v>
          </cell>
          <cell r="E34">
            <v>43314.509931576162</v>
          </cell>
          <cell r="F34">
            <v>5964.1665171360037</v>
          </cell>
          <cell r="G34">
            <v>45137.926275638871</v>
          </cell>
          <cell r="H34">
            <v>8753.7323187693091</v>
          </cell>
          <cell r="I34">
            <v>22807.515318795173</v>
          </cell>
        </row>
        <row r="35">
          <cell r="B35">
            <v>1260316.4649161024</v>
          </cell>
          <cell r="C35">
            <v>173239.50581202481</v>
          </cell>
          <cell r="D35">
            <v>69249.410666626456</v>
          </cell>
          <cell r="E35">
            <v>40453.847105840672</v>
          </cell>
          <cell r="F35">
            <v>5570.2691956836943</v>
          </cell>
          <cell r="G35">
            <v>42156.837769004786</v>
          </cell>
          <cell r="H35">
            <v>8175.6009565467948</v>
          </cell>
          <cell r="I35">
            <v>17949.710783443716</v>
          </cell>
        </row>
        <row r="36">
          <cell r="B36">
            <v>11798869.86379285</v>
          </cell>
          <cell r="C36">
            <v>1621838.991431358</v>
          </cell>
          <cell r="D36">
            <v>648301.28570467024</v>
          </cell>
          <cell r="E36">
            <v>378722.08352317364</v>
          </cell>
          <cell r="F36">
            <v>52147.919332737642</v>
          </cell>
          <cell r="G36">
            <v>394665.19445862056</v>
          </cell>
          <cell r="H36">
            <v>76538.595209908162</v>
          </cell>
          <cell r="I36">
            <v>742688.08227143995</v>
          </cell>
        </row>
        <row r="37">
          <cell r="B37">
            <v>2299332.0241319663</v>
          </cell>
          <cell r="C37">
            <v>316059.62045802618</v>
          </cell>
          <cell r="D37">
            <v>126339.21084942705</v>
          </cell>
          <cell r="E37">
            <v>73804.341004137968</v>
          </cell>
          <cell r="F37">
            <v>10162.446259498747</v>
          </cell>
          <cell r="G37">
            <v>76911.29158172298</v>
          </cell>
          <cell r="H37">
            <v>14915.63557186676</v>
          </cell>
          <cell r="I37">
            <v>28867.315118530805</v>
          </cell>
        </row>
        <row r="38">
          <cell r="B38">
            <v>8430287.9446165152</v>
          </cell>
          <cell r="C38">
            <v>1158803.3307774458</v>
          </cell>
          <cell r="D38">
            <v>463211.01736421546</v>
          </cell>
          <cell r="E38">
            <v>270596.78189035697</v>
          </cell>
          <cell r="F38">
            <v>37259.668151496364</v>
          </cell>
          <cell r="G38">
            <v>281988.12847442518</v>
          </cell>
          <cell r="H38">
            <v>54686.796612277685</v>
          </cell>
          <cell r="I38">
            <v>225507.97935239863</v>
          </cell>
        </row>
        <row r="39">
          <cell r="B39">
            <v>1785796.5745277074</v>
          </cell>
          <cell r="C39">
            <v>245470.5025793511</v>
          </cell>
          <cell r="D39">
            <v>98122.466697089651</v>
          </cell>
          <cell r="E39">
            <v>57320.794894865518</v>
          </cell>
          <cell r="F39">
            <v>7892.7538644124052</v>
          </cell>
          <cell r="G39">
            <v>59733.835569481787</v>
          </cell>
          <cell r="H39">
            <v>11584.360427980773</v>
          </cell>
          <cell r="I39">
            <v>26972.451142357542</v>
          </cell>
        </row>
        <row r="40">
          <cell r="B40">
            <v>1700978.0540837864</v>
          </cell>
          <cell r="C40">
            <v>233811.5907310558</v>
          </cell>
          <cell r="D40">
            <v>93462.024087742524</v>
          </cell>
          <cell r="E40">
            <v>54598.275945618574</v>
          </cell>
          <cell r="F40">
            <v>7517.8781845301373</v>
          </cell>
          <cell r="G40">
            <v>56896.706399389237</v>
          </cell>
          <cell r="H40">
            <v>11034.147528143456</v>
          </cell>
          <cell r="I40">
            <v>17288.36853526123</v>
          </cell>
        </row>
        <row r="41">
          <cell r="B41">
            <v>1815380.5714371304</v>
          </cell>
          <cell r="C41">
            <v>249537.03439671817</v>
          </cell>
          <cell r="D41">
            <v>99747.990450980476</v>
          </cell>
          <cell r="E41">
            <v>58270.38693866472</v>
          </cell>
          <cell r="F41">
            <v>8023.5073943845236</v>
          </cell>
          <cell r="G41">
            <v>60723.402708360918</v>
          </cell>
          <cell r="H41">
            <v>11776.270126984235</v>
          </cell>
          <cell r="I41">
            <v>29163.096007977114</v>
          </cell>
        </row>
        <row r="42">
          <cell r="B42">
            <v>2557042.1629344481</v>
          </cell>
          <cell r="C42">
            <v>351483.72093731514</v>
          </cell>
          <cell r="D42">
            <v>140499.36485175882</v>
          </cell>
          <cell r="E42">
            <v>82076.363819800055</v>
          </cell>
          <cell r="F42">
            <v>11301.457680477362</v>
          </cell>
          <cell r="G42">
            <v>85531.542776844173</v>
          </cell>
          <cell r="H42">
            <v>16587.386529627704</v>
          </cell>
          <cell r="I42">
            <v>30321.878521364921</v>
          </cell>
        </row>
        <row r="43">
          <cell r="B43">
            <v>5999057.0798943173</v>
          </cell>
          <cell r="C43">
            <v>824613.2719754664</v>
          </cell>
          <cell r="D43">
            <v>329624.48631168937</v>
          </cell>
          <cell r="E43">
            <v>192558.73000549187</v>
          </cell>
          <cell r="F43">
            <v>26514.263508814809</v>
          </cell>
          <cell r="G43">
            <v>200664.8989553109</v>
          </cell>
          <cell r="H43">
            <v>38915.540791596119</v>
          </cell>
          <cell r="I43">
            <v>166890.63176322039</v>
          </cell>
        </row>
        <row r="44">
          <cell r="B44">
            <v>124681073.84373297</v>
          </cell>
          <cell r="C44">
            <v>17138304.717965208</v>
          </cell>
          <cell r="D44">
            <v>6850732.4353136988</v>
          </cell>
          <cell r="E44">
            <v>4002033.8055348382</v>
          </cell>
          <cell r="F44">
            <v>551057.74164645397</v>
          </cell>
          <cell r="G44">
            <v>4170507.9233773653</v>
          </cell>
          <cell r="H44">
            <v>808799.00799198169</v>
          </cell>
          <cell r="I44">
            <v>3332418.4616300077</v>
          </cell>
        </row>
        <row r="45">
          <cell r="B45">
            <v>641194.41573968146</v>
          </cell>
          <cell r="C45">
            <v>88136.755175666825</v>
          </cell>
          <cell r="D45">
            <v>35231.100004442633</v>
          </cell>
          <cell r="E45">
            <v>20581.16479592181</v>
          </cell>
          <cell r="F45">
            <v>2833.9116419278948</v>
          </cell>
          <cell r="G45">
            <v>21447.57266543285</v>
          </cell>
          <cell r="H45">
            <v>4159.3915691665316</v>
          </cell>
          <cell r="I45">
            <v>6172.0412263561157</v>
          </cell>
        </row>
        <row r="46">
          <cell r="B46">
            <v>2441125.3550562118</v>
          </cell>
          <cell r="C46">
            <v>335550.12721609854</v>
          </cell>
          <cell r="D46">
            <v>134130.19420662345</v>
          </cell>
          <cell r="E46">
            <v>78355.646878110783</v>
          </cell>
          <cell r="F46">
            <v>10789.135702497722</v>
          </cell>
          <cell r="G46">
            <v>81654.194348527788</v>
          </cell>
          <cell r="H46">
            <v>15835.440814602667</v>
          </cell>
          <cell r="I46">
            <v>135689.64939356715</v>
          </cell>
        </row>
        <row r="47">
          <cell r="B47">
            <v>1359953.8779525594</v>
          </cell>
          <cell r="C47">
            <v>186935.38036046486</v>
          </cell>
          <cell r="D47">
            <v>74724.092879542877</v>
          </cell>
          <cell r="E47">
            <v>43652.025329487573</v>
          </cell>
          <cell r="F47">
            <v>6010.6405056082494</v>
          </cell>
          <cell r="G47">
            <v>45489.650101485779</v>
          </cell>
          <cell r="H47">
            <v>8821.9431666225246</v>
          </cell>
          <cell r="I47">
            <v>16661.73577234189</v>
          </cell>
        </row>
        <row r="48">
          <cell r="B48">
            <v>1494536.8787180432</v>
          </cell>
          <cell r="C48">
            <v>205434.77570468411</v>
          </cell>
          <cell r="D48">
            <v>82118.897080070645</v>
          </cell>
          <cell r="E48">
            <v>47971.892829095734</v>
          </cell>
          <cell r="F48">
            <v>6605.4621748439631</v>
          </cell>
          <cell r="G48">
            <v>49991.371603722946</v>
          </cell>
          <cell r="H48">
            <v>9694.9754092557068</v>
          </cell>
          <cell r="I48">
            <v>18308.770938552858</v>
          </cell>
        </row>
        <row r="49">
          <cell r="B49">
            <v>4384583.8287065187</v>
          </cell>
          <cell r="C49">
            <v>602692.38466790749</v>
          </cell>
          <cell r="D49">
            <v>240915.55939210817</v>
          </cell>
          <cell r="E49">
            <v>140737.09958319279</v>
          </cell>
          <cell r="F49">
            <v>19378.713931633527</v>
          </cell>
          <cell r="G49">
            <v>146661.72687324777</v>
          </cell>
          <cell r="H49">
            <v>28442.54498128681</v>
          </cell>
          <cell r="I49">
            <v>91333.784334044874</v>
          </cell>
        </row>
        <row r="50">
          <cell r="B50">
            <v>3788625.7052538274</v>
          </cell>
          <cell r="C50">
            <v>520773.68117903522</v>
          </cell>
          <cell r="D50">
            <v>208170.01493567298</v>
          </cell>
          <cell r="E50">
            <v>121607.93680641055</v>
          </cell>
          <cell r="F50">
            <v>16744.734872090758</v>
          </cell>
          <cell r="G50">
            <v>126727.28133762741</v>
          </cell>
          <cell r="H50">
            <v>24576.598657649756</v>
          </cell>
          <cell r="I50">
            <v>118870.19523669235</v>
          </cell>
        </row>
        <row r="51">
          <cell r="B51">
            <v>34141666.104318917</v>
          </cell>
          <cell r="C51">
            <v>4693016.0226900633</v>
          </cell>
          <cell r="D51">
            <v>1875949.6703537942</v>
          </cell>
          <cell r="E51">
            <v>1095884.8661988419</v>
          </cell>
          <cell r="F51">
            <v>150897.23595959347</v>
          </cell>
          <cell r="G51">
            <v>1142018.468527359</v>
          </cell>
          <cell r="H51">
            <v>221475.03887378974</v>
          </cell>
          <cell r="I51">
            <v>1077385.5691950908</v>
          </cell>
        </row>
        <row r="52">
          <cell r="B52">
            <v>63329023.672009952</v>
          </cell>
          <cell r="C52">
            <v>8705026.9276830852</v>
          </cell>
          <cell r="D52">
            <v>3479679.6594032138</v>
          </cell>
          <cell r="E52">
            <v>2032745.5145642308</v>
          </cell>
          <cell r="F52">
            <v>279897.7237644858</v>
          </cell>
          <cell r="G52">
            <v>2118318.2568261605</v>
          </cell>
          <cell r="H52">
            <v>410811.76111154375</v>
          </cell>
          <cell r="I52">
            <v>833902.79052746925</v>
          </cell>
        </row>
        <row r="53">
          <cell r="B53">
            <v>17776702.082297575</v>
          </cell>
          <cell r="C53">
            <v>2443534.7545109089</v>
          </cell>
          <cell r="D53">
            <v>976759.54973519</v>
          </cell>
          <cell r="E53">
            <v>570599.53440441447</v>
          </cell>
          <cell r="F53">
            <v>78568.37450462101</v>
          </cell>
          <cell r="G53">
            <v>594620.13439714571</v>
          </cell>
          <cell r="H53">
            <v>115316.45153739559</v>
          </cell>
          <cell r="I53">
            <v>702356.63568829081</v>
          </cell>
        </row>
        <row r="54">
          <cell r="B54">
            <v>5573260.048955624</v>
          </cell>
          <cell r="C54">
            <v>766084.42682469136</v>
          </cell>
          <cell r="D54">
            <v>306228.62164045637</v>
          </cell>
          <cell r="E54">
            <v>178891.42622329341</v>
          </cell>
          <cell r="F54">
            <v>24632.351980181982</v>
          </cell>
          <cell r="G54">
            <v>186422.24097575227</v>
          </cell>
          <cell r="H54">
            <v>36153.419760614503</v>
          </cell>
          <cell r="I54">
            <v>135521.5279238298</v>
          </cell>
        </row>
        <row r="55">
          <cell r="B55">
            <v>1138500.2633853443</v>
          </cell>
          <cell r="C55">
            <v>156494.99826923764</v>
          </cell>
          <cell r="D55">
            <v>62556.091646777306</v>
          </cell>
          <cell r="E55">
            <v>36543.770447382027</v>
          </cell>
          <cell r="F55">
            <v>5031.8734404817269</v>
          </cell>
          <cell r="G55">
            <v>38082.158124229682</v>
          </cell>
          <cell r="H55">
            <v>7385.3862116937553</v>
          </cell>
          <cell r="I55">
            <v>10718.652231317703</v>
          </cell>
        </row>
        <row r="56">
          <cell r="B56">
            <v>1568524.4671384909</v>
          </cell>
          <cell r="C56">
            <v>215604.89853572645</v>
          </cell>
          <cell r="D56">
            <v>86184.222764046353</v>
          </cell>
          <cell r="E56">
            <v>50346.758724297615</v>
          </cell>
          <cell r="F56">
            <v>6932.4679675269763</v>
          </cell>
          <cell r="G56">
            <v>52466.212525656258</v>
          </cell>
          <cell r="H56">
            <v>10174.928671393774</v>
          </cell>
          <cell r="I56">
            <v>12769.399814357845</v>
          </cell>
        </row>
      </sheetData>
      <sheetData sheetId="6">
        <row r="6">
          <cell r="B6">
            <v>655859.88112288492</v>
          </cell>
          <cell r="C6">
            <v>92578.742880155492</v>
          </cell>
          <cell r="D6">
            <v>19739.830006001976</v>
          </cell>
          <cell r="E6">
            <v>57557.587983957375</v>
          </cell>
          <cell r="F6">
            <v>2320.5751833014715</v>
          </cell>
          <cell r="G6">
            <v>14370.7334979924</v>
          </cell>
          <cell r="H6">
            <v>3832.1752183070289</v>
          </cell>
          <cell r="I6">
            <v>8381.8734926137404</v>
          </cell>
        </row>
        <row r="7">
          <cell r="B7">
            <v>1299112.4312289257</v>
          </cell>
          <cell r="C7">
            <v>183377.88177749817</v>
          </cell>
          <cell r="D7">
            <v>39100.209189862151</v>
          </cell>
          <cell r="E7">
            <v>114008.76957665553</v>
          </cell>
          <cell r="F7">
            <v>4596.5428820968527</v>
          </cell>
          <cell r="G7">
            <v>28465.224159094319</v>
          </cell>
          <cell r="H7">
            <v>7590.6860718887347</v>
          </cell>
          <cell r="I7">
            <v>18527.764668068561</v>
          </cell>
        </row>
        <row r="8">
          <cell r="B8">
            <v>1334752.670650162</v>
          </cell>
          <cell r="C8">
            <v>188408.72549356261</v>
          </cell>
          <cell r="D8">
            <v>40172.896036241465</v>
          </cell>
          <cell r="E8">
            <v>117136.52029796052</v>
          </cell>
          <cell r="F8">
            <v>4722.6458158305713</v>
          </cell>
          <cell r="G8">
            <v>29246.147641790569</v>
          </cell>
          <cell r="H8">
            <v>7798.9312264036835</v>
          </cell>
          <cell r="I8">
            <v>15817.735713738917</v>
          </cell>
        </row>
        <row r="9">
          <cell r="B9">
            <v>3601820.7044131728</v>
          </cell>
          <cell r="C9">
            <v>508419.62207444519</v>
          </cell>
          <cell r="D9">
            <v>108406.27771817138</v>
          </cell>
          <cell r="E9">
            <v>316092.07707866735</v>
          </cell>
          <cell r="F9">
            <v>12744.026554959511</v>
          </cell>
          <cell r="G9">
            <v>78920.523941873544</v>
          </cell>
          <cell r="H9">
            <v>21045.361122875529</v>
          </cell>
          <cell r="I9">
            <v>112235.76096101271</v>
          </cell>
        </row>
        <row r="10">
          <cell r="B10">
            <v>4721068.6838479368</v>
          </cell>
          <cell r="C10">
            <v>666408.50642245752</v>
          </cell>
          <cell r="D10">
            <v>142092.99264694113</v>
          </cell>
          <cell r="E10">
            <v>414316.12752963969</v>
          </cell>
          <cell r="F10">
            <v>16704.169810848016</v>
          </cell>
          <cell r="G10">
            <v>103444.68663815809</v>
          </cell>
          <cell r="H10">
            <v>27585.103060721678</v>
          </cell>
          <cell r="I10">
            <v>78315.95147923888</v>
          </cell>
        </row>
        <row r="11">
          <cell r="B11">
            <v>33729582.336941563</v>
          </cell>
          <cell r="C11">
            <v>4761142.4642722961</v>
          </cell>
          <cell r="D11">
            <v>1015180.5906541231</v>
          </cell>
          <cell r="E11">
            <v>2960073.4225377943</v>
          </cell>
          <cell r="F11">
            <v>119342.61260228667</v>
          </cell>
          <cell r="G11">
            <v>739058.52867978637</v>
          </cell>
          <cell r="H11">
            <v>197081.22615180304</v>
          </cell>
          <cell r="I11">
            <v>1698475.3619879193</v>
          </cell>
        </row>
        <row r="12">
          <cell r="B12">
            <v>5374099.7062618192</v>
          </cell>
          <cell r="C12">
            <v>758587.93812258367</v>
          </cell>
          <cell r="D12">
            <v>161747.68070169108</v>
          </cell>
          <cell r="E12">
            <v>471625.45778549992</v>
          </cell>
          <cell r="F12">
            <v>19014.735875576876</v>
          </cell>
          <cell r="G12">
            <v>117753.43620363589</v>
          </cell>
          <cell r="H12">
            <v>31400.749318266273</v>
          </cell>
          <cell r="I12">
            <v>87362.79438356444</v>
          </cell>
        </row>
        <row r="13">
          <cell r="B13">
            <v>856900.29116621846</v>
          </cell>
          <cell r="C13">
            <v>120956.85986157147</v>
          </cell>
          <cell r="D13">
            <v>25790.670487047926</v>
          </cell>
          <cell r="E13">
            <v>75200.687405725446</v>
          </cell>
          <cell r="F13">
            <v>3031.8999644248051</v>
          </cell>
          <cell r="G13">
            <v>18775.787440480075</v>
          </cell>
          <cell r="H13">
            <v>5006.8500222107559</v>
          </cell>
          <cell r="I13">
            <v>15653.214364571717</v>
          </cell>
        </row>
        <row r="14">
          <cell r="B14">
            <v>8517756.5590017997</v>
          </cell>
          <cell r="C14">
            <v>1202334.8539653043</v>
          </cell>
          <cell r="D14">
            <v>256364.31095516356</v>
          </cell>
          <cell r="E14">
            <v>747509.54690399568</v>
          </cell>
          <cell r="F14">
            <v>30137.678881016123</v>
          </cell>
          <cell r="G14">
            <v>186635.00090998405</v>
          </cell>
          <cell r="H14">
            <v>49769.068882661209</v>
          </cell>
          <cell r="I14">
            <v>280311.7662802618</v>
          </cell>
        </row>
        <row r="15">
          <cell r="B15">
            <v>1361595.226801852</v>
          </cell>
          <cell r="C15">
            <v>192197.72094173488</v>
          </cell>
          <cell r="D15">
            <v>40980.793440262802</v>
          </cell>
          <cell r="E15">
            <v>119492.19539241829</v>
          </cell>
          <cell r="F15">
            <v>4817.6206289802058</v>
          </cell>
          <cell r="G15">
            <v>29834.302569334544</v>
          </cell>
          <cell r="H15">
            <v>7955.7717062702168</v>
          </cell>
          <cell r="I15">
            <v>81994.798081300396</v>
          </cell>
        </row>
        <row r="16">
          <cell r="B16">
            <v>2190206.2359371823</v>
          </cell>
          <cell r="C16">
            <v>309161.37090774474</v>
          </cell>
          <cell r="D16">
            <v>65920.023498715658</v>
          </cell>
          <cell r="E16">
            <v>192210.24452987811</v>
          </cell>
          <cell r="F16">
            <v>7749.4269488266891</v>
          </cell>
          <cell r="G16">
            <v>47990.23545762062</v>
          </cell>
          <cell r="H16">
            <v>12797.328060332127</v>
          </cell>
          <cell r="I16">
            <v>41454.147359613999</v>
          </cell>
        </row>
        <row r="17">
          <cell r="B17">
            <v>4324273.9860465042</v>
          </cell>
          <cell r="C17">
            <v>610398.44183202251</v>
          </cell>
          <cell r="D17">
            <v>130150.41145341993</v>
          </cell>
          <cell r="E17">
            <v>379493.83333598915</v>
          </cell>
          <cell r="F17">
            <v>15300.223701189439</v>
          </cell>
          <cell r="G17">
            <v>94750.404490943751</v>
          </cell>
          <cell r="H17">
            <v>25266.640152048392</v>
          </cell>
          <cell r="I17">
            <v>59293.475239077197</v>
          </cell>
        </row>
        <row r="18">
          <cell r="B18">
            <v>2200231.9263353706</v>
          </cell>
          <cell r="C18">
            <v>310576.56009721127</v>
          </cell>
          <cell r="D18">
            <v>66221.77304896139</v>
          </cell>
          <cell r="E18">
            <v>193090.08879814725</v>
          </cell>
          <cell r="F18">
            <v>7784.9000262371683</v>
          </cell>
          <cell r="G18">
            <v>48209.911228303645</v>
          </cell>
          <cell r="H18">
            <v>12855.907954294506</v>
          </cell>
          <cell r="I18">
            <v>104443.22570882054</v>
          </cell>
        </row>
        <row r="19">
          <cell r="B19">
            <v>11928207.885125296</v>
          </cell>
          <cell r="C19">
            <v>1683741.4859518625</v>
          </cell>
          <cell r="D19">
            <v>359010.82335680886</v>
          </cell>
          <cell r="E19">
            <v>1046807.2443516279</v>
          </cell>
          <cell r="F19">
            <v>42204.598872691808</v>
          </cell>
          <cell r="G19">
            <v>261362.37565302412</v>
          </cell>
          <cell r="H19">
            <v>69696.262832742228</v>
          </cell>
          <cell r="I19">
            <v>195067.16671070541</v>
          </cell>
        </row>
        <row r="20">
          <cell r="B20">
            <v>1516829.006061652</v>
          </cell>
          <cell r="C20">
            <v>214109.94419253495</v>
          </cell>
          <cell r="D20">
            <v>45652.962758702248</v>
          </cell>
          <cell r="E20">
            <v>133115.35205284844</v>
          </cell>
          <cell r="F20">
            <v>5366.8715682870061</v>
          </cell>
          <cell r="G20">
            <v>33235.674319363556</v>
          </cell>
          <cell r="H20">
            <v>8862.7993489811288</v>
          </cell>
          <cell r="I20">
            <v>18600.159823532176</v>
          </cell>
        </row>
        <row r="21">
          <cell r="B21">
            <v>1071372.2998684421</v>
          </cell>
          <cell r="C21">
            <v>151230.93138221296</v>
          </cell>
          <cell r="D21">
            <v>32245.770295225455</v>
          </cell>
          <cell r="E21">
            <v>94022.530098465766</v>
          </cell>
          <cell r="F21">
            <v>3790.7486685948143</v>
          </cell>
          <cell r="G21">
            <v>23475.144983987579</v>
          </cell>
          <cell r="H21">
            <v>6260.0053689931228</v>
          </cell>
          <cell r="I21">
            <v>12639.704778433977</v>
          </cell>
        </row>
        <row r="22">
          <cell r="B22">
            <v>9396078.6019153576</v>
          </cell>
          <cell r="C22">
            <v>1326315.5286753522</v>
          </cell>
          <cell r="D22">
            <v>282799.7254646683</v>
          </cell>
          <cell r="E22">
            <v>824590.18519016972</v>
          </cell>
          <cell r="F22">
            <v>33245.373671315334</v>
          </cell>
          <cell r="G22">
            <v>205880.16648180233</v>
          </cell>
          <cell r="H22">
            <v>54901.085740871036</v>
          </cell>
          <cell r="I22">
            <v>177979.07588682181</v>
          </cell>
        </row>
        <row r="23">
          <cell r="B23">
            <v>10712413.660026273</v>
          </cell>
          <cell r="C23">
            <v>1512124.4924441727</v>
          </cell>
          <cell r="D23">
            <v>322418.29495783983</v>
          </cell>
          <cell r="E23">
            <v>940110.39477193414</v>
          </cell>
          <cell r="F23">
            <v>37902.853960446722</v>
          </cell>
          <cell r="G23">
            <v>234722.76054593292</v>
          </cell>
          <cell r="H23">
            <v>62592.403252234792</v>
          </cell>
          <cell r="I23">
            <v>604170.8964363361</v>
          </cell>
        </row>
        <row r="24">
          <cell r="B24">
            <v>1805929.5698642796</v>
          </cell>
          <cell r="C24">
            <v>254918.3051445242</v>
          </cell>
          <cell r="D24">
            <v>54354.205430128808</v>
          </cell>
          <cell r="E24">
            <v>158486.51991387468</v>
          </cell>
          <cell r="F24">
            <v>6389.7723633321939</v>
          </cell>
          <cell r="G24">
            <v>39570.239485041813</v>
          </cell>
          <cell r="H24">
            <v>10552.007742557867</v>
          </cell>
          <cell r="I24">
            <v>25738.673174932792</v>
          </cell>
        </row>
        <row r="25">
          <cell r="B25">
            <v>24685988.448953029</v>
          </cell>
          <cell r="C25">
            <v>3484582.3675711434</v>
          </cell>
          <cell r="D25">
            <v>742989.82074977527</v>
          </cell>
          <cell r="E25">
            <v>2166416.9329719217</v>
          </cell>
          <cell r="F25">
            <v>87344.406661723944</v>
          </cell>
          <cell r="G25">
            <v>540901.7556113546</v>
          </cell>
          <cell r="H25">
            <v>144239.70103420076</v>
          </cell>
          <cell r="I25">
            <v>1153689.9458947179</v>
          </cell>
        </row>
        <row r="26">
          <cell r="B26">
            <v>3644792.8770628907</v>
          </cell>
          <cell r="C26">
            <v>514485.41423103918</v>
          </cell>
          <cell r="D26">
            <v>109699.63840009279</v>
          </cell>
          <cell r="E26">
            <v>319863.27071215096</v>
          </cell>
          <cell r="F26">
            <v>12896.071466218227</v>
          </cell>
          <cell r="G26">
            <v>79862.099511218519</v>
          </cell>
          <cell r="H26">
            <v>21296.446605986828</v>
          </cell>
          <cell r="I26">
            <v>64314.713446017828</v>
          </cell>
        </row>
        <row r="27">
          <cell r="B27">
            <v>584626.30321940978</v>
          </cell>
          <cell r="C27">
            <v>82523.675810237051</v>
          </cell>
          <cell r="D27">
            <v>17595.867920492987</v>
          </cell>
          <cell r="E27">
            <v>51306.202519471022</v>
          </cell>
          <cell r="F27">
            <v>2068.5352615767815</v>
          </cell>
          <cell r="G27">
            <v>12809.914192492724</v>
          </cell>
          <cell r="H27">
            <v>3415.9589504577475</v>
          </cell>
          <cell r="I27">
            <v>5069.5560841190527</v>
          </cell>
        </row>
        <row r="28">
          <cell r="B28">
            <v>2693610.8177096909</v>
          </cell>
          <cell r="C28">
            <v>380220.09043304715</v>
          </cell>
          <cell r="D28">
            <v>81071.309854909137</v>
          </cell>
          <cell r="E28">
            <v>236388.51238991448</v>
          </cell>
          <cell r="F28">
            <v>9530.5820602225976</v>
          </cell>
          <cell r="G28">
            <v>59020.477273807563</v>
          </cell>
          <cell r="H28">
            <v>15738.710234445274</v>
          </cell>
          <cell r="I28">
            <v>39168.912754187782</v>
          </cell>
        </row>
        <row r="29">
          <cell r="B29">
            <v>2576839.5168017969</v>
          </cell>
          <cell r="C29">
            <v>363737.08765503811</v>
          </cell>
          <cell r="D29">
            <v>77556.770094442138</v>
          </cell>
          <cell r="E29">
            <v>226140.78323395475</v>
          </cell>
          <cell r="F29">
            <v>9117.4197510038139</v>
          </cell>
          <cell r="G29">
            <v>56461.86789113241</v>
          </cell>
          <cell r="H29">
            <v>15056.418027788925</v>
          </cell>
          <cell r="I29">
            <v>188472.03727848449</v>
          </cell>
        </row>
        <row r="30">
          <cell r="B30">
            <v>41549152.74122867</v>
          </cell>
          <cell r="C30">
            <v>5864923.9559109528</v>
          </cell>
          <cell r="D30">
            <v>1250531.1509541678</v>
          </cell>
          <cell r="E30">
            <v>3646310.8712607422</v>
          </cell>
          <cell r="F30">
            <v>147009.95672036274</v>
          </cell>
          <cell r="G30">
            <v>910395.37300148385</v>
          </cell>
          <cell r="H30">
            <v>242770.80830738787</v>
          </cell>
          <cell r="I30">
            <v>1916440.7174648126</v>
          </cell>
        </row>
        <row r="31">
          <cell r="B31">
            <v>1087168.4671280324</v>
          </cell>
          <cell r="C31">
            <v>153460.65963562252</v>
          </cell>
          <cell r="D31">
            <v>32721.197540320605</v>
          </cell>
          <cell r="E31">
            <v>95408.785475599929</v>
          </cell>
          <cell r="F31">
            <v>3846.6389506336027</v>
          </cell>
          <cell r="G31">
            <v>23821.259324124738</v>
          </cell>
          <cell r="H31">
            <v>6352.3020354896253</v>
          </cell>
          <cell r="I31">
            <v>10992.062999569845</v>
          </cell>
        </row>
        <row r="32">
          <cell r="B32">
            <v>1871392.3606070473</v>
          </cell>
          <cell r="C32">
            <v>264158.78934980312</v>
          </cell>
          <cell r="D32">
            <v>56324.480481513754</v>
          </cell>
          <cell r="E32">
            <v>164231.46703794837</v>
          </cell>
          <cell r="F32">
            <v>6621.3939825220114</v>
          </cell>
          <cell r="G32">
            <v>41004.613422030488</v>
          </cell>
          <cell r="H32">
            <v>10934.505424800838</v>
          </cell>
          <cell r="I32">
            <v>51289.969411318518</v>
          </cell>
        </row>
        <row r="33">
          <cell r="B33">
            <v>1066961.1841192616</v>
          </cell>
          <cell r="C33">
            <v>150608.27467990207</v>
          </cell>
          <cell r="D33">
            <v>32113.006152255555</v>
          </cell>
          <cell r="E33">
            <v>93635.415121397513</v>
          </cell>
          <cell r="F33">
            <v>3775.1411798112449</v>
          </cell>
          <cell r="G33">
            <v>23378.491764779017</v>
          </cell>
          <cell r="H33">
            <v>6234.2313142816929</v>
          </cell>
          <cell r="I33">
            <v>14044.205842819823</v>
          </cell>
        </row>
        <row r="34">
          <cell r="B34">
            <v>1498162.665042738</v>
          </cell>
          <cell r="C34">
            <v>211475.07288016763</v>
          </cell>
          <cell r="D34">
            <v>45091.150077132865</v>
          </cell>
          <cell r="E34">
            <v>131477.2131813333</v>
          </cell>
          <cell r="F34">
            <v>5300.8259860242633</v>
          </cell>
          <cell r="G34">
            <v>32826.670780823901</v>
          </cell>
          <cell r="H34">
            <v>8753.7323187693091</v>
          </cell>
          <cell r="I34">
            <v>27179.101166658744</v>
          </cell>
        </row>
        <row r="35">
          <cell r="B35">
            <v>1399218.0331038623</v>
          </cell>
          <cell r="C35">
            <v>197508.41642916188</v>
          </cell>
          <cell r="D35">
            <v>42113.150857031331</v>
          </cell>
          <cell r="E35">
            <v>122793.93414220105</v>
          </cell>
          <cell r="F35">
            <v>4950.7383163757631</v>
          </cell>
          <cell r="G35">
            <v>30658.666642171433</v>
          </cell>
          <cell r="H35">
            <v>8175.6009565467948</v>
          </cell>
          <cell r="I35">
            <v>21390.186457244199</v>
          </cell>
        </row>
        <row r="36">
          <cell r="B36">
            <v>13099242.88322589</v>
          </cell>
          <cell r="C36">
            <v>1849040.4333538695</v>
          </cell>
          <cell r="D36">
            <v>394256.20496790553</v>
          </cell>
          <cell r="E36">
            <v>1149576.0702479014</v>
          </cell>
          <cell r="F36">
            <v>46347.975885960543</v>
          </cell>
          <cell r="G36">
            <v>287021.25853165623</v>
          </cell>
          <cell r="H36">
            <v>76538.595209908162</v>
          </cell>
          <cell r="I36">
            <v>885041.36646102485</v>
          </cell>
        </row>
        <row r="37">
          <cell r="B37">
            <v>2552745.2206004634</v>
          </cell>
          <cell r="C37">
            <v>360336.02636572352</v>
          </cell>
          <cell r="D37">
            <v>76831.588809814275</v>
          </cell>
          <cell r="E37">
            <v>224026.29260350874</v>
          </cell>
          <cell r="F37">
            <v>9032.1688804547557</v>
          </cell>
          <cell r="G37">
            <v>55933.930873642887</v>
          </cell>
          <cell r="H37">
            <v>14915.63557186676</v>
          </cell>
          <cell r="I37">
            <v>34400.401229580879</v>
          </cell>
        </row>
        <row r="38">
          <cell r="B38">
            <v>9359403.9629965108</v>
          </cell>
          <cell r="C38">
            <v>1321138.6729712384</v>
          </cell>
          <cell r="D38">
            <v>281695.90564182738</v>
          </cell>
          <cell r="E38">
            <v>821371.6566338304</v>
          </cell>
          <cell r="F38">
            <v>33115.610806744466</v>
          </cell>
          <cell r="G38">
            <v>205076.57797577037</v>
          </cell>
          <cell r="H38">
            <v>54686.796612277685</v>
          </cell>
          <cell r="I38">
            <v>268731.77981192776</v>
          </cell>
        </row>
        <row r="39">
          <cell r="B39">
            <v>1982612.1772523299</v>
          </cell>
          <cell r="C39">
            <v>279858.16524508287</v>
          </cell>
          <cell r="D39">
            <v>59671.933706000949</v>
          </cell>
          <cell r="E39">
            <v>173992.00365006819</v>
          </cell>
          <cell r="F39">
            <v>7014.9139306495072</v>
          </cell>
          <cell r="G39">
            <v>43441.582644737791</v>
          </cell>
          <cell r="H39">
            <v>11584.360427980773</v>
          </cell>
          <cell r="I39">
            <v>32142.342910399144</v>
          </cell>
        </row>
        <row r="40">
          <cell r="B40">
            <v>1888445.6669749105</v>
          </cell>
          <cell r="C40">
            <v>266565.9706867435</v>
          </cell>
          <cell r="D40">
            <v>56837.744638128359</v>
          </cell>
          <cell r="E40">
            <v>165728.04764904658</v>
          </cell>
          <cell r="F40">
            <v>6681.7322966795227</v>
          </cell>
          <cell r="G40">
            <v>41378.273296838815</v>
          </cell>
          <cell r="H40">
            <v>11034.147528143456</v>
          </cell>
          <cell r="I40">
            <v>20602.08272836827</v>
          </cell>
        </row>
        <row r="41">
          <cell r="B41">
            <v>2015456.6755345208</v>
          </cell>
          <cell r="C41">
            <v>284494.37253418966</v>
          </cell>
          <cell r="D41">
            <v>60660.475361594901</v>
          </cell>
          <cell r="E41">
            <v>176874.40300712222</v>
          </cell>
          <cell r="F41">
            <v>7131.1249229900477</v>
          </cell>
          <cell r="G41">
            <v>44161.24784346977</v>
          </cell>
          <cell r="H41">
            <v>11776.270126984235</v>
          </cell>
          <cell r="I41">
            <v>34752.875341953863</v>
          </cell>
        </row>
        <row r="42">
          <cell r="B42">
            <v>2838858.0212851204</v>
          </cell>
          <cell r="C42">
            <v>400722.6457819874</v>
          </cell>
          <cell r="D42">
            <v>85442.906883404517</v>
          </cell>
          <cell r="E42">
            <v>249135.25744909301</v>
          </cell>
          <cell r="F42">
            <v>10044.498318500218</v>
          </cell>
          <cell r="G42">
            <v>62203.030306838802</v>
          </cell>
          <cell r="H42">
            <v>16587.386529627704</v>
          </cell>
          <cell r="I42">
            <v>36133.765225016577</v>
          </cell>
        </row>
        <row r="43">
          <cell r="B43">
            <v>6660223.1117930394</v>
          </cell>
          <cell r="C43">
            <v>940132.33731494064</v>
          </cell>
          <cell r="D43">
            <v>200456.95096298619</v>
          </cell>
          <cell r="E43">
            <v>584494.32383864431</v>
          </cell>
          <cell r="F43">
            <v>23565.320754208486</v>
          </cell>
          <cell r="G43">
            <v>145934.05410448383</v>
          </cell>
          <cell r="H43">
            <v>38915.540791596119</v>
          </cell>
          <cell r="I43">
            <v>198879.06688030114</v>
          </cell>
        </row>
        <row r="44">
          <cell r="B44">
            <v>138422381.81068176</v>
          </cell>
          <cell r="C44">
            <v>19539188.877614468</v>
          </cell>
          <cell r="D44">
            <v>4166186.0476823351</v>
          </cell>
          <cell r="E44">
            <v>12147805.727004783</v>
          </cell>
          <cell r="F44">
            <v>489768.55162019574</v>
          </cell>
          <cell r="G44">
            <v>3033012.4107498918</v>
          </cell>
          <cell r="H44">
            <v>808799.00799198169</v>
          </cell>
          <cell r="I44">
            <v>3971153.2463005632</v>
          </cell>
        </row>
        <row r="45">
          <cell r="B45">
            <v>711861.51589964412</v>
          </cell>
          <cell r="C45">
            <v>100483.72547794692</v>
          </cell>
          <cell r="D45">
            <v>21425.346657300714</v>
          </cell>
          <cell r="E45">
            <v>62472.233800362832</v>
          </cell>
          <cell r="F45">
            <v>2518.721170924262</v>
          </cell>
          <cell r="G45">
            <v>15597.801339755877</v>
          </cell>
          <cell r="H45">
            <v>4159.3915691665316</v>
          </cell>
          <cell r="I45">
            <v>7355.0551452521368</v>
          </cell>
        </row>
        <row r="46">
          <cell r="B46">
            <v>2710165.8297299929</v>
          </cell>
          <cell r="C46">
            <v>382556.93439212791</v>
          </cell>
          <cell r="D46">
            <v>81569.576531121405</v>
          </cell>
          <cell r="E46">
            <v>237841.3632020462</v>
          </cell>
          <cell r="F46">
            <v>9589.1573003909652</v>
          </cell>
          <cell r="G46">
            <v>59383.218878603548</v>
          </cell>
          <cell r="H46">
            <v>15835.440814602667</v>
          </cell>
          <cell r="I46">
            <v>161697.69729792007</v>
          </cell>
        </row>
        <row r="47">
          <cell r="B47">
            <v>1509836.6507077424</v>
          </cell>
          <cell r="C47">
            <v>213122.92930251305</v>
          </cell>
          <cell r="D47">
            <v>45442.509413406275</v>
          </cell>
          <cell r="E47">
            <v>132501.71014535945</v>
          </cell>
          <cell r="F47">
            <v>5342.1310912824865</v>
          </cell>
          <cell r="G47">
            <v>33082.462820678418</v>
          </cell>
          <cell r="H47">
            <v>8821.9431666225246</v>
          </cell>
          <cell r="I47">
            <v>19855.34135739164</v>
          </cell>
        </row>
        <row r="48">
          <cell r="B48">
            <v>1659252.2672313522</v>
          </cell>
          <cell r="C48">
            <v>234213.88232854125</v>
          </cell>
          <cell r="D48">
            <v>49939.565805037302</v>
          </cell>
          <cell r="E48">
            <v>145614.270833644</v>
          </cell>
          <cell r="F48">
            <v>5870.7961029443495</v>
          </cell>
          <cell r="G48">
            <v>36356.351142407788</v>
          </cell>
          <cell r="H48">
            <v>9694.9754092557068</v>
          </cell>
          <cell r="I48">
            <v>21818.068764642474</v>
          </cell>
        </row>
        <row r="49">
          <cell r="B49">
            <v>4867816.0855338303</v>
          </cell>
          <cell r="C49">
            <v>687122.82416018751</v>
          </cell>
          <cell r="D49">
            <v>146509.74208760294</v>
          </cell>
          <cell r="E49">
            <v>427194.52843059431</v>
          </cell>
          <cell r="F49">
            <v>17223.394096961125</v>
          </cell>
          <cell r="G49">
            <v>106660.11094119713</v>
          </cell>
          <cell r="H49">
            <v>28442.54498128681</v>
          </cell>
          <cell r="I49">
            <v>108840.0086397456</v>
          </cell>
        </row>
        <row r="50">
          <cell r="B50">
            <v>4206176.4287312403</v>
          </cell>
          <cell r="C50">
            <v>593728.22962946247</v>
          </cell>
          <cell r="D50">
            <v>126595.95451433085</v>
          </cell>
          <cell r="E50">
            <v>369129.7132830504</v>
          </cell>
          <cell r="F50">
            <v>14882.368807785802</v>
          </cell>
          <cell r="G50">
            <v>92162.735124682338</v>
          </cell>
          <cell r="H50">
            <v>24576.598657649756</v>
          </cell>
          <cell r="I50">
            <v>141654.40719340957</v>
          </cell>
        </row>
        <row r="51">
          <cell r="B51">
            <v>37904475.759232439</v>
          </cell>
          <cell r="C51">
            <v>5350454.9009967213</v>
          </cell>
          <cell r="D51">
            <v>1140835.0007212586</v>
          </cell>
          <cell r="E51">
            <v>3326457.7713803309</v>
          </cell>
          <cell r="F51">
            <v>134114.29531614599</v>
          </cell>
          <cell r="G51">
            <v>830535.81290022854</v>
          </cell>
          <cell r="H51">
            <v>221475.03887378974</v>
          </cell>
          <cell r="I51">
            <v>1283891.3389447832</v>
          </cell>
        </row>
        <row r="52">
          <cell r="B52">
            <v>70308620.419900984</v>
          </cell>
          <cell r="C52">
            <v>9924503.5097563639</v>
          </cell>
          <cell r="D52">
            <v>2116123.0546213649</v>
          </cell>
          <cell r="E52">
            <v>6170212.1479372624</v>
          </cell>
          <cell r="F52">
            <v>248767.22058261643</v>
          </cell>
          <cell r="G52">
            <v>1540552.2974450588</v>
          </cell>
          <cell r="H52">
            <v>410811.76111154375</v>
          </cell>
          <cell r="I52">
            <v>993739.47534861963</v>
          </cell>
        </row>
        <row r="53">
          <cell r="B53">
            <v>19735901.906448189</v>
          </cell>
          <cell r="C53">
            <v>2785846.5515177608</v>
          </cell>
          <cell r="D53">
            <v>594003.93264094682</v>
          </cell>
          <cell r="E53">
            <v>1732002.4339319312</v>
          </cell>
          <cell r="F53">
            <v>69829.92175975896</v>
          </cell>
          <cell r="G53">
            <v>432438.99314973777</v>
          </cell>
          <cell r="H53">
            <v>115316.45153739559</v>
          </cell>
          <cell r="I53">
            <v>836979.46881197358</v>
          </cell>
        </row>
        <row r="54">
          <cell r="B54">
            <v>6187498.2837704485</v>
          </cell>
          <cell r="C54">
            <v>873404.25778728118</v>
          </cell>
          <cell r="D54">
            <v>186229.05257590057</v>
          </cell>
          <cell r="E54">
            <v>543008.47958403383</v>
          </cell>
          <cell r="F54">
            <v>21892.717297260428</v>
          </cell>
          <cell r="G54">
            <v>135576.04515024487</v>
          </cell>
          <cell r="H54">
            <v>36153.419760614503</v>
          </cell>
          <cell r="I54">
            <v>161497.35147460658</v>
          </cell>
        </row>
        <row r="55">
          <cell r="B55">
            <v>1263976.2659359649</v>
          </cell>
          <cell r="C55">
            <v>178418.19129165463</v>
          </cell>
          <cell r="D55">
            <v>38042.693781603972</v>
          </cell>
          <cell r="E55">
            <v>110925.25588192239</v>
          </cell>
          <cell r="F55">
            <v>4472.2234724759637</v>
          </cell>
          <cell r="G55">
            <v>27695.345588839245</v>
          </cell>
          <cell r="H55">
            <v>7385.3862116937553</v>
          </cell>
          <cell r="I55">
            <v>12773.12891357101</v>
          </cell>
        </row>
        <row r="56">
          <cell r="B56">
            <v>1741394.1505008438</v>
          </cell>
          <cell r="C56">
            <v>245808.72523595972</v>
          </cell>
          <cell r="D56">
            <v>52411.842062180127</v>
          </cell>
          <cell r="E56">
            <v>152822.95794735674</v>
          </cell>
          <cell r="F56">
            <v>6161.4319861736731</v>
          </cell>
          <cell r="G56">
            <v>38156.185447668322</v>
          </cell>
          <cell r="H56">
            <v>10174.928671393774</v>
          </cell>
          <cell r="I56">
            <v>15216.949524788439</v>
          </cell>
        </row>
      </sheetData>
      <sheetData sheetId="7">
        <row r="6">
          <cell r="B6">
            <v>736614.64191029198</v>
          </cell>
          <cell r="C6">
            <v>106657.66222417497</v>
          </cell>
          <cell r="D6">
            <v>22211.037756168553</v>
          </cell>
          <cell r="E6">
            <v>18962.059326053997</v>
          </cell>
          <cell r="F6">
            <v>2533.0080128192303</v>
          </cell>
          <cell r="G6">
            <v>22697.848205466176</v>
          </cell>
          <cell r="H6">
            <v>3832.1752183070289</v>
          </cell>
          <cell r="I6">
            <v>9722.9474760283028</v>
          </cell>
        </row>
        <row r="7">
          <cell r="B7">
            <v>1459069.6364786585</v>
          </cell>
          <cell r="C7">
            <v>211265.08705489823</v>
          </cell>
          <cell r="D7">
            <v>43995.121656369854</v>
          </cell>
          <cell r="E7">
            <v>37559.618603293748</v>
          </cell>
          <cell r="F7">
            <v>5017.3250301909939</v>
          </cell>
          <cell r="G7">
            <v>44959.384793264166</v>
          </cell>
          <cell r="H7">
            <v>7590.6860718887347</v>
          </cell>
          <cell r="I7">
            <v>21492.150039557408</v>
          </cell>
        </row>
        <row r="8">
          <cell r="B8">
            <v>1499098.1897634298</v>
          </cell>
          <cell r="C8">
            <v>217060.99671058691</v>
          </cell>
          <cell r="D8">
            <v>45202.096997000044</v>
          </cell>
          <cell r="E8">
            <v>38590.040426234351</v>
          </cell>
          <cell r="F8">
            <v>5154.9718273669796</v>
          </cell>
          <cell r="G8">
            <v>46192.814017513556</v>
          </cell>
          <cell r="H8">
            <v>7798.9312264036835</v>
          </cell>
          <cell r="I8">
            <v>18348.524786243495</v>
          </cell>
        </row>
        <row r="9">
          <cell r="B9">
            <v>4045305.9331270154</v>
          </cell>
          <cell r="C9">
            <v>585737.57465637976</v>
          </cell>
          <cell r="D9">
            <v>121977.54117800873</v>
          </cell>
          <cell r="E9">
            <v>104134.95297495651</v>
          </cell>
          <cell r="F9">
            <v>13910.655259773943</v>
          </cell>
          <cell r="G9">
            <v>124650.9840975587</v>
          </cell>
          <cell r="H9">
            <v>21045.361122875529</v>
          </cell>
          <cell r="I9">
            <v>130193.13757450943</v>
          </cell>
        </row>
        <row r="10">
          <cell r="B10">
            <v>5302364.7551556239</v>
          </cell>
          <cell r="C10">
            <v>767752.63057238038</v>
          </cell>
          <cell r="D10">
            <v>159881.45914167375</v>
          </cell>
          <cell r="E10">
            <v>136494.37485371536</v>
          </cell>
          <cell r="F10">
            <v>18233.322618823458</v>
          </cell>
          <cell r="G10">
            <v>163385.66123315424</v>
          </cell>
          <cell r="H10">
            <v>27585.103060721678</v>
          </cell>
          <cell r="I10">
            <v>90846.262883689997</v>
          </cell>
        </row>
        <row r="11">
          <cell r="B11">
            <v>37882640.682903297</v>
          </cell>
          <cell r="C11">
            <v>5485193.5655780174</v>
          </cell>
          <cell r="D11">
            <v>1142269.9395836918</v>
          </cell>
          <cell r="E11">
            <v>975181.37596873974</v>
          </cell>
          <cell r="F11">
            <v>130267.61475674258</v>
          </cell>
          <cell r="G11">
            <v>1167305.6424901655</v>
          </cell>
          <cell r="H11">
            <v>197081.22615180304</v>
          </cell>
          <cell r="I11">
            <v>1970226.1968627064</v>
          </cell>
        </row>
        <row r="12">
          <cell r="B12">
            <v>6035802.2264462104</v>
          </cell>
          <cell r="C12">
            <v>873950.25633854221</v>
          </cell>
          <cell r="D12">
            <v>181996.6961187415</v>
          </cell>
          <cell r="E12">
            <v>155374.64691360315</v>
          </cell>
          <cell r="F12">
            <v>20755.405246536393</v>
          </cell>
          <cell r="G12">
            <v>185985.6089458174</v>
          </cell>
          <cell r="H12">
            <v>31400.749318266273</v>
          </cell>
          <cell r="I12">
            <v>101340.57283243243</v>
          </cell>
        </row>
        <row r="13">
          <cell r="B13">
            <v>962408.76946087123</v>
          </cell>
          <cell r="C13">
            <v>139351.38349753633</v>
          </cell>
          <cell r="D13">
            <v>29019.376345720808</v>
          </cell>
          <cell r="E13">
            <v>24774.490139247242</v>
          </cell>
          <cell r="F13">
            <v>3309.4497257478715</v>
          </cell>
          <cell r="G13">
            <v>29655.408565029145</v>
          </cell>
          <cell r="H13">
            <v>5006.8500222107559</v>
          </cell>
          <cell r="I13">
            <v>18157.680527135122</v>
          </cell>
        </row>
        <row r="14">
          <cell r="B14">
            <v>9566531.4774949159</v>
          </cell>
          <cell r="C14">
            <v>1385180.0180586854</v>
          </cell>
          <cell r="D14">
            <v>288458.27893289627</v>
          </cell>
          <cell r="E14">
            <v>246263.27946779178</v>
          </cell>
          <cell r="F14">
            <v>32896.577815151679</v>
          </cell>
          <cell r="G14">
            <v>294780.56364163046</v>
          </cell>
          <cell r="H14">
            <v>49769.068882661209</v>
          </cell>
          <cell r="I14">
            <v>325160.78688820929</v>
          </cell>
        </row>
        <row r="15">
          <cell r="B15">
            <v>1529245.818024792</v>
          </cell>
          <cell r="C15">
            <v>221426.20392887073</v>
          </cell>
          <cell r="D15">
            <v>46111.134194299739</v>
          </cell>
          <cell r="E15">
            <v>39366.105797605822</v>
          </cell>
          <cell r="F15">
            <v>5258.6409368425766</v>
          </cell>
          <cell r="G15">
            <v>47121.775038783286</v>
          </cell>
          <cell r="H15">
            <v>7955.7717062702168</v>
          </cell>
          <cell r="I15">
            <v>95113.713629126549</v>
          </cell>
        </row>
        <row r="16">
          <cell r="B16">
            <v>2459882.1007810263</v>
          </cell>
          <cell r="C16">
            <v>356177.109833161</v>
          </cell>
          <cell r="D16">
            <v>74172.479214477062</v>
          </cell>
          <cell r="E16">
            <v>63322.703183232014</v>
          </cell>
          <cell r="F16">
            <v>8458.8341275841303</v>
          </cell>
          <cell r="G16">
            <v>75798.154625428535</v>
          </cell>
          <cell r="H16">
            <v>12797.328060332127</v>
          </cell>
          <cell r="I16">
            <v>48086.683459997934</v>
          </cell>
        </row>
        <row r="17">
          <cell r="B17">
            <v>4856713.4923699051</v>
          </cell>
          <cell r="C17">
            <v>703224.83116194606</v>
          </cell>
          <cell r="D17">
            <v>146443.79925733051</v>
          </cell>
          <cell r="E17">
            <v>125022.34429271708</v>
          </cell>
          <cell r="F17">
            <v>16700.854819063505</v>
          </cell>
          <cell r="G17">
            <v>149653.48142058344</v>
          </cell>
          <cell r="H17">
            <v>25266.640152048392</v>
          </cell>
          <cell r="I17">
            <v>68780.248941810103</v>
          </cell>
        </row>
        <row r="18">
          <cell r="B18">
            <v>2471142.2350797136</v>
          </cell>
          <cell r="C18">
            <v>357807.51402593363</v>
          </cell>
          <cell r="D18">
            <v>74512.004461218137</v>
          </cell>
          <cell r="E18">
            <v>63612.563474411312</v>
          </cell>
          <cell r="F18">
            <v>8497.5545232716613</v>
          </cell>
          <cell r="G18">
            <v>76145.121417212591</v>
          </cell>
          <cell r="H18">
            <v>12855.907954294506</v>
          </cell>
          <cell r="I18">
            <v>121153.82064507471</v>
          </cell>
        </row>
        <row r="19">
          <cell r="B19">
            <v>13396905.090291403</v>
          </cell>
          <cell r="C19">
            <v>1939796.6001110878</v>
          </cell>
          <cell r="D19">
            <v>403954.99606768211</v>
          </cell>
          <cell r="E19">
            <v>344865.40811736614</v>
          </cell>
          <cell r="F19">
            <v>46068.14202427915</v>
          </cell>
          <cell r="G19">
            <v>412808.68022645643</v>
          </cell>
          <cell r="H19">
            <v>69696.262832742228</v>
          </cell>
          <cell r="I19">
            <v>226277.31352628843</v>
          </cell>
        </row>
        <row r="20">
          <cell r="B20">
            <v>1703593.2327897672</v>
          </cell>
          <cell r="C20">
            <v>246670.73019220491</v>
          </cell>
          <cell r="D20">
            <v>51368.207284773067</v>
          </cell>
          <cell r="E20">
            <v>43854.1865850635</v>
          </cell>
          <cell r="F20">
            <v>5858.1720532329864</v>
          </cell>
          <cell r="G20">
            <v>52494.070035646509</v>
          </cell>
          <cell r="H20">
            <v>8862.7993489811288</v>
          </cell>
          <cell r="I20">
            <v>21576.128197270227</v>
          </cell>
        </row>
        <row r="21">
          <cell r="B21">
            <v>1203288.3024786396</v>
          </cell>
          <cell r="C21">
            <v>174229.38674045171</v>
          </cell>
          <cell r="D21">
            <v>36282.583045863306</v>
          </cell>
          <cell r="E21">
            <v>30975.252024280966</v>
          </cell>
          <cell r="F21">
            <v>4137.7658527200911</v>
          </cell>
          <cell r="G21">
            <v>37077.80660759579</v>
          </cell>
          <cell r="H21">
            <v>6260.0053689931228</v>
          </cell>
          <cell r="I21">
            <v>14662.018674168132</v>
          </cell>
        </row>
        <row r="22">
          <cell r="B22">
            <v>10552999.617633319</v>
          </cell>
          <cell r="C22">
            <v>1528015.0632770848</v>
          </cell>
          <cell r="D22">
            <v>318203.11410078016</v>
          </cell>
          <cell r="E22">
            <v>271657.11001677043</v>
          </cell>
          <cell r="F22">
            <v>36288.760866090495</v>
          </cell>
          <cell r="G22">
            <v>325177.33127351367</v>
          </cell>
          <cell r="H22">
            <v>54901.085740871036</v>
          </cell>
          <cell r="I22">
            <v>206455.18071879222</v>
          </cell>
        </row>
        <row r="23">
          <cell r="B23">
            <v>12031412.469787423</v>
          </cell>
          <cell r="C23">
            <v>1742080.9393014919</v>
          </cell>
          <cell r="D23">
            <v>362781.48902045586</v>
          </cell>
          <cell r="E23">
            <v>309714.66496605269</v>
          </cell>
          <cell r="F23">
            <v>41372.601707279398</v>
          </cell>
          <cell r="G23">
            <v>370732.752784251</v>
          </cell>
          <cell r="H23">
            <v>62592.403252234792</v>
          </cell>
          <cell r="I23">
            <v>700836.38195828069</v>
          </cell>
        </row>
        <row r="24">
          <cell r="B24">
            <v>2028290.1907999732</v>
          </cell>
          <cell r="C24">
            <v>293685.02573058661</v>
          </cell>
          <cell r="D24">
            <v>61158.749019016861</v>
          </cell>
          <cell r="E24">
            <v>52212.590872021196</v>
          </cell>
          <cell r="F24">
            <v>6974.7124389154687</v>
          </cell>
          <cell r="G24">
            <v>62499.195981255696</v>
          </cell>
          <cell r="H24">
            <v>10552.007742557867</v>
          </cell>
          <cell r="I24">
            <v>29856.78173299324</v>
          </cell>
        </row>
        <row r="25">
          <cell r="B25">
            <v>27725526.541423094</v>
          </cell>
          <cell r="C25">
            <v>4014500.49536571</v>
          </cell>
          <cell r="D25">
            <v>836003.9045981901</v>
          </cell>
          <cell r="E25">
            <v>713715.21717399603</v>
          </cell>
          <cell r="F25">
            <v>95340.191320293787</v>
          </cell>
          <cell r="G25">
            <v>854327.02127917379</v>
          </cell>
          <cell r="H25">
            <v>144239.70103420076</v>
          </cell>
          <cell r="I25">
            <v>1338276.7894840143</v>
          </cell>
        </row>
        <row r="26">
          <cell r="B26">
            <v>4093569.1864217357</v>
          </cell>
          <cell r="C26">
            <v>592725.82261517481</v>
          </cell>
          <cell r="D26">
            <v>123432.8162705382</v>
          </cell>
          <cell r="E26">
            <v>105377.35384533496</v>
          </cell>
          <cell r="F26">
            <v>14076.618845568562</v>
          </cell>
          <cell r="G26">
            <v>126138.15518384692</v>
          </cell>
          <cell r="H26">
            <v>21296.446605986828</v>
          </cell>
          <cell r="I26">
            <v>74604.869820869222</v>
          </cell>
        </row>
        <row r="27">
          <cell r="B27">
            <v>656610.21110180672</v>
          </cell>
          <cell r="C27">
            <v>95073.470067093207</v>
          </cell>
          <cell r="D27">
            <v>19798.675399727032</v>
          </cell>
          <cell r="E27">
            <v>16902.571668568049</v>
          </cell>
          <cell r="F27">
            <v>2257.8955554108497</v>
          </cell>
          <cell r="G27">
            <v>20232.612893897567</v>
          </cell>
          <cell r="H27">
            <v>3415.9589504577475</v>
          </cell>
          <cell r="I27">
            <v>5880.6694680020437</v>
          </cell>
        </row>
        <row r="28">
          <cell r="B28">
            <v>3025269.9167021513</v>
          </cell>
          <cell r="C28">
            <v>438042.08951886662</v>
          </cell>
          <cell r="D28">
            <v>91220.538554887418</v>
          </cell>
          <cell r="E28">
            <v>77877.012448550842</v>
          </cell>
          <cell r="F28">
            <v>10403.041840268972</v>
          </cell>
          <cell r="G28">
            <v>93219.864828903723</v>
          </cell>
          <cell r="H28">
            <v>15738.710234445274</v>
          </cell>
          <cell r="I28">
            <v>45435.818345111475</v>
          </cell>
        </row>
        <row r="29">
          <cell r="B29">
            <v>2894120.7909827949</v>
          </cell>
          <cell r="C29">
            <v>419052.43284343701</v>
          </cell>
          <cell r="D29">
            <v>87266.017401891018</v>
          </cell>
          <cell r="E29">
            <v>74500.949360799437</v>
          </cell>
          <cell r="F29">
            <v>9952.0573397982062</v>
          </cell>
          <cell r="G29">
            <v>89178.670453323983</v>
          </cell>
          <cell r="H29">
            <v>15056.418027788925</v>
          </cell>
          <cell r="I29">
            <v>218626.98366583424</v>
          </cell>
        </row>
        <row r="30">
          <cell r="B30">
            <v>46665019.692554973</v>
          </cell>
          <cell r="C30">
            <v>6756832.7112606373</v>
          </cell>
          <cell r="D30">
            <v>1407083.7793771608</v>
          </cell>
          <cell r="E30">
            <v>1201258.8693145581</v>
          </cell>
          <cell r="F30">
            <v>160467.71551142226</v>
          </cell>
          <cell r="G30">
            <v>1437923.5399663642</v>
          </cell>
          <cell r="H30">
            <v>242770.80830738787</v>
          </cell>
          <cell r="I30">
            <v>2223065.3389427206</v>
          </cell>
        </row>
        <row r="31">
          <cell r="B31">
            <v>1221029.421312676</v>
          </cell>
          <cell r="C31">
            <v>176798.20108708541</v>
          </cell>
          <cell r="D31">
            <v>36817.528508306947</v>
          </cell>
          <cell r="E31">
            <v>31431.946921044288</v>
          </cell>
          <cell r="F31">
            <v>4198.7725088550433</v>
          </cell>
          <cell r="G31">
            <v>37624.476737917663</v>
          </cell>
          <cell r="H31">
            <v>6352.3020354896253</v>
          </cell>
          <cell r="I31">
            <v>12750.759277408821</v>
          </cell>
        </row>
        <row r="32">
          <cell r="B32">
            <v>2101813.2885672497</v>
          </cell>
          <cell r="C32">
            <v>304330.75727211655</v>
          </cell>
          <cell r="D32">
            <v>63375.680651307615</v>
          </cell>
          <cell r="E32">
            <v>54105.234952626037</v>
          </cell>
          <cell r="F32">
            <v>7227.5374374640096</v>
          </cell>
          <cell r="G32">
            <v>64764.717215519362</v>
          </cell>
          <cell r="H32">
            <v>10934.505424800838</v>
          </cell>
          <cell r="I32">
            <v>59496.20679348152</v>
          </cell>
        </row>
        <row r="33">
          <cell r="B33">
            <v>1198334.0545645205</v>
          </cell>
          <cell r="C33">
            <v>173512.03947291902</v>
          </cell>
          <cell r="D33">
            <v>36133.198304896781</v>
          </cell>
          <cell r="E33">
            <v>30847.718932324118</v>
          </cell>
          <cell r="F33">
            <v>4120.7296047961936</v>
          </cell>
          <cell r="G33">
            <v>36925.147726372226</v>
          </cell>
          <cell r="H33">
            <v>6234.2313142816929</v>
          </cell>
          <cell r="I33">
            <v>16291.235589823473</v>
          </cell>
        </row>
        <row r="34">
          <cell r="B34">
            <v>1682628.5412433324</v>
          </cell>
          <cell r="C34">
            <v>243635.16062519923</v>
          </cell>
          <cell r="D34">
            <v>50736.061887450101</v>
          </cell>
          <cell r="E34">
            <v>43314.509931576162</v>
          </cell>
          <cell r="F34">
            <v>5786.0804484073115</v>
          </cell>
          <cell r="G34">
            <v>51848.069590744475</v>
          </cell>
          <cell r="H34">
            <v>8753.7323187693091</v>
          </cell>
          <cell r="I34">
            <v>31527.673773882907</v>
          </cell>
        </row>
        <row r="35">
          <cell r="B35">
            <v>1571501.0478223029</v>
          </cell>
          <cell r="C35">
            <v>227544.52383527395</v>
          </cell>
          <cell r="D35">
            <v>47385.250198828457</v>
          </cell>
          <cell r="E35">
            <v>40453.847105840672</v>
          </cell>
          <cell r="F35">
            <v>5403.9446405308991</v>
          </cell>
          <cell r="G35">
            <v>48423.816482520691</v>
          </cell>
          <cell r="H35">
            <v>8175.6009565467948</v>
          </cell>
          <cell r="I35">
            <v>24812.550512663929</v>
          </cell>
        </row>
        <row r="36">
          <cell r="B36">
            <v>14712127.366600553</v>
          </cell>
          <cell r="C36">
            <v>2130233.397474363</v>
          </cell>
          <cell r="D36">
            <v>443612.70849259215</v>
          </cell>
          <cell r="E36">
            <v>378722.08352317364</v>
          </cell>
          <cell r="F36">
            <v>50590.816941369849</v>
          </cell>
          <cell r="G36">
            <v>453335.5906157131</v>
          </cell>
          <cell r="H36">
            <v>76538.595209908162</v>
          </cell>
          <cell r="I36">
            <v>1026645.2634719351</v>
          </cell>
        </row>
        <row r="37">
          <cell r="B37">
            <v>2867059.8106129644</v>
          </cell>
          <cell r="C37">
            <v>415134.15490063734</v>
          </cell>
          <cell r="D37">
            <v>86450.051464593722</v>
          </cell>
          <cell r="E37">
            <v>73804.341004137968</v>
          </cell>
          <cell r="F37">
            <v>9859.0023335417973</v>
          </cell>
          <cell r="G37">
            <v>88344.820581520456</v>
          </cell>
          <cell r="H37">
            <v>14915.63557186676</v>
          </cell>
          <cell r="I37">
            <v>39904.359640390459</v>
          </cell>
        </row>
        <row r="38">
          <cell r="B38">
            <v>10511809.30123808</v>
          </cell>
          <cell r="C38">
            <v>1522050.9368491918</v>
          </cell>
          <cell r="D38">
            <v>316961.10828038189</v>
          </cell>
          <cell r="E38">
            <v>270596.78189035697</v>
          </cell>
          <cell r="F38">
            <v>36147.119096373404</v>
          </cell>
          <cell r="G38">
            <v>323908.10378890974</v>
          </cell>
          <cell r="H38">
            <v>54686.796612277685</v>
          </cell>
          <cell r="I38">
            <v>311728.03819497884</v>
          </cell>
        </row>
        <row r="39">
          <cell r="B39">
            <v>2226727.3864858923</v>
          </cell>
          <cell r="C39">
            <v>322417.61694720108</v>
          </cell>
          <cell r="D39">
            <v>67142.197887448288</v>
          </cell>
          <cell r="E39">
            <v>57320.794894865518</v>
          </cell>
          <cell r="F39">
            <v>7657.0814526650283</v>
          </cell>
          <cell r="G39">
            <v>68613.787098147863</v>
          </cell>
          <cell r="H39">
            <v>11584.360427980773</v>
          </cell>
          <cell r="I39">
            <v>37285.018933976804</v>
          </cell>
        </row>
        <row r="40">
          <cell r="B40">
            <v>2120966.3356205984</v>
          </cell>
          <cell r="C40">
            <v>307104.01089341578</v>
          </cell>
          <cell r="D40">
            <v>63953.199786882171</v>
          </cell>
          <cell r="E40">
            <v>54598.275945618574</v>
          </cell>
          <cell r="F40">
            <v>7293.3993127183758</v>
          </cell>
          <cell r="G40">
            <v>65354.894127509113</v>
          </cell>
          <cell r="H40">
            <v>11034.147528143456</v>
          </cell>
          <cell r="I40">
            <v>23898.352610694259</v>
          </cell>
        </row>
        <row r="41">
          <cell r="B41">
            <v>2263615.9644233589</v>
          </cell>
          <cell r="C41">
            <v>327758.87581137609</v>
          </cell>
          <cell r="D41">
            <v>68254.493992798059</v>
          </cell>
          <cell r="E41">
            <v>58270.38693866472</v>
          </cell>
          <cell r="F41">
            <v>7783.9307686856691</v>
          </cell>
          <cell r="G41">
            <v>69750.461954852784</v>
          </cell>
          <cell r="H41">
            <v>11776.270126984235</v>
          </cell>
          <cell r="I41">
            <v>40313.228526837171</v>
          </cell>
        </row>
        <row r="42">
          <cell r="B42">
            <v>3188401.128001444</v>
          </cell>
          <cell r="C42">
            <v>461662.57252726628</v>
          </cell>
          <cell r="D42">
            <v>96139.411038852195</v>
          </cell>
          <cell r="E42">
            <v>82076.363819800055</v>
          </cell>
          <cell r="F42">
            <v>10964.003626597865</v>
          </cell>
          <cell r="G42">
            <v>98246.546707019457</v>
          </cell>
          <cell r="H42">
            <v>16587.386529627704</v>
          </cell>
          <cell r="I42">
            <v>41915.056544765284</v>
          </cell>
        </row>
        <row r="43">
          <cell r="B43">
            <v>7480283.5235730279</v>
          </cell>
          <cell r="C43">
            <v>1083103.0338051254</v>
          </cell>
          <cell r="D43">
            <v>225551.9376292277</v>
          </cell>
          <cell r="E43">
            <v>192558.73000549187</v>
          </cell>
          <cell r="F43">
            <v>25722.565131521871</v>
          </cell>
          <cell r="G43">
            <v>230495.47251952067</v>
          </cell>
          <cell r="H43">
            <v>38915.540791596119</v>
          </cell>
          <cell r="I43">
            <v>230699.10600090679</v>
          </cell>
        </row>
        <row r="44">
          <cell r="B44">
            <v>155466062.40844399</v>
          </cell>
          <cell r="C44">
            <v>22510612.507892158</v>
          </cell>
          <cell r="D44">
            <v>4687746.326901461</v>
          </cell>
          <cell r="E44">
            <v>4002033.8055348382</v>
          </cell>
          <cell r="F44">
            <v>534603.52183713624</v>
          </cell>
          <cell r="G44">
            <v>4790490.0132003324</v>
          </cell>
          <cell r="H44">
            <v>808799.00799198169</v>
          </cell>
          <cell r="I44">
            <v>4606525.5538710598</v>
          </cell>
        </row>
        <row r="45">
          <cell r="B45">
            <v>799511.64984565671</v>
          </cell>
          <cell r="C45">
            <v>115764.79564998375</v>
          </cell>
          <cell r="D45">
            <v>24107.562395401223</v>
          </cell>
          <cell r="E45">
            <v>20581.16479592181</v>
          </cell>
          <cell r="F45">
            <v>2749.2929140661918</v>
          </cell>
          <cell r="G45">
            <v>24635.939925979073</v>
          </cell>
          <cell r="H45">
            <v>4159.3915691665316</v>
          </cell>
          <cell r="I45">
            <v>8531.8413506952402</v>
          </cell>
        </row>
        <row r="46">
          <cell r="B46">
            <v>3043863.3153870609</v>
          </cell>
          <cell r="C46">
            <v>440734.3092002343</v>
          </cell>
          <cell r="D46">
            <v>91781.182691874739</v>
          </cell>
          <cell r="E46">
            <v>78355.646878110783</v>
          </cell>
          <cell r="F46">
            <v>10466.979244136319</v>
          </cell>
          <cell r="G46">
            <v>93792.796884502459</v>
          </cell>
          <cell r="H46">
            <v>15835.440814602667</v>
          </cell>
          <cell r="I46">
            <v>187568.83162312489</v>
          </cell>
        </row>
        <row r="47">
          <cell r="B47">
            <v>1695739.9222224075</v>
          </cell>
          <cell r="C47">
            <v>245533.61493793468</v>
          </cell>
          <cell r="D47">
            <v>51131.407515126637</v>
          </cell>
          <cell r="E47">
            <v>43652.025329487573</v>
          </cell>
          <cell r="F47">
            <v>5831.166754312113</v>
          </cell>
          <cell r="G47">
            <v>52252.080206736726</v>
          </cell>
          <cell r="H47">
            <v>8821.9431666225246</v>
          </cell>
          <cell r="I47">
            <v>23032.134916692881</v>
          </cell>
        </row>
        <row r="48">
          <cell r="B48">
            <v>1863552.7951075577</v>
          </cell>
          <cell r="C48">
            <v>269831.97624478542</v>
          </cell>
          <cell r="D48">
            <v>56191.445482817631</v>
          </cell>
          <cell r="E48">
            <v>47971.892829095734</v>
          </cell>
          <cell r="F48">
            <v>6408.2274417971539</v>
          </cell>
          <cell r="G48">
            <v>57423.021563254326</v>
          </cell>
          <cell r="H48">
            <v>9694.9754092557068</v>
          </cell>
          <cell r="I48">
            <v>25308.892673449503</v>
          </cell>
        </row>
        <row r="49">
          <cell r="B49">
            <v>5467180.8810620448</v>
          </cell>
          <cell r="C49">
            <v>791617.07975090353</v>
          </cell>
          <cell r="D49">
            <v>164851.13661894927</v>
          </cell>
          <cell r="E49">
            <v>140737.09958319279</v>
          </cell>
          <cell r="F49">
            <v>18800.078346730414</v>
          </cell>
          <cell r="G49">
            <v>168464.26162308856</v>
          </cell>
          <cell r="H49">
            <v>28442.54498128681</v>
          </cell>
          <cell r="I49">
            <v>126254.0753242409</v>
          </cell>
        </row>
        <row r="50">
          <cell r="B50">
            <v>4724074.8108525584</v>
          </cell>
          <cell r="C50">
            <v>684019.49517453031</v>
          </cell>
          <cell r="D50">
            <v>142444.36373773491</v>
          </cell>
          <cell r="E50">
            <v>121607.93680641055</v>
          </cell>
          <cell r="F50">
            <v>16244.748160333613</v>
          </cell>
          <cell r="G50">
            <v>145566.3882677154</v>
          </cell>
          <cell r="H50">
            <v>24576.598657649756</v>
          </cell>
          <cell r="I50">
            <v>164318.67673774215</v>
          </cell>
        </row>
        <row r="51">
          <cell r="B51">
            <v>42571580.671135671</v>
          </cell>
          <cell r="C51">
            <v>6164125.7358066142</v>
          </cell>
          <cell r="D51">
            <v>1283654.8879536444</v>
          </cell>
          <cell r="E51">
            <v>1095884.8661988419</v>
          </cell>
          <cell r="F51">
            <v>146391.54426623441</v>
          </cell>
          <cell r="G51">
            <v>1311789.3956523789</v>
          </cell>
          <cell r="H51">
            <v>221475.03887378974</v>
          </cell>
          <cell r="I51">
            <v>1489310.0050350567</v>
          </cell>
        </row>
        <row r="52">
          <cell r="B52">
            <v>78965585.095924363</v>
          </cell>
          <cell r="C52">
            <v>11433773.133607011</v>
          </cell>
          <cell r="D52">
            <v>2381038.1876947745</v>
          </cell>
          <cell r="E52">
            <v>2032745.5145642308</v>
          </cell>
          <cell r="F52">
            <v>271540.16279966169</v>
          </cell>
          <cell r="G52">
            <v>2433224.5953120673</v>
          </cell>
          <cell r="H52">
            <v>410811.76111154375</v>
          </cell>
          <cell r="I52">
            <v>1152734.7355200422</v>
          </cell>
        </row>
        <row r="53">
          <cell r="B53">
            <v>22165945.400876138</v>
          </cell>
          <cell r="C53">
            <v>3209504.3770988062</v>
          </cell>
          <cell r="D53">
            <v>668366.63594312384</v>
          </cell>
          <cell r="E53">
            <v>570599.53440441447</v>
          </cell>
          <cell r="F53">
            <v>76222.374790875503</v>
          </cell>
          <cell r="G53">
            <v>683015.56256739423</v>
          </cell>
          <cell r="H53">
            <v>115316.45153739559</v>
          </cell>
          <cell r="I53">
            <v>970893.60999592289</v>
          </cell>
        </row>
        <row r="54">
          <cell r="B54">
            <v>6949353.0002426617</v>
          </cell>
          <cell r="C54">
            <v>1006227.2765231095</v>
          </cell>
          <cell r="D54">
            <v>209542.86418885854</v>
          </cell>
          <cell r="E54">
            <v>178891.42622329341</v>
          </cell>
          <cell r="F54">
            <v>23896.846236824815</v>
          </cell>
          <cell r="G54">
            <v>214135.52019092036</v>
          </cell>
          <cell r="H54">
            <v>36153.419760614503</v>
          </cell>
          <cell r="I54">
            <v>187336.43108417199</v>
          </cell>
        </row>
        <row r="55">
          <cell r="B55">
            <v>1419607.2229962798</v>
          </cell>
          <cell r="C55">
            <v>205551.15126231202</v>
          </cell>
          <cell r="D55">
            <v>42805.217049622443</v>
          </cell>
          <cell r="E55">
            <v>36543.770447382027</v>
          </cell>
          <cell r="F55">
            <v>4881.6250265950503</v>
          </cell>
          <cell r="G55">
            <v>43743.400450729932</v>
          </cell>
          <cell r="H55">
            <v>7385.3862116937553</v>
          </cell>
          <cell r="I55">
            <v>14816.790260629685</v>
          </cell>
        </row>
        <row r="56">
          <cell r="B56">
            <v>1955808.6498593392</v>
          </cell>
          <cell r="C56">
            <v>283190.10576662078</v>
          </cell>
          <cell r="D56">
            <v>58973.223303314677</v>
          </cell>
          <cell r="E56">
            <v>50346.758724297615</v>
          </cell>
          <cell r="F56">
            <v>6725.469057725023</v>
          </cell>
          <cell r="G56">
            <v>60265.769002798821</v>
          </cell>
          <cell r="H56">
            <v>10174.928671393774</v>
          </cell>
          <cell r="I56">
            <v>17651.614654560373</v>
          </cell>
        </row>
      </sheetData>
      <sheetData sheetId="8">
        <row r="6">
          <cell r="B6">
            <v>61448.138133758082</v>
          </cell>
          <cell r="C6">
            <v>918.61556285496624</v>
          </cell>
          <cell r="D6">
            <v>-2024.2088640868881</v>
          </cell>
          <cell r="E6">
            <v>180.76494942198471</v>
          </cell>
          <cell r="F6">
            <v>-1060.4090628407116</v>
          </cell>
        </row>
        <row r="7">
          <cell r="B7">
            <v>121715.08163316046</v>
          </cell>
          <cell r="C7">
            <v>1819.5729214610421</v>
          </cell>
          <cell r="D7">
            <v>-4009.5071163685811</v>
          </cell>
          <cell r="E7">
            <v>358.05512166077716</v>
          </cell>
          <cell r="F7">
            <v>-2100.4342778824371</v>
          </cell>
        </row>
        <row r="8">
          <cell r="B8">
            <v>125054.24654603422</v>
          </cell>
          <cell r="C8">
            <v>1869.4915837519657</v>
          </cell>
          <cell r="D8">
            <v>-4119.5050336459744</v>
          </cell>
          <cell r="E8">
            <v>367.87810401499246</v>
          </cell>
          <cell r="F8">
            <v>-2158.0581676123975</v>
          </cell>
        </row>
        <row r="9">
          <cell r="B9">
            <v>337458.0061155092</v>
          </cell>
          <cell r="C9">
            <v>5044.8099103170389</v>
          </cell>
          <cell r="D9">
            <v>-11116.455404217217</v>
          </cell>
          <cell r="E9">
            <v>992.71648027365745</v>
          </cell>
          <cell r="F9">
            <v>-5823.5048104159223</v>
          </cell>
        </row>
        <row r="10">
          <cell r="B10">
            <v>442321.41093338857</v>
          </cell>
          <cell r="C10">
            <v>6612.4596156665912</v>
          </cell>
          <cell r="D10">
            <v>-14570.838889175402</v>
          </cell>
          <cell r="E10">
            <v>1301.1982120855985</v>
          </cell>
          <cell r="F10">
            <v>-7633.1301010498164</v>
          </cell>
        </row>
        <row r="11">
          <cell r="B11">
            <v>3160156.6439973097</v>
          </cell>
          <cell r="C11">
            <v>47242.588016521702</v>
          </cell>
          <cell r="D11">
            <v>-104101.07262742554</v>
          </cell>
          <cell r="E11">
            <v>9296.3851024136147</v>
          </cell>
          <cell r="F11">
            <v>-54534.748278240295</v>
          </cell>
        </row>
        <row r="12">
          <cell r="B12">
            <v>503504.51297615044</v>
          </cell>
          <cell r="C12">
            <v>7527.1130360498455</v>
          </cell>
          <cell r="D12">
            <v>-16586.317002079402</v>
          </cell>
          <cell r="E12">
            <v>1481.1834920653675</v>
          </cell>
          <cell r="F12">
            <v>-8688.9654423522024</v>
          </cell>
        </row>
        <row r="13">
          <cell r="B13">
            <v>80283.802708160045</v>
          </cell>
          <cell r="C13">
            <v>1200.1982948996319</v>
          </cell>
          <cell r="D13">
            <v>-2644.6885132745929</v>
          </cell>
          <cell r="E13">
            <v>236.17473167949973</v>
          </cell>
          <cell r="F13">
            <v>-1385.4556798081121</v>
          </cell>
        </row>
        <row r="14">
          <cell r="B14">
            <v>798036.7086005013</v>
          </cell>
          <cell r="C14">
            <v>11930.205902320631</v>
          </cell>
          <cell r="D14">
            <v>-26288.721326259401</v>
          </cell>
          <cell r="E14">
            <v>2347.6230468210965</v>
          </cell>
          <cell r="F14">
            <v>-13771.700558891913</v>
          </cell>
        </row>
        <row r="15">
          <cell r="B15">
            <v>127569.15154229962</v>
          </cell>
          <cell r="C15">
            <v>1907.0880177341032</v>
          </cell>
          <cell r="D15">
            <v>-4202.3503913799323</v>
          </cell>
          <cell r="E15">
            <v>375.27632124757065</v>
          </cell>
          <cell r="F15">
            <v>-2201.4578235046256</v>
          </cell>
        </row>
        <row r="16">
          <cell r="B16">
            <v>205202.50478990475</v>
          </cell>
          <cell r="C16">
            <v>3067.6635641344001</v>
          </cell>
          <cell r="D16">
            <v>-6759.7284758146625</v>
          </cell>
          <cell r="E16">
            <v>603.65409801136843</v>
          </cell>
          <cell r="F16">
            <v>-3541.1747598140205</v>
          </cell>
        </row>
        <row r="17">
          <cell r="B17">
            <v>405145.34058828774</v>
          </cell>
          <cell r="C17">
            <v>6056.6979958358488</v>
          </cell>
          <cell r="D17">
            <v>-13346.194279754287</v>
          </cell>
          <cell r="E17">
            <v>1191.8355742622659</v>
          </cell>
          <cell r="F17">
            <v>-6991.583536547947</v>
          </cell>
        </row>
        <row r="18">
          <cell r="B18">
            <v>206141.81929270242</v>
          </cell>
          <cell r="C18">
            <v>3081.7057946541768</v>
          </cell>
          <cell r="D18">
            <v>-6790.6711341355631</v>
          </cell>
          <cell r="E18">
            <v>606.41732475421873</v>
          </cell>
          <cell r="F18">
            <v>-3557.3844879176809</v>
          </cell>
        </row>
        <row r="19">
          <cell r="B19">
            <v>1117565.1401599944</v>
          </cell>
          <cell r="C19">
            <v>16706.978623509618</v>
          </cell>
          <cell r="D19">
            <v>-36814.545267134432</v>
          </cell>
          <cell r="E19">
            <v>3287.5952335130514</v>
          </cell>
          <cell r="F19">
            <v>-19285.795126304351</v>
          </cell>
        </row>
        <row r="20">
          <cell r="B20">
            <v>142113.15177233898</v>
          </cell>
          <cell r="C20">
            <v>2124.5127496014557</v>
          </cell>
          <cell r="D20">
            <v>-4681.4551304176439</v>
          </cell>
          <cell r="E20">
            <v>418.0611076678457</v>
          </cell>
          <cell r="F20">
            <v>-2452.4432906365964</v>
          </cell>
        </row>
        <row r="21">
          <cell r="B21">
            <v>100377.88774189193</v>
          </cell>
          <cell r="C21">
            <v>1500.5937144180698</v>
          </cell>
          <cell r="D21">
            <v>-3306.6227276596846</v>
          </cell>
          <cell r="E21">
            <v>295.28647005140823</v>
          </cell>
          <cell r="F21">
            <v>-1732.2188288050568</v>
          </cell>
        </row>
        <row r="22">
          <cell r="B22">
            <v>880327.54055415152</v>
          </cell>
          <cell r="C22">
            <v>13160.408170587189</v>
          </cell>
          <cell r="D22">
            <v>-28999.524884067312</v>
          </cell>
          <cell r="E22">
            <v>2589.701953160205</v>
          </cell>
          <cell r="F22">
            <v>-15191.791494802845</v>
          </cell>
        </row>
        <row r="23">
          <cell r="B23">
            <v>1003656.2223036891</v>
          </cell>
          <cell r="C23">
            <v>15004.103518278656</v>
          </cell>
          <cell r="D23">
            <v>-33062.18680313394</v>
          </cell>
          <cell r="E23">
            <v>2952.5038800502848</v>
          </cell>
          <cell r="F23">
            <v>-17320.07163163519</v>
          </cell>
        </row>
        <row r="24">
          <cell r="B24">
            <v>169199.25893250763</v>
          </cell>
          <cell r="C24">
            <v>2529.4350195053316</v>
          </cell>
          <cell r="D24">
            <v>-5573.7187509666219</v>
          </cell>
          <cell r="E24">
            <v>497.74161450742531</v>
          </cell>
          <cell r="F24">
            <v>-2919.867599688821</v>
          </cell>
        </row>
        <row r="25">
          <cell r="B25">
            <v>2312853.7283144812</v>
          </cell>
          <cell r="C25">
            <v>34575.879659885075</v>
          </cell>
          <cell r="D25">
            <v>-76189.436496832961</v>
          </cell>
          <cell r="E25">
            <v>6803.8332798489082</v>
          </cell>
          <cell r="F25">
            <v>-39912.861951828992</v>
          </cell>
        </row>
        <row r="26">
          <cell r="B26">
            <v>341484.11162077705</v>
          </cell>
          <cell r="C26">
            <v>5104.9979532286807</v>
          </cell>
          <cell r="D26">
            <v>-11249.082342950043</v>
          </cell>
          <cell r="E26">
            <v>1004.5602688754066</v>
          </cell>
          <cell r="F26">
            <v>-5892.9832176614855</v>
          </cell>
        </row>
        <row r="27">
          <cell r="B27">
            <v>54774.196842952588</v>
          </cell>
          <cell r="C27">
            <v>818.84384443497095</v>
          </cell>
          <cell r="D27">
            <v>-1804.3575955287249</v>
          </cell>
          <cell r="E27">
            <v>161.1318946782971</v>
          </cell>
          <cell r="F27">
            <v>-945.23701622423334</v>
          </cell>
        </row>
        <row r="28">
          <cell r="B28">
            <v>252366.96022482944</v>
          </cell>
          <cell r="C28">
            <v>3772.7459977435497</v>
          </cell>
          <cell r="D28">
            <v>-8313.4079144558855</v>
          </cell>
          <cell r="E28">
            <v>742.40004964054913</v>
          </cell>
          <cell r="F28">
            <v>-4355.090648986662</v>
          </cell>
        </row>
        <row r="29">
          <cell r="B29">
            <v>241426.54435458547</v>
          </cell>
          <cell r="C29">
            <v>3609.1928521521399</v>
          </cell>
          <cell r="D29">
            <v>-7953.0115305469244</v>
          </cell>
          <cell r="E29">
            <v>710.2161010051118</v>
          </cell>
          <cell r="F29">
            <v>-4166.2921517108007</v>
          </cell>
        </row>
        <row r="30">
          <cell r="B30">
            <v>3892779.6265855827</v>
          </cell>
          <cell r="C30">
            <v>58194.895018010524</v>
          </cell>
          <cell r="D30">
            <v>-128234.95170706266</v>
          </cell>
          <cell r="E30">
            <v>11451.577438830358</v>
          </cell>
          <cell r="F30">
            <v>-67177.605718296705</v>
          </cell>
        </row>
        <row r="31">
          <cell r="B31">
            <v>101857.84539589199</v>
          </cell>
          <cell r="C31">
            <v>1522.7182600043238</v>
          </cell>
          <cell r="D31">
            <v>-3355.3751145127922</v>
          </cell>
          <cell r="E31">
            <v>299.64013280827913</v>
          </cell>
          <cell r="F31">
            <v>-1757.7584229503832</v>
          </cell>
        </row>
        <row r="32">
          <cell r="B32">
            <v>175332.52993393358</v>
          </cell>
          <cell r="C32">
            <v>2621.1240171581617</v>
          </cell>
          <cell r="D32">
            <v>-5775.7593970136813</v>
          </cell>
          <cell r="E32">
            <v>515.7841534034086</v>
          </cell>
          <cell r="F32">
            <v>-3025.7093119407527</v>
          </cell>
        </row>
        <row r="33">
          <cell r="B33">
            <v>99964.607370187208</v>
          </cell>
          <cell r="C33">
            <v>1494.4154022217906</v>
          </cell>
          <cell r="D33">
            <v>-3293.0085512637002</v>
          </cell>
          <cell r="E33">
            <v>294.07070326404545</v>
          </cell>
          <cell r="F33">
            <v>-1725.0868592294139</v>
          </cell>
        </row>
        <row r="34">
          <cell r="B34">
            <v>140364.28597104456</v>
          </cell>
          <cell r="C34">
            <v>2098.3681764507305</v>
          </cell>
          <cell r="D34">
            <v>-4623.8444400925327</v>
          </cell>
          <cell r="E34">
            <v>412.91638485413444</v>
          </cell>
          <cell r="F34">
            <v>-2422.2631549692155</v>
          </cell>
        </row>
        <row r="35">
          <cell r="B35">
            <v>131094.06895298406</v>
          </cell>
          <cell r="C35">
            <v>1959.7835767791096</v>
          </cell>
          <cell r="D35">
            <v>-4318.4673199734416</v>
          </cell>
          <cell r="E35">
            <v>385.64574067687954</v>
          </cell>
          <cell r="F35">
            <v>-2262.2872396851189</v>
          </cell>
        </row>
        <row r="36">
          <cell r="B36">
            <v>1227280.5217092044</v>
          </cell>
          <cell r="C36">
            <v>18347.162688261702</v>
          </cell>
          <cell r="D36">
            <v>-40428.761329713176</v>
          </cell>
          <cell r="E36">
            <v>3610.3502591150573</v>
          </cell>
          <cell r="F36">
            <v>-21179.150864350591</v>
          </cell>
        </row>
        <row r="37">
          <cell r="B37">
            <v>239169.13032638171</v>
          </cell>
          <cell r="C37">
            <v>3575.4457652412048</v>
          </cell>
          <cell r="D37">
            <v>-7878.6483744842062</v>
          </cell>
          <cell r="E37">
            <v>703.57535736297768</v>
          </cell>
          <cell r="F37">
            <v>-4127.336011349309</v>
          </cell>
        </row>
        <row r="38">
          <cell r="B38">
            <v>876891.45382381126</v>
          </cell>
          <cell r="C38">
            <v>13109.040580914429</v>
          </cell>
          <cell r="D38">
            <v>-28886.334193046114</v>
          </cell>
          <cell r="E38">
            <v>2579.593851224432</v>
          </cell>
          <cell r="F38">
            <v>-15132.495027566878</v>
          </cell>
        </row>
        <row r="39">
          <cell r="B39">
            <v>185752.81917318489</v>
          </cell>
          <cell r="C39">
            <v>2776.9015582740517</v>
          </cell>
          <cell r="D39">
            <v>-6119.0219023564405</v>
          </cell>
          <cell r="E39">
            <v>546.43802046111364</v>
          </cell>
          <cell r="F39">
            <v>-3205.5319962777608</v>
          </cell>
        </row>
        <row r="40">
          <cell r="B40">
            <v>176930.27038665584</v>
          </cell>
          <cell r="C40">
            <v>2645.009350218681</v>
          </cell>
          <cell r="D40">
            <v>-5828.3917547243518</v>
          </cell>
          <cell r="E40">
            <v>520.48430349578598</v>
          </cell>
          <cell r="F40">
            <v>-3053.2814810510022</v>
          </cell>
        </row>
        <row r="41">
          <cell r="B41">
            <v>188830.04930700565</v>
          </cell>
          <cell r="C41">
            <v>2822.904440985661</v>
          </cell>
          <cell r="D41">
            <v>-6220.3912310764799</v>
          </cell>
          <cell r="E41">
            <v>555.49045665192364</v>
          </cell>
          <cell r="F41">
            <v>-3258.63568373607</v>
          </cell>
        </row>
        <row r="42">
          <cell r="B42">
            <v>265975.3096289314</v>
          </cell>
          <cell r="C42">
            <v>3976.183269026933</v>
          </cell>
          <cell r="D42">
            <v>-8761.6906830796179</v>
          </cell>
          <cell r="E42">
            <v>782.43238693276351</v>
          </cell>
          <cell r="F42">
            <v>-4589.9296119996843</v>
          </cell>
        </row>
        <row r="43">
          <cell r="B43">
            <v>624002.6378360797</v>
          </cell>
          <cell r="C43">
            <v>9328.4931291329394</v>
          </cell>
          <cell r="D43">
            <v>-20555.735439402524</v>
          </cell>
          <cell r="E43">
            <v>1835.6586333354774</v>
          </cell>
          <cell r="F43">
            <v>-10768.398726052999</v>
          </cell>
        </row>
        <row r="44">
          <cell r="B44">
            <v>12968924.579980638</v>
          </cell>
          <cell r="C44">
            <v>193878.22502823017</v>
          </cell>
          <cell r="D44">
            <v>-427218.99946467276</v>
          </cell>
          <cell r="E44">
            <v>38151.310470216173</v>
          </cell>
          <cell r="F44">
            <v>-223804.42398390474</v>
          </cell>
        </row>
        <row r="45">
          <cell r="B45">
            <v>66694.981819320819</v>
          </cell>
          <cell r="C45">
            <v>997.05296408156823</v>
          </cell>
          <cell r="D45">
            <v>-2197.0490480103726</v>
          </cell>
          <cell r="E45">
            <v>196.1998423618044</v>
          </cell>
          <cell r="F45">
            <v>-1150.9537199199581</v>
          </cell>
        </row>
        <row r="46">
          <cell r="B46">
            <v>253918.01291974314</v>
          </cell>
          <cell r="C46">
            <v>3795.9333747354181</v>
          </cell>
          <cell r="D46">
            <v>-8364.5022959793059</v>
          </cell>
          <cell r="E46">
            <v>746.96285610567907</v>
          </cell>
          <cell r="F46">
            <v>-4381.8571285673734</v>
          </cell>
        </row>
        <row r="47">
          <cell r="B47">
            <v>141458.02923126271</v>
          </cell>
          <cell r="C47">
            <v>2114.719031189682</v>
          </cell>
          <cell r="D47">
            <v>-4659.8742510780112</v>
          </cell>
          <cell r="E47">
            <v>416.13390211533448</v>
          </cell>
          <cell r="F47">
            <v>-2441.1378564781794</v>
          </cell>
        </row>
        <row r="48">
          <cell r="B48">
            <v>155456.92400033661</v>
          </cell>
          <cell r="C48">
            <v>2323.9947389360741</v>
          </cell>
          <cell r="D48">
            <v>-5121.0222653155906</v>
          </cell>
          <cell r="E48">
            <v>457.31512552989932</v>
          </cell>
          <cell r="F48">
            <v>-2682.7164515947038</v>
          </cell>
        </row>
        <row r="49">
          <cell r="B49">
            <v>456070.31666161458</v>
          </cell>
          <cell r="C49">
            <v>6817.9981259902361</v>
          </cell>
          <cell r="D49">
            <v>-15023.751828310989</v>
          </cell>
          <cell r="E49">
            <v>1341.644030690557</v>
          </cell>
          <cell r="F49">
            <v>-7870.3946412156602</v>
          </cell>
        </row>
        <row r="50">
          <cell r="B50">
            <v>394080.66856819164</v>
          </cell>
          <cell r="C50">
            <v>5891.287289763336</v>
          </cell>
          <cell r="D50">
            <v>-12981.704681509027</v>
          </cell>
          <cell r="E50">
            <v>1159.2860953223219</v>
          </cell>
          <cell r="F50">
            <v>-6800.6407538401982</v>
          </cell>
        </row>
        <row r="51">
          <cell r="B51">
            <v>3551306.3796510813</v>
          </cell>
          <cell r="C51">
            <v>53090.059485812024</v>
          </cell>
          <cell r="D51">
            <v>-116986.22726583158</v>
          </cell>
          <cell r="E51">
            <v>10447.049131126189</v>
          </cell>
          <cell r="F51">
            <v>-61284.809992268682</v>
          </cell>
        </row>
        <row r="52">
          <cell r="B52">
            <v>6587281.5025265981</v>
          </cell>
          <cell r="C52">
            <v>98476.202679332462</v>
          </cell>
          <cell r="D52">
            <v>-216996.54395752226</v>
          </cell>
          <cell r="E52">
            <v>19378.123467966034</v>
          </cell>
          <cell r="F52">
            <v>-113676.56070485042</v>
          </cell>
        </row>
        <row r="53">
          <cell r="B53">
            <v>1849075.4163170611</v>
          </cell>
          <cell r="C53">
            <v>27642.651281377315</v>
          </cell>
          <cell r="D53">
            <v>-60911.769855853185</v>
          </cell>
          <cell r="E53">
            <v>5439.5142677945732</v>
          </cell>
          <cell r="F53">
            <v>-31909.450617859675</v>
          </cell>
        </row>
        <row r="54">
          <cell r="B54">
            <v>579712.59876625938</v>
          </cell>
          <cell r="C54">
            <v>8666.3816249498723</v>
          </cell>
          <cell r="D54">
            <v>-19096.744290138846</v>
          </cell>
          <cell r="E54">
            <v>1705.368490859127</v>
          </cell>
          <cell r="F54">
            <v>-10004.086571940636</v>
          </cell>
        </row>
        <row r="55">
          <cell r="B55">
            <v>118423.13977001504</v>
          </cell>
          <cell r="C55">
            <v>1770.3602175558958</v>
          </cell>
          <cell r="D55">
            <v>-3901.0648087280688</v>
          </cell>
          <cell r="E55">
            <v>348.3710576278479</v>
          </cell>
          <cell r="F55">
            <v>-2043.6253152019813</v>
          </cell>
        </row>
        <row r="56">
          <cell r="B56">
            <v>163152.87184338161</v>
          </cell>
          <cell r="C56">
            <v>2439.0448881228949</v>
          </cell>
          <cell r="D56">
            <v>-5374.5402125564315</v>
          </cell>
          <cell r="E56">
            <v>479.95466620359781</v>
          </cell>
          <cell r="F56">
            <v>-2815.5252410514336</v>
          </cell>
        </row>
      </sheetData>
      <sheetData sheetId="9">
        <row r="6">
          <cell r="B6">
            <v>728955.81489662104</v>
          </cell>
          <cell r="C6">
            <v>89261.272710475139</v>
          </cell>
          <cell r="D6">
            <v>1825250.307889625</v>
          </cell>
          <cell r="E6">
            <v>-4413.824363150864</v>
          </cell>
          <cell r="F6">
            <v>18962.059294475621</v>
          </cell>
          <cell r="G6">
            <v>2437.9240200432901</v>
          </cell>
          <cell r="H6">
            <v>19390.349207135303</v>
          </cell>
          <cell r="I6">
            <v>3832.1752183070289</v>
          </cell>
          <cell r="J6">
            <v>9899.6323183312234</v>
          </cell>
        </row>
        <row r="7">
          <cell r="B7">
            <v>1443899.2050062271</v>
          </cell>
          <cell r="C7">
            <v>176806.71183448503</v>
          </cell>
          <cell r="D7">
            <v>1752398.6916059866</v>
          </cell>
          <cell r="E7">
            <v>-8742.8035537304422</v>
          </cell>
          <cell r="F7">
            <v>37559.618540744013</v>
          </cell>
          <cell r="G7">
            <v>4828.984806034241</v>
          </cell>
          <cell r="H7">
            <v>38407.965521128826</v>
          </cell>
          <cell r="I7">
            <v>7590.6860718887347</v>
          </cell>
          <cell r="J7">
            <v>21882.704153919552</v>
          </cell>
        </row>
        <row r="8">
          <cell r="B8">
            <v>1483511.5681316219</v>
          </cell>
          <cell r="C8">
            <v>181657.28010677971</v>
          </cell>
          <cell r="D8">
            <v>0</v>
          </cell>
          <cell r="E8">
            <v>-8982.6562442116101</v>
          </cell>
          <cell r="F8">
            <v>38590.040361968611</v>
          </cell>
          <cell r="G8">
            <v>4961.4646211074951</v>
          </cell>
          <cell r="H8">
            <v>39461.661147427098</v>
          </cell>
          <cell r="I8">
            <v>7798.9312264036835</v>
          </cell>
          <cell r="J8">
            <v>18681.953123313247</v>
          </cell>
        </row>
        <row r="9">
          <cell r="B9">
            <v>4003245.5441577584</v>
          </cell>
          <cell r="C9">
            <v>490200.89413064992</v>
          </cell>
          <cell r="D9">
            <v>3331039.6055473993</v>
          </cell>
          <cell r="E9">
            <v>-24239.634767142259</v>
          </cell>
          <cell r="F9">
            <v>104134.95280153585</v>
          </cell>
          <cell r="G9">
            <v>13388.477423172155</v>
          </cell>
          <cell r="H9">
            <v>106487.01536750323</v>
          </cell>
          <cell r="I9">
            <v>21045.361122875529</v>
          </cell>
          <cell r="J9">
            <v>132558.99978223897</v>
          </cell>
        </row>
        <row r="10">
          <cell r="B10">
            <v>5247234.3082264019</v>
          </cell>
          <cell r="C10">
            <v>642528.39882864815</v>
          </cell>
          <cell r="D10">
            <v>1118122.330091459</v>
          </cell>
          <cell r="E10">
            <v>-31771.981450062671</v>
          </cell>
          <cell r="F10">
            <v>136494.3746264051</v>
          </cell>
          <cell r="G10">
            <v>17548.880600718669</v>
          </cell>
          <cell r="H10">
            <v>139577.32900806936</v>
          </cell>
          <cell r="I10">
            <v>27585.103060721678</v>
          </cell>
          <cell r="J10">
            <v>92497.115947638784</v>
          </cell>
        </row>
        <row r="11">
          <cell r="B11">
            <v>37488762.289366364</v>
          </cell>
          <cell r="C11">
            <v>4590531.5053476486</v>
          </cell>
          <cell r="D11">
            <v>6472088.9435167136</v>
          </cell>
          <cell r="E11">
            <v>-226994.29643845154</v>
          </cell>
          <cell r="F11">
            <v>975181.37434472598</v>
          </cell>
          <cell r="G11">
            <v>125377.63222301855</v>
          </cell>
          <cell r="H11">
            <v>997207.48127537628</v>
          </cell>
          <cell r="I11">
            <v>197081.22615180304</v>
          </cell>
          <cell r="J11">
            <v>2006029.0339912649</v>
          </cell>
        </row>
        <row r="12">
          <cell r="B12">
            <v>5973045.9866011823</v>
          </cell>
          <cell r="C12">
            <v>731404.66929100372</v>
          </cell>
          <cell r="D12">
            <v>0</v>
          </cell>
          <cell r="E12">
            <v>-36166.768079927686</v>
          </cell>
          <cell r="F12">
            <v>155374.64665485072</v>
          </cell>
          <cell r="G12">
            <v>19976.289352494325</v>
          </cell>
          <cell r="H12">
            <v>158884.04364659634</v>
          </cell>
          <cell r="I12">
            <v>31400.749318266273</v>
          </cell>
          <cell r="J12">
            <v>103182.1278931721</v>
          </cell>
        </row>
        <row r="13">
          <cell r="B13">
            <v>952402.28593153844</v>
          </cell>
          <cell r="C13">
            <v>116622.48717594947</v>
          </cell>
          <cell r="D13">
            <v>1600190.391113861</v>
          </cell>
          <cell r="E13">
            <v>-5766.7917962371484</v>
          </cell>
          <cell r="F13">
            <v>24774.490097989157</v>
          </cell>
          <cell r="G13">
            <v>3185.2196829596865</v>
          </cell>
          <cell r="H13">
            <v>25334.063509055712</v>
          </cell>
          <cell r="I13">
            <v>5006.8500222107559</v>
          </cell>
          <cell r="J13">
            <v>18487.640853305082</v>
          </cell>
        </row>
        <row r="14">
          <cell r="B14">
            <v>9467065.0733015891</v>
          </cell>
          <cell r="C14">
            <v>1159250.3413881534</v>
          </cell>
          <cell r="D14">
            <v>2534338.3863206548</v>
          </cell>
          <cell r="E14">
            <v>-57323.038809971178</v>
          </cell>
          <cell r="F14">
            <v>246263.27905767836</v>
          </cell>
          <cell r="G14">
            <v>31661.706882450741</v>
          </cell>
          <cell r="H14">
            <v>251825.54825222879</v>
          </cell>
          <cell r="I14">
            <v>49769.068882661209</v>
          </cell>
          <cell r="J14">
            <v>331069.59000537934</v>
          </cell>
        </row>
        <row r="15">
          <cell r="B15">
            <v>1513345.7414918877</v>
          </cell>
          <cell r="C15">
            <v>185310.50054892671</v>
          </cell>
          <cell r="D15">
            <v>1629269.7735339561</v>
          </cell>
          <cell r="E15">
            <v>-9163.3020371952116</v>
          </cell>
          <cell r="F15">
            <v>39366.105732047661</v>
          </cell>
          <cell r="G15">
            <v>5061.2422020894674</v>
          </cell>
          <cell r="H15">
            <v>40255.255255519645</v>
          </cell>
          <cell r="I15">
            <v>7955.7717062702168</v>
          </cell>
          <cell r="J15">
            <v>96842.114562571893</v>
          </cell>
        </row>
        <row r="16">
          <cell r="B16">
            <v>2434305.8898126297</v>
          </cell>
          <cell r="C16">
            <v>298082.87066356209</v>
          </cell>
          <cell r="D16">
            <v>6214299.5310427016</v>
          </cell>
          <cell r="E16">
            <v>-14739.711823741201</v>
          </cell>
          <cell r="F16">
            <v>63322.703077777842</v>
          </cell>
          <cell r="G16">
            <v>8141.3066191792495</v>
          </cell>
          <cell r="H16">
            <v>64752.952532722738</v>
          </cell>
          <cell r="I16">
            <v>12797.328060332127</v>
          </cell>
          <cell r="J16">
            <v>48960.511906047592</v>
          </cell>
        </row>
        <row r="17">
          <cell r="B17">
            <v>4806216.6295916149</v>
          </cell>
          <cell r="C17">
            <v>588525.40100861806</v>
          </cell>
          <cell r="D17">
            <v>1577616.5409681632</v>
          </cell>
          <cell r="E17">
            <v>-29101.62127903568</v>
          </cell>
          <cell r="F17">
            <v>125022.3440845117</v>
          </cell>
          <cell r="G17">
            <v>16073.938539710545</v>
          </cell>
          <cell r="H17">
            <v>127846.18341529918</v>
          </cell>
          <cell r="I17">
            <v>25266.640152048392</v>
          </cell>
          <cell r="J17">
            <v>70030.119669570471</v>
          </cell>
        </row>
        <row r="18">
          <cell r="B18">
            <v>2445448.9487562571</v>
          </cell>
          <cell r="C18">
            <v>299447.34791015222</v>
          </cell>
          <cell r="D18">
            <v>1976796.3968482686</v>
          </cell>
          <cell r="E18">
            <v>-14807.18299831765</v>
          </cell>
          <cell r="F18">
            <v>63612.563368474424</v>
          </cell>
          <cell r="G18">
            <v>8178.5735296013572</v>
          </cell>
          <cell r="H18">
            <v>65049.359804243395</v>
          </cell>
          <cell r="I18">
            <v>12855.907954294506</v>
          </cell>
          <cell r="J18">
            <v>123355.42090547389</v>
          </cell>
        </row>
        <row r="19">
          <cell r="B19">
            <v>13257613.019828318</v>
          </cell>
          <cell r="C19">
            <v>1623406.2299381855</v>
          </cell>
          <cell r="D19">
            <v>472852.99328132143</v>
          </cell>
          <cell r="E19">
            <v>-80274.790526834666</v>
          </cell>
          <cell r="F19">
            <v>344865.40754304617</v>
          </cell>
          <cell r="G19">
            <v>44338.837236742278</v>
          </cell>
          <cell r="H19">
            <v>352654.77118663467</v>
          </cell>
          <cell r="I19">
            <v>69696.262832742228</v>
          </cell>
          <cell r="J19">
            <v>230389.2118529728</v>
          </cell>
        </row>
        <row r="20">
          <cell r="B20">
            <v>1685880.4082961341</v>
          </cell>
          <cell r="C20">
            <v>206437.52036398766</v>
          </cell>
          <cell r="D20">
            <v>4795115.7756750723</v>
          </cell>
          <cell r="E20">
            <v>-10207.998711899287</v>
          </cell>
          <cell r="F20">
            <v>43854.186512031134</v>
          </cell>
          <cell r="G20">
            <v>5638.2681341096277</v>
          </cell>
          <cell r="H20">
            <v>44844.706867405795</v>
          </cell>
          <cell r="I20">
            <v>8862.7993489811288</v>
          </cell>
          <cell r="J20">
            <v>21968.208357884188</v>
          </cell>
        </row>
        <row r="21">
          <cell r="B21">
            <v>1190777.3144641223</v>
          </cell>
          <cell r="C21">
            <v>145811.71647406791</v>
          </cell>
          <cell r="D21">
            <v>3070172.1266009137</v>
          </cell>
          <cell r="E21">
            <v>-7210.1515815666799</v>
          </cell>
          <cell r="F21">
            <v>30975.251972696475</v>
          </cell>
          <cell r="G21">
            <v>3982.4424994352044</v>
          </cell>
          <cell r="H21">
            <v>31674.879990728401</v>
          </cell>
          <cell r="I21">
            <v>6260.0053689931228</v>
          </cell>
          <cell r="J21">
            <v>14928.45603420477</v>
          </cell>
        </row>
        <row r="22">
          <cell r="B22">
            <v>10443276.576645175</v>
          </cell>
          <cell r="C22">
            <v>1278788.2879170696</v>
          </cell>
          <cell r="D22">
            <v>3238311.4880410186</v>
          </cell>
          <cell r="E22">
            <v>-63233.995316514876</v>
          </cell>
          <cell r="F22">
            <v>271657.10956436751</v>
          </cell>
          <cell r="G22">
            <v>34926.554249065703</v>
          </cell>
          <cell r="H22">
            <v>277792.94101188343</v>
          </cell>
          <cell r="I22">
            <v>54901.085740871036</v>
          </cell>
          <cell r="J22">
            <v>210206.87238820165</v>
          </cell>
        </row>
        <row r="23">
          <cell r="B23">
            <v>11906317.879490849</v>
          </cell>
          <cell r="C23">
            <v>1457938.9662589619</v>
          </cell>
          <cell r="D23">
            <v>4292343.8190513225</v>
          </cell>
          <cell r="E23">
            <v>-72092.704191362151</v>
          </cell>
          <cell r="F23">
            <v>309714.66445027082</v>
          </cell>
          <cell r="G23">
            <v>39819.557997212949</v>
          </cell>
          <cell r="H23">
            <v>316710.08960567444</v>
          </cell>
          <cell r="I23">
            <v>62592.403252234792</v>
          </cell>
          <cell r="J23">
            <v>713571.94038145849</v>
          </cell>
        </row>
        <row r="24">
          <cell r="B24">
            <v>2007201.3842232034</v>
          </cell>
          <cell r="C24">
            <v>245783.55296802102</v>
          </cell>
          <cell r="D24">
            <v>2210933.4224749492</v>
          </cell>
          <cell r="E24">
            <v>-12153.595856411323</v>
          </cell>
          <cell r="F24">
            <v>52212.590785069202</v>
          </cell>
          <cell r="G24">
            <v>6712.8958541278125</v>
          </cell>
          <cell r="H24">
            <v>53391.899719810695</v>
          </cell>
          <cell r="I24">
            <v>10552.007742557867</v>
          </cell>
          <cell r="J24">
            <v>30399.337453382825</v>
          </cell>
        </row>
        <row r="25">
          <cell r="B25">
            <v>27437255.036130965</v>
          </cell>
          <cell r="C25">
            <v>3359715.7113758228</v>
          </cell>
          <cell r="D25">
            <v>4659565.5000869855</v>
          </cell>
          <cell r="E25">
            <v>-166132.46271124564</v>
          </cell>
          <cell r="F25">
            <v>713715.21598541376</v>
          </cell>
          <cell r="G25">
            <v>91761.313552486841</v>
          </cell>
          <cell r="H25">
            <v>729835.67119395407</v>
          </cell>
          <cell r="I25">
            <v>144239.70103420076</v>
          </cell>
          <cell r="J25">
            <v>1362595.8783293066</v>
          </cell>
        </row>
        <row r="26">
          <cell r="B26">
            <v>4051006.9883828918</v>
          </cell>
          <cell r="C26">
            <v>496049.32446195936</v>
          </cell>
          <cell r="D26">
            <v>1438242.9202742244</v>
          </cell>
          <cell r="E26">
            <v>-24528.830109071263</v>
          </cell>
          <cell r="F26">
            <v>105377.35366984528</v>
          </cell>
          <cell r="G26">
            <v>13548.211071946083</v>
          </cell>
          <cell r="H26">
            <v>107757.47794319967</v>
          </cell>
          <cell r="I26">
            <v>21296.446605986828</v>
          </cell>
          <cell r="J26">
            <v>75960.585224231123</v>
          </cell>
        </row>
        <row r="27">
          <cell r="B27">
            <v>649783.2167195105</v>
          </cell>
          <cell r="C27">
            <v>79566.519293786696</v>
          </cell>
          <cell r="D27">
            <v>1848381.8784978965</v>
          </cell>
          <cell r="E27">
            <v>-3934.4346174532552</v>
          </cell>
          <cell r="F27">
            <v>16902.571640419428</v>
          </cell>
          <cell r="G27">
            <v>2173.1387273262185</v>
          </cell>
          <cell r="H27">
            <v>17284.344570203924</v>
          </cell>
          <cell r="I27">
            <v>3415.9589504577475</v>
          </cell>
          <cell r="J27">
            <v>5987.5326553381092</v>
          </cell>
        </row>
        <row r="28">
          <cell r="B28">
            <v>2993815.1808831664</v>
          </cell>
          <cell r="C28">
            <v>366595.26934903592</v>
          </cell>
          <cell r="D28">
            <v>0</v>
          </cell>
          <cell r="E28">
            <v>-18127.538204804681</v>
          </cell>
          <cell r="F28">
            <v>77877.012318858717</v>
          </cell>
          <cell r="G28">
            <v>10012.53271034048</v>
          </cell>
          <cell r="H28">
            <v>79635.995258752722</v>
          </cell>
          <cell r="I28">
            <v>15738.710234445274</v>
          </cell>
          <cell r="J28">
            <v>46261.475422762313</v>
          </cell>
        </row>
        <row r="29">
          <cell r="B29">
            <v>2864029.6561699938</v>
          </cell>
          <cell r="C29">
            <v>350702.91911524633</v>
          </cell>
          <cell r="D29">
            <v>0</v>
          </cell>
          <cell r="E29">
            <v>-17341.687403896318</v>
          </cell>
          <cell r="F29">
            <v>74500.949236729633</v>
          </cell>
          <cell r="G29">
            <v>9578.4772550080634</v>
          </cell>
          <cell r="H29">
            <v>76183.678129522334</v>
          </cell>
          <cell r="I29">
            <v>15056.418027788925</v>
          </cell>
          <cell r="J29">
            <v>222599.86063831585</v>
          </cell>
        </row>
        <row r="30">
          <cell r="B30">
            <v>46179827.98839882</v>
          </cell>
          <cell r="C30">
            <v>5654760.0493177809</v>
          </cell>
          <cell r="D30">
            <v>6964314.5996572133</v>
          </cell>
          <cell r="E30">
            <v>-279618.66233307647</v>
          </cell>
          <cell r="F30">
            <v>1201258.8673140472</v>
          </cell>
          <cell r="G30">
            <v>154444.0823348822</v>
          </cell>
          <cell r="H30">
            <v>1228391.3136044927</v>
          </cell>
          <cell r="I30">
            <v>242770.80830738787</v>
          </cell>
          <cell r="J30">
            <v>2263462.7544186944</v>
          </cell>
        </row>
        <row r="31">
          <cell r="B31">
            <v>1208333.9729949716</v>
          </cell>
          <cell r="C31">
            <v>147961.54456101317</v>
          </cell>
          <cell r="D31">
            <v>2837001.2217578189</v>
          </cell>
          <cell r="E31">
            <v>-7316.457074403681</v>
          </cell>
          <cell r="F31">
            <v>31431.94686869924</v>
          </cell>
          <cell r="G31">
            <v>4041.1590892056356</v>
          </cell>
          <cell r="H31">
            <v>32141.890106933974</v>
          </cell>
          <cell r="I31">
            <v>6352.3020354896253</v>
          </cell>
          <cell r="J31">
            <v>12982.465341616806</v>
          </cell>
        </row>
        <row r="32">
          <cell r="B32">
            <v>2079960.0379307631</v>
          </cell>
          <cell r="C32">
            <v>254692.91331321359</v>
          </cell>
          <cell r="D32">
            <v>1220786.4775780041</v>
          </cell>
          <cell r="E32">
            <v>-12594.149195587344</v>
          </cell>
          <cell r="F32">
            <v>54105.234862522135</v>
          </cell>
          <cell r="G32">
            <v>6956.2303140701169</v>
          </cell>
          <cell r="H32">
            <v>55327.292338128296</v>
          </cell>
          <cell r="I32">
            <v>10934.505424800838</v>
          </cell>
          <cell r="J32">
            <v>60577.368441309562</v>
          </cell>
        </row>
        <row r="33">
          <cell r="B33">
            <v>1185874.5775105492</v>
          </cell>
          <cell r="C33">
            <v>145211.3720755495</v>
          </cell>
          <cell r="D33">
            <v>1975673.2286006184</v>
          </cell>
          <cell r="E33">
            <v>-7180.4655301358807</v>
          </cell>
          <cell r="F33">
            <v>30847.718880952012</v>
          </cell>
          <cell r="G33">
            <v>3966.0457577688185</v>
          </cell>
          <cell r="H33">
            <v>31544.466350206185</v>
          </cell>
          <cell r="I33">
            <v>6234.2313142816929</v>
          </cell>
          <cell r="J33">
            <v>16587.278985944286</v>
          </cell>
        </row>
        <row r="34">
          <cell r="B34">
            <v>1665133.6936087159</v>
          </cell>
          <cell r="C34">
            <v>203897.06712976427</v>
          </cell>
          <cell r="D34">
            <v>2471786.1801983742</v>
          </cell>
          <cell r="E34">
            <v>-10082.377442583185</v>
          </cell>
          <cell r="F34">
            <v>43314.509859442544</v>
          </cell>
          <cell r="G34">
            <v>5568.8827021810612</v>
          </cell>
          <cell r="H34">
            <v>44292.840712463469</v>
          </cell>
          <cell r="I34">
            <v>8753.7323187693091</v>
          </cell>
          <cell r="J34">
            <v>32100.592848335411</v>
          </cell>
        </row>
        <row r="35">
          <cell r="B35">
            <v>1555161.629634985</v>
          </cell>
          <cell r="C35">
            <v>190430.89237363706</v>
          </cell>
          <cell r="D35">
            <v>9013401.8161750659</v>
          </cell>
          <cell r="E35">
            <v>-9416.4970622996734</v>
          </cell>
          <cell r="F35">
            <v>40453.847038471045</v>
          </cell>
          <cell r="G35">
            <v>5201.0914989058429</v>
          </cell>
          <cell r="H35">
            <v>41367.565023727147</v>
          </cell>
          <cell r="I35">
            <v>8175.6009565467948</v>
          </cell>
          <cell r="J35">
            <v>25263.442753445022</v>
          </cell>
        </row>
        <row r="36">
          <cell r="B36">
            <v>14559160.493431054</v>
          </cell>
          <cell r="C36">
            <v>1782781.8486145518</v>
          </cell>
          <cell r="D36">
            <v>0</v>
          </cell>
          <cell r="E36">
            <v>-88155.654951518532</v>
          </cell>
          <cell r="F36">
            <v>378722.08289247059</v>
          </cell>
          <cell r="G36">
            <v>48691.740093512504</v>
          </cell>
          <cell r="H36">
            <v>387276.15633382753</v>
          </cell>
          <cell r="I36">
            <v>76538.595209908162</v>
          </cell>
          <cell r="J36">
            <v>1045301.4021505404</v>
          </cell>
        </row>
        <row r="37">
          <cell r="B37">
            <v>2837250.0377982571</v>
          </cell>
          <cell r="C37">
            <v>347423.73158465367</v>
          </cell>
          <cell r="D37">
            <v>1486807.573259237</v>
          </cell>
          <cell r="E37">
            <v>-17179.536928394842</v>
          </cell>
          <cell r="F37">
            <v>73804.340881228258</v>
          </cell>
          <cell r="G37">
            <v>9488.9153452984774</v>
          </cell>
          <cell r="H37">
            <v>75471.335705948368</v>
          </cell>
          <cell r="I37">
            <v>14915.63557186676</v>
          </cell>
          <cell r="J37">
            <v>40629.499368610144</v>
          </cell>
        </row>
        <row r="38">
          <cell r="B38">
            <v>10402514.529646119</v>
          </cell>
          <cell r="C38">
            <v>1273796.9398558212</v>
          </cell>
          <cell r="D38">
            <v>1373660.1542842831</v>
          </cell>
          <cell r="E38">
            <v>-62987.181295061666</v>
          </cell>
          <cell r="F38">
            <v>270596.7814397199</v>
          </cell>
          <cell r="G38">
            <v>34790.229424632787</v>
          </cell>
          <cell r="H38">
            <v>276708.66359813994</v>
          </cell>
          <cell r="I38">
            <v>54686.796612277685</v>
          </cell>
          <cell r="J38">
            <v>317392.74217550235</v>
          </cell>
        </row>
        <row r="39">
          <cell r="B39">
            <v>2203575.3624975123</v>
          </cell>
          <cell r="C39">
            <v>269829.71717959241</v>
          </cell>
          <cell r="D39">
            <v>0</v>
          </cell>
          <cell r="E39">
            <v>-13342.639460815417</v>
          </cell>
          <cell r="F39">
            <v>57320.794799406598</v>
          </cell>
          <cell r="G39">
            <v>7369.6501165439659</v>
          </cell>
          <cell r="H39">
            <v>58615.48108938006</v>
          </cell>
          <cell r="I39">
            <v>11584.360427980773</v>
          </cell>
          <cell r="J39">
            <v>37962.560153535269</v>
          </cell>
        </row>
        <row r="40">
          <cell r="B40">
            <v>2098913.944394419</v>
          </cell>
          <cell r="C40">
            <v>257013.83562319085</v>
          </cell>
          <cell r="D40">
            <v>3754466.7154818517</v>
          </cell>
          <cell r="E40">
            <v>-12708.915018723046</v>
          </cell>
          <cell r="F40">
            <v>54598.275854693595</v>
          </cell>
          <cell r="G40">
            <v>7019.6198678635155</v>
          </cell>
          <cell r="H40">
            <v>55831.46948804483</v>
          </cell>
          <cell r="I40">
            <v>11034.147528143456</v>
          </cell>
          <cell r="J40">
            <v>24332.632099782371</v>
          </cell>
        </row>
        <row r="41">
          <cell r="B41">
            <v>2240080.3976418697</v>
          </cell>
          <cell r="C41">
            <v>274299.79044156108</v>
          </cell>
          <cell r="D41">
            <v>2035256.0719610809</v>
          </cell>
          <cell r="E41">
            <v>-13563.677293568962</v>
          </cell>
          <cell r="F41">
            <v>58270.3868416244</v>
          </cell>
          <cell r="G41">
            <v>7491.7377660451566</v>
          </cell>
          <cell r="H41">
            <v>59586.521260543559</v>
          </cell>
          <cell r="I41">
            <v>11776.270126984235</v>
          </cell>
          <cell r="J41">
            <v>41045.79819694459</v>
          </cell>
        </row>
        <row r="42">
          <cell r="B42">
            <v>3155250.2628133334</v>
          </cell>
          <cell r="C42">
            <v>386363.13535508479</v>
          </cell>
          <cell r="D42">
            <v>659623.96591122216</v>
          </cell>
          <cell r="E42">
            <v>-19105.026940238778</v>
          </cell>
          <cell r="F42">
            <v>82076.36368311457</v>
          </cell>
          <cell r="G42">
            <v>10552.437126866776</v>
          </cell>
          <cell r="H42">
            <v>83930.19601679506</v>
          </cell>
          <cell r="I42">
            <v>16587.386529627704</v>
          </cell>
          <cell r="J42">
            <v>42676.7345414827</v>
          </cell>
        </row>
        <row r="43">
          <cell r="B43">
            <v>7402508.5320636462</v>
          </cell>
          <cell r="C43">
            <v>906443.59962456627</v>
          </cell>
          <cell r="D43">
            <v>2130821.3061994533</v>
          </cell>
          <cell r="E43">
            <v>-44822.157721436553</v>
          </cell>
          <cell r="F43">
            <v>192558.72968481507</v>
          </cell>
          <cell r="G43">
            <v>24756.992111315703</v>
          </cell>
          <cell r="H43">
            <v>196907.99155757992</v>
          </cell>
          <cell r="I43">
            <v>38915.540791596119</v>
          </cell>
          <cell r="J43">
            <v>234891.35688611318</v>
          </cell>
        </row>
        <row r="44">
          <cell r="B44">
            <v>153849630.1374332</v>
          </cell>
          <cell r="C44">
            <v>18839020.845249336</v>
          </cell>
          <cell r="D44">
            <v>0</v>
          </cell>
          <cell r="E44">
            <v>-931558.85704630206</v>
          </cell>
          <cell r="F44">
            <v>4002033.7988700694</v>
          </cell>
          <cell r="G44">
            <v>514535.58792176808</v>
          </cell>
          <cell r="H44">
            <v>4092426.4444978856</v>
          </cell>
          <cell r="I44">
            <v>808799.00799198169</v>
          </cell>
          <cell r="J44">
            <v>4690235.0712840399</v>
          </cell>
        </row>
        <row r="45">
          <cell r="B45">
            <v>791198.86175648333</v>
          </cell>
          <cell r="C45">
            <v>96882.98786323372</v>
          </cell>
          <cell r="D45">
            <v>1764136.7182511773</v>
          </cell>
          <cell r="E45">
            <v>-4790.7057475263528</v>
          </cell>
          <cell r="F45">
            <v>20581.164761647062</v>
          </cell>
          <cell r="G45">
            <v>2646.0900239620028</v>
          </cell>
          <cell r="H45">
            <v>21046.024886874518</v>
          </cell>
          <cell r="I45">
            <v>4159.3915691665316</v>
          </cell>
          <cell r="J45">
            <v>8686.8814809970554</v>
          </cell>
        </row>
        <row r="46">
          <cell r="B46">
            <v>3012215.2578282924</v>
          </cell>
          <cell r="C46">
            <v>368848.37475340889</v>
          </cell>
          <cell r="D46">
            <v>0</v>
          </cell>
          <cell r="E46">
            <v>-18238.950592557932</v>
          </cell>
          <cell r="F46">
            <v>78355.646747621562</v>
          </cell>
          <cell r="G46">
            <v>10074.070033506672</v>
          </cell>
          <cell r="H46">
            <v>80125.440448863126</v>
          </cell>
          <cell r="I46">
            <v>15835.440814602667</v>
          </cell>
          <cell r="J46">
            <v>190977.32164304759</v>
          </cell>
        </row>
        <row r="47">
          <cell r="B47">
            <v>1678108.7512063161</v>
          </cell>
          <cell r="C47">
            <v>205485.87420282091</v>
          </cell>
          <cell r="D47">
            <v>565269.42203292123</v>
          </cell>
          <cell r="E47">
            <v>-10160.941361228508</v>
          </cell>
          <cell r="F47">
            <v>43652.025256791872</v>
          </cell>
          <cell r="G47">
            <v>5612.2765594385428</v>
          </cell>
          <cell r="H47">
            <v>44637.979461148592</v>
          </cell>
          <cell r="I47">
            <v>8821.9431666225246</v>
          </cell>
          <cell r="J47">
            <v>23450.673547667546</v>
          </cell>
        </row>
        <row r="48">
          <cell r="B48">
            <v>1844176.817932358</v>
          </cell>
          <cell r="C48">
            <v>225821.05322136928</v>
          </cell>
          <cell r="D48">
            <v>5322176.8274167553</v>
          </cell>
          <cell r="E48">
            <v>-11166.482799924239</v>
          </cell>
          <cell r="F48">
            <v>47971.892749205967</v>
          </cell>
          <cell r="G48">
            <v>6167.6755569634961</v>
          </cell>
          <cell r="H48">
            <v>49055.418406235367</v>
          </cell>
          <cell r="I48">
            <v>9694.9754092557068</v>
          </cell>
          <cell r="J48">
            <v>25768.804415428451</v>
          </cell>
        </row>
        <row r="49">
          <cell r="B49">
            <v>5410336.7861470776</v>
          </cell>
          <cell r="C49">
            <v>662500.43892204703</v>
          </cell>
          <cell r="D49">
            <v>1686801.6150185012</v>
          </cell>
          <cell r="E49">
            <v>-32759.566261137468</v>
          </cell>
          <cell r="F49">
            <v>140737.0993488169</v>
          </cell>
          <cell r="G49">
            <v>18094.361465985909</v>
          </cell>
          <cell r="H49">
            <v>143915.88278430817</v>
          </cell>
          <cell r="I49">
            <v>28442.54498128681</v>
          </cell>
          <cell r="J49">
            <v>128548.35711932027</v>
          </cell>
        </row>
        <row r="50">
          <cell r="B50">
            <v>4674957.0364866685</v>
          </cell>
          <cell r="C50">
            <v>572452.54981986911</v>
          </cell>
          <cell r="D50">
            <v>520961.14021370403</v>
          </cell>
          <cell r="E50">
            <v>-28306.845000275844</v>
          </cell>
          <cell r="F50">
            <v>121607.93660389133</v>
          </cell>
          <cell r="G50">
            <v>15634.953201570344</v>
          </cell>
          <cell r="H50">
            <v>124354.65581502569</v>
          </cell>
          <cell r="I50">
            <v>24576.598657649756</v>
          </cell>
          <cell r="J50">
            <v>167304.66628035891</v>
          </cell>
        </row>
        <row r="51">
          <cell r="B51">
            <v>42128949.811649613</v>
          </cell>
          <cell r="C51">
            <v>5158726.4979522536</v>
          </cell>
          <cell r="D51">
            <v>6740514.8163546249</v>
          </cell>
          <cell r="E51">
            <v>-255090.61217790004</v>
          </cell>
          <cell r="F51">
            <v>1095884.8643738152</v>
          </cell>
          <cell r="G51">
            <v>140896.30206130468</v>
          </cell>
          <cell r="H51">
            <v>1120637.2620727546</v>
          </cell>
          <cell r="I51">
            <v>221475.03887378974</v>
          </cell>
          <cell r="J51">
            <v>1516373.6607864164</v>
          </cell>
        </row>
        <row r="52">
          <cell r="B52">
            <v>78144553.688356102</v>
          </cell>
          <cell r="C52">
            <v>9568868.4760734644</v>
          </cell>
          <cell r="D52">
            <v>12841686.702932779</v>
          </cell>
          <cell r="E52">
            <v>-473164.9406845491</v>
          </cell>
          <cell r="F52">
            <v>2032745.5111790076</v>
          </cell>
          <cell r="G52">
            <v>261347.09481592325</v>
          </cell>
          <cell r="H52">
            <v>2078658.4779049298</v>
          </cell>
          <cell r="I52">
            <v>410811.76111154375</v>
          </cell>
          <cell r="J52">
            <v>1173682.1648324602</v>
          </cell>
        </row>
        <row r="53">
          <cell r="B53">
            <v>21935478.706676949</v>
          </cell>
          <cell r="C53">
            <v>2686018.4209507811</v>
          </cell>
          <cell r="D53">
            <v>3351927.011249423</v>
          </cell>
          <cell r="E53">
            <v>-132819.23040375009</v>
          </cell>
          <cell r="F53">
            <v>570599.53345416917</v>
          </cell>
          <cell r="G53">
            <v>73361.141151936419</v>
          </cell>
          <cell r="H53">
            <v>583487.48093664227</v>
          </cell>
          <cell r="I53">
            <v>115316.45153739559</v>
          </cell>
          <cell r="J53">
            <v>988536.63283421099</v>
          </cell>
        </row>
        <row r="54">
          <cell r="B54">
            <v>6877098.269671781</v>
          </cell>
          <cell r="C54">
            <v>842106.65661946288</v>
          </cell>
          <cell r="D54">
            <v>3605884.1651346758</v>
          </cell>
          <cell r="E54">
            <v>-41640.800814195769</v>
          </cell>
          <cell r="F54">
            <v>178891.42592537741</v>
          </cell>
          <cell r="G54">
            <v>22999.807007793304</v>
          </cell>
          <cell r="H54">
            <v>182931.988819697</v>
          </cell>
          <cell r="I54">
            <v>36153.419760614503</v>
          </cell>
          <cell r="J54">
            <v>190740.69793486773</v>
          </cell>
        </row>
        <row r="55">
          <cell r="B55">
            <v>1404847.0953397208</v>
          </cell>
          <cell r="C55">
            <v>172024.7470848716</v>
          </cell>
          <cell r="D55">
            <v>0</v>
          </cell>
          <cell r="E55">
            <v>-8506.343195563315</v>
          </cell>
          <cell r="F55">
            <v>36543.770386524026</v>
          </cell>
          <cell r="G55">
            <v>4698.3787058512798</v>
          </cell>
          <cell r="H55">
            <v>37369.17273254769</v>
          </cell>
          <cell r="I55">
            <v>7385.3862116937553</v>
          </cell>
          <cell r="J55">
            <v>15086.040121033559</v>
          </cell>
        </row>
        <row r="56">
          <cell r="B56">
            <v>1935473.4579301265</v>
          </cell>
          <cell r="C56">
            <v>237000.40609002925</v>
          </cell>
          <cell r="D56">
            <v>731514.31510520272</v>
          </cell>
          <cell r="E56">
            <v>-11719.283567352251</v>
          </cell>
          <cell r="F56">
            <v>50346.758640452877</v>
          </cell>
          <cell r="G56">
            <v>6473.0085648788936</v>
          </cell>
          <cell r="H56">
            <v>51483.924626802254</v>
          </cell>
          <cell r="I56">
            <v>10174.928671393774</v>
          </cell>
          <cell r="J56">
            <v>17972.378780801122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X156"/>
  <sheetViews>
    <sheetView showGridLines="0" zoomScale="85" zoomScaleNormal="85" zoomScaleSheetLayoutView="100" workbookViewId="0">
      <selection activeCell="C39" sqref="C39:K39"/>
    </sheetView>
  </sheetViews>
  <sheetFormatPr baseColWidth="10" defaultColWidth="11.42578125" defaultRowHeight="12.75"/>
  <cols>
    <col min="1" max="1" width="17.28515625" style="102" customWidth="1"/>
    <col min="2" max="2" width="24.7109375" style="102" customWidth="1"/>
    <col min="3" max="3" width="20" style="1" bestFit="1" customWidth="1"/>
    <col min="4" max="4" width="16" style="1" bestFit="1" customWidth="1"/>
    <col min="5" max="5" width="17.140625" style="112" bestFit="1" customWidth="1"/>
    <col min="6" max="6" width="16" style="1" bestFit="1" customWidth="1"/>
    <col min="7" max="7" width="19" style="1" bestFit="1" customWidth="1"/>
    <col min="8" max="8" width="14.85546875" style="1" customWidth="1"/>
    <col min="9" max="9" width="15.5703125" style="1" bestFit="1" customWidth="1"/>
    <col min="10" max="10" width="15.85546875" style="1" bestFit="1" customWidth="1"/>
    <col min="11" max="11" width="16" style="1" bestFit="1" customWidth="1"/>
    <col min="12" max="13" width="18.85546875" style="1" bestFit="1" customWidth="1"/>
    <col min="14" max="14" width="26.28515625" style="1" customWidth="1"/>
    <col min="15" max="15" width="31.5703125" style="1" customWidth="1"/>
    <col min="16" max="21" width="20.140625" style="1" customWidth="1"/>
    <col min="22" max="22" width="20.140625" style="112" customWidth="1"/>
    <col min="23" max="23" width="20.140625" style="1" customWidth="1"/>
    <col min="24" max="24" width="17.140625" style="1" bestFit="1" customWidth="1"/>
    <col min="25" max="16384" width="11.42578125" style="1"/>
  </cols>
  <sheetData>
    <row r="1" spans="1:24" ht="23.25">
      <c r="C1" s="472" t="s">
        <v>198</v>
      </c>
      <c r="D1" s="472"/>
      <c r="E1" s="472"/>
      <c r="F1" s="472"/>
      <c r="G1" s="472"/>
      <c r="H1" s="472"/>
      <c r="I1" s="472"/>
      <c r="J1" s="472"/>
      <c r="K1" s="472"/>
      <c r="L1" s="472"/>
      <c r="N1" s="167"/>
      <c r="O1" s="168"/>
      <c r="P1" s="472" t="s">
        <v>222</v>
      </c>
      <c r="Q1" s="472"/>
      <c r="R1" s="472"/>
      <c r="S1" s="472"/>
      <c r="T1" s="472"/>
      <c r="U1" s="472"/>
      <c r="V1" s="472"/>
      <c r="W1" s="472"/>
      <c r="X1" s="472"/>
    </row>
    <row r="2" spans="1:24" ht="14.25">
      <c r="N2" s="167"/>
      <c r="O2" s="168"/>
      <c r="P2" s="168"/>
      <c r="Q2" s="168"/>
      <c r="R2" s="168"/>
      <c r="S2" s="168"/>
      <c r="T2" s="168"/>
      <c r="U2" s="168"/>
      <c r="V2" s="168"/>
      <c r="W2" s="168"/>
      <c r="X2" s="168"/>
    </row>
    <row r="3" spans="1:24" s="131" customFormat="1" ht="67.5">
      <c r="A3" s="129"/>
      <c r="B3" s="192"/>
      <c r="C3" s="132" t="s">
        <v>140</v>
      </c>
      <c r="D3" s="133" t="s">
        <v>271</v>
      </c>
      <c r="E3" s="133" t="s">
        <v>272</v>
      </c>
      <c r="F3" s="133" t="s">
        <v>142</v>
      </c>
      <c r="G3" s="133" t="s">
        <v>160</v>
      </c>
      <c r="H3" s="133" t="s">
        <v>159</v>
      </c>
      <c r="I3" s="133" t="s">
        <v>164</v>
      </c>
      <c r="J3" s="133" t="s">
        <v>196</v>
      </c>
      <c r="K3" s="134" t="s">
        <v>189</v>
      </c>
      <c r="L3" s="130" t="s">
        <v>53</v>
      </c>
      <c r="N3" s="123"/>
      <c r="O3" s="123"/>
      <c r="P3" s="135" t="s">
        <v>140</v>
      </c>
      <c r="Q3" s="136" t="s">
        <v>141</v>
      </c>
      <c r="R3" s="136" t="s">
        <v>142</v>
      </c>
      <c r="S3" s="136" t="s">
        <v>160</v>
      </c>
      <c r="T3" s="136" t="s">
        <v>159</v>
      </c>
      <c r="U3" s="136" t="s">
        <v>223</v>
      </c>
      <c r="V3" s="136" t="s">
        <v>224</v>
      </c>
      <c r="W3" s="137" t="s">
        <v>189</v>
      </c>
      <c r="X3" s="124" t="s">
        <v>53</v>
      </c>
    </row>
    <row r="4" spans="1:24" s="131" customFormat="1" ht="14.25" customHeight="1">
      <c r="A4" s="473" t="s">
        <v>190</v>
      </c>
      <c r="B4" s="193" t="s">
        <v>138</v>
      </c>
      <c r="C4" s="343">
        <v>2352188364.0836253</v>
      </c>
      <c r="D4" s="344">
        <v>64734976.441389382</v>
      </c>
      <c r="E4" s="382">
        <v>0</v>
      </c>
      <c r="F4" s="344">
        <v>86046527.332024768</v>
      </c>
      <c r="G4" s="344">
        <v>75298110.874602646</v>
      </c>
      <c r="H4" s="345">
        <v>10847516.510172199</v>
      </c>
      <c r="I4" s="345">
        <v>86149845</v>
      </c>
      <c r="J4" s="345">
        <v>15217522</v>
      </c>
      <c r="K4" s="346">
        <v>98845712.181818172</v>
      </c>
      <c r="L4" s="359">
        <f>SUM(C4:K4)</f>
        <v>2789328574.4236326</v>
      </c>
      <c r="M4" s="204"/>
      <c r="N4" s="485" t="s">
        <v>190</v>
      </c>
      <c r="O4" s="125" t="s">
        <v>138</v>
      </c>
      <c r="P4" s="139">
        <v>2181671983</v>
      </c>
      <c r="Q4" s="140">
        <v>61311060</v>
      </c>
      <c r="R4" s="140">
        <v>76899197</v>
      </c>
      <c r="S4" s="140">
        <v>167004958</v>
      </c>
      <c r="T4" s="140">
        <v>10427950.723587742</v>
      </c>
      <c r="U4" s="140">
        <v>93355156</v>
      </c>
      <c r="V4" s="140">
        <v>15217522</v>
      </c>
      <c r="W4" s="157">
        <v>101174142</v>
      </c>
      <c r="X4" s="141">
        <f>SUM(P4:W4)</f>
        <v>2707061968.7235875</v>
      </c>
    </row>
    <row r="5" spans="1:24" s="131" customFormat="1" ht="14.25">
      <c r="A5" s="473"/>
      <c r="B5" s="194" t="s">
        <v>197</v>
      </c>
      <c r="C5" s="360">
        <v>0</v>
      </c>
      <c r="D5" s="361">
        <v>0</v>
      </c>
      <c r="E5" s="361">
        <v>0</v>
      </c>
      <c r="F5" s="361">
        <v>0</v>
      </c>
      <c r="G5" s="361">
        <v>100236175.37741974</v>
      </c>
      <c r="H5" s="361">
        <v>0</v>
      </c>
      <c r="I5" s="361">
        <v>0</v>
      </c>
      <c r="J5" s="361">
        <v>0</v>
      </c>
      <c r="K5" s="362">
        <v>0</v>
      </c>
      <c r="L5" s="363"/>
      <c r="N5" s="485"/>
      <c r="O5" s="126" t="s">
        <v>139</v>
      </c>
      <c r="P5" s="138">
        <v>0.2</v>
      </c>
      <c r="Q5" s="142">
        <v>1</v>
      </c>
      <c r="R5" s="142">
        <v>0.2</v>
      </c>
      <c r="S5" s="142">
        <v>0.2</v>
      </c>
      <c r="T5" s="142">
        <v>0.2</v>
      </c>
      <c r="U5" s="142">
        <v>0.2</v>
      </c>
      <c r="V5" s="142">
        <v>0.2</v>
      </c>
      <c r="W5" s="143">
        <v>0.2</v>
      </c>
      <c r="X5" s="144"/>
    </row>
    <row r="6" spans="1:24" s="131" customFormat="1" ht="15">
      <c r="A6" s="473"/>
      <c r="B6" s="195" t="s">
        <v>139</v>
      </c>
      <c r="C6" s="364">
        <v>0.2</v>
      </c>
      <c r="D6" s="365">
        <v>1</v>
      </c>
      <c r="E6" s="365">
        <v>1</v>
      </c>
      <c r="F6" s="365">
        <v>0.2</v>
      </c>
      <c r="G6" s="365">
        <v>0.2</v>
      </c>
      <c r="H6" s="365">
        <v>0.2</v>
      </c>
      <c r="I6" s="365">
        <v>0.2</v>
      </c>
      <c r="J6" s="365">
        <v>0.2</v>
      </c>
      <c r="K6" s="366">
        <v>0.2</v>
      </c>
      <c r="L6" s="367"/>
      <c r="N6" s="485"/>
      <c r="O6" s="127" t="s">
        <v>161</v>
      </c>
      <c r="P6" s="145">
        <f>P4*P5</f>
        <v>436334396.60000002</v>
      </c>
      <c r="Q6" s="146">
        <f t="shared" ref="Q6:W6" si="0">Q4*Q5</f>
        <v>61311060</v>
      </c>
      <c r="R6" s="146">
        <f t="shared" si="0"/>
        <v>15379839.4</v>
      </c>
      <c r="S6" s="146">
        <f t="shared" si="0"/>
        <v>33400991.600000001</v>
      </c>
      <c r="T6" s="146">
        <f t="shared" si="0"/>
        <v>2085590.1447175485</v>
      </c>
      <c r="U6" s="146">
        <f t="shared" si="0"/>
        <v>18671031.199999999</v>
      </c>
      <c r="V6" s="146">
        <f t="shared" si="0"/>
        <v>3043504.4000000004</v>
      </c>
      <c r="W6" s="147">
        <f t="shared" si="0"/>
        <v>20234828.400000002</v>
      </c>
      <c r="X6" s="148">
        <f>SUM(P6:W6)</f>
        <v>590461241.7447176</v>
      </c>
    </row>
    <row r="7" spans="1:24" s="131" customFormat="1" ht="14.25" customHeight="1">
      <c r="A7" s="473"/>
      <c r="B7" s="196" t="s">
        <v>161</v>
      </c>
      <c r="C7" s="368">
        <f>(C4+C5)*C6</f>
        <v>470437672.81672508</v>
      </c>
      <c r="D7" s="369">
        <f t="shared" ref="D7:K7" si="1">(D4+D5)*D6</f>
        <v>64734976.441389382</v>
      </c>
      <c r="E7" s="369">
        <f t="shared" si="1"/>
        <v>0</v>
      </c>
      <c r="F7" s="369">
        <f t="shared" si="1"/>
        <v>17209305.466404956</v>
      </c>
      <c r="G7" s="369">
        <f t="shared" si="1"/>
        <v>35106857.250404477</v>
      </c>
      <c r="H7" s="369">
        <f t="shared" si="1"/>
        <v>2169503.30203444</v>
      </c>
      <c r="I7" s="369">
        <f t="shared" si="1"/>
        <v>17229969</v>
      </c>
      <c r="J7" s="369">
        <f t="shared" si="1"/>
        <v>3043504.4000000004</v>
      </c>
      <c r="K7" s="370">
        <f t="shared" si="1"/>
        <v>19769142.436363634</v>
      </c>
      <c r="L7" s="371">
        <f>SUM(C7:K7)</f>
        <v>629700931.1133219</v>
      </c>
      <c r="N7" s="485" t="s">
        <v>191</v>
      </c>
      <c r="O7" s="125" t="s">
        <v>138</v>
      </c>
      <c r="P7" s="139">
        <v>3056542026</v>
      </c>
      <c r="Q7" s="140">
        <v>85088646</v>
      </c>
      <c r="R7" s="140">
        <v>117674014</v>
      </c>
      <c r="S7" s="140">
        <v>75298111</v>
      </c>
      <c r="T7" s="140">
        <v>10303292.023263853</v>
      </c>
      <c r="U7" s="140">
        <v>86791184</v>
      </c>
      <c r="V7" s="140">
        <v>15217522</v>
      </c>
      <c r="W7" s="157">
        <v>99446381</v>
      </c>
      <c r="X7" s="141">
        <f>SUM(P7:W7)</f>
        <v>3546361176.0232639</v>
      </c>
    </row>
    <row r="8" spans="1:24" s="131" customFormat="1" ht="14.25">
      <c r="A8" s="473" t="s">
        <v>191</v>
      </c>
      <c r="B8" s="193" t="s">
        <v>138</v>
      </c>
      <c r="C8" s="347">
        <v>3018278443.2591658</v>
      </c>
      <c r="D8" s="348">
        <v>87987991.101100847</v>
      </c>
      <c r="E8" s="159">
        <v>0</v>
      </c>
      <c r="F8" s="348">
        <v>125474271.39680597</v>
      </c>
      <c r="G8" s="348">
        <v>75298111</v>
      </c>
      <c r="H8" s="348">
        <v>8839735.7330775112</v>
      </c>
      <c r="I8" s="348">
        <v>91221010</v>
      </c>
      <c r="J8" s="348">
        <v>15217522</v>
      </c>
      <c r="K8" s="349">
        <v>119968288</v>
      </c>
      <c r="L8" s="161">
        <f>SUM(C8:K8)</f>
        <v>3542285372.49015</v>
      </c>
      <c r="N8" s="485"/>
      <c r="O8" s="126" t="s">
        <v>139</v>
      </c>
      <c r="P8" s="138">
        <v>0.2</v>
      </c>
      <c r="Q8" s="142">
        <v>1</v>
      </c>
      <c r="R8" s="142">
        <v>0.2</v>
      </c>
      <c r="S8" s="142">
        <v>0.2</v>
      </c>
      <c r="T8" s="142">
        <v>0.2</v>
      </c>
      <c r="U8" s="142">
        <v>0.2</v>
      </c>
      <c r="V8" s="142">
        <v>0.2</v>
      </c>
      <c r="W8" s="143">
        <v>0.2</v>
      </c>
      <c r="X8" s="144"/>
    </row>
    <row r="9" spans="1:24" s="131" customFormat="1" ht="14.25" customHeight="1">
      <c r="A9" s="473"/>
      <c r="B9" s="194" t="s">
        <v>197</v>
      </c>
      <c r="C9" s="350">
        <v>230556264</v>
      </c>
      <c r="D9" s="351">
        <v>5648122</v>
      </c>
      <c r="E9" s="361">
        <v>0</v>
      </c>
      <c r="F9" s="351">
        <v>24526323</v>
      </c>
      <c r="G9" s="372">
        <v>0</v>
      </c>
      <c r="H9" s="372">
        <v>0</v>
      </c>
      <c r="I9" s="372">
        <v>0</v>
      </c>
      <c r="J9" s="372">
        <v>0</v>
      </c>
      <c r="K9" s="373">
        <v>0</v>
      </c>
      <c r="L9" s="374"/>
      <c r="N9" s="485"/>
      <c r="O9" s="128" t="s">
        <v>161</v>
      </c>
      <c r="P9" s="149">
        <f>P7*P8</f>
        <v>611308405.20000005</v>
      </c>
      <c r="Q9" s="150">
        <f t="shared" ref="Q9:W9" si="2">Q7*Q8</f>
        <v>85088646</v>
      </c>
      <c r="R9" s="150">
        <f t="shared" si="2"/>
        <v>23534802.800000001</v>
      </c>
      <c r="S9" s="150">
        <f t="shared" si="2"/>
        <v>15059622.200000001</v>
      </c>
      <c r="T9" s="150">
        <f t="shared" si="2"/>
        <v>2060658.4046527706</v>
      </c>
      <c r="U9" s="150">
        <f t="shared" si="2"/>
        <v>17358236.800000001</v>
      </c>
      <c r="V9" s="150">
        <f t="shared" si="2"/>
        <v>3043504.4000000004</v>
      </c>
      <c r="W9" s="151">
        <f t="shared" si="2"/>
        <v>19889276.199999999</v>
      </c>
      <c r="X9" s="152">
        <f>SUM(P9:W9)</f>
        <v>777343152.00465274</v>
      </c>
    </row>
    <row r="10" spans="1:24" s="131" customFormat="1" ht="14.25">
      <c r="A10" s="473"/>
      <c r="B10" s="195" t="s">
        <v>139</v>
      </c>
      <c r="C10" s="364">
        <v>0.2</v>
      </c>
      <c r="D10" s="365">
        <v>1</v>
      </c>
      <c r="E10" s="365">
        <v>1</v>
      </c>
      <c r="F10" s="365">
        <v>0.2</v>
      </c>
      <c r="G10" s="365">
        <v>0.2</v>
      </c>
      <c r="H10" s="365">
        <v>0.2</v>
      </c>
      <c r="I10" s="365">
        <v>0.2</v>
      </c>
      <c r="J10" s="365">
        <v>0.2</v>
      </c>
      <c r="K10" s="366">
        <v>0.2</v>
      </c>
      <c r="L10" s="367"/>
      <c r="N10" s="485" t="s">
        <v>192</v>
      </c>
      <c r="O10" s="126" t="s">
        <v>138</v>
      </c>
      <c r="P10" s="139">
        <v>2487142924</v>
      </c>
      <c r="Q10" s="140">
        <v>70337268</v>
      </c>
      <c r="R10" s="140">
        <v>103242329</v>
      </c>
      <c r="S10" s="140">
        <v>75298111</v>
      </c>
      <c r="T10" s="140">
        <v>9242824.101892978</v>
      </c>
      <c r="U10" s="140">
        <v>64275418</v>
      </c>
      <c r="V10" s="140">
        <v>15217522</v>
      </c>
      <c r="W10" s="157">
        <v>91639549</v>
      </c>
      <c r="X10" s="153">
        <f>SUM(P10:W10)</f>
        <v>2916395945.1018929</v>
      </c>
    </row>
    <row r="11" spans="1:24" s="131" customFormat="1" ht="14.25">
      <c r="A11" s="473"/>
      <c r="B11" s="197" t="s">
        <v>161</v>
      </c>
      <c r="C11" s="163">
        <f>(C8+C9)*C10</f>
        <v>649766941.45183325</v>
      </c>
      <c r="D11" s="164">
        <f t="shared" ref="D11:E11" si="3">(D8+D9)*D10</f>
        <v>93636113.101100847</v>
      </c>
      <c r="E11" s="164">
        <f t="shared" si="3"/>
        <v>0</v>
      </c>
      <c r="F11" s="164">
        <f t="shared" ref="F11" si="4">(F8+F9)*F10</f>
        <v>30000118.879361197</v>
      </c>
      <c r="G11" s="164">
        <f t="shared" ref="G11" si="5">(G8+G9)*G10</f>
        <v>15059622.200000001</v>
      </c>
      <c r="H11" s="164">
        <f t="shared" ref="H11" si="6">(H8+H9)*H10</f>
        <v>1767947.1466155024</v>
      </c>
      <c r="I11" s="164">
        <f t="shared" ref="I11" si="7">(I8+I9)*I10</f>
        <v>18244202</v>
      </c>
      <c r="J11" s="164">
        <f t="shared" ref="J11" si="8">(J8+J9)*J10</f>
        <v>3043504.4000000004</v>
      </c>
      <c r="K11" s="165">
        <f t="shared" ref="K11" si="9">(K8+K9)*K10</f>
        <v>23993657.600000001</v>
      </c>
      <c r="L11" s="166">
        <f t="shared" ref="L11" si="10">SUM(C11:K11)</f>
        <v>835512106.77891076</v>
      </c>
      <c r="N11" s="485"/>
      <c r="O11" s="126" t="s">
        <v>139</v>
      </c>
      <c r="P11" s="138">
        <v>0.2</v>
      </c>
      <c r="Q11" s="142">
        <v>1</v>
      </c>
      <c r="R11" s="142">
        <v>0.2</v>
      </c>
      <c r="S11" s="142">
        <v>0.2</v>
      </c>
      <c r="T11" s="142">
        <v>0.2</v>
      </c>
      <c r="U11" s="142">
        <v>0.2</v>
      </c>
      <c r="V11" s="142">
        <v>0.2</v>
      </c>
      <c r="W11" s="143">
        <v>0.2</v>
      </c>
      <c r="X11" s="144"/>
    </row>
    <row r="12" spans="1:24" s="131" customFormat="1" ht="14.25" customHeight="1">
      <c r="A12" s="473" t="s">
        <v>192</v>
      </c>
      <c r="B12" s="195" t="s">
        <v>138</v>
      </c>
      <c r="C12" s="360">
        <v>2345869573.8403292</v>
      </c>
      <c r="D12" s="361">
        <v>64491307.855542019</v>
      </c>
      <c r="E12" s="361">
        <v>0</v>
      </c>
      <c r="F12" s="361">
        <v>128896265.35191464</v>
      </c>
      <c r="G12" s="361">
        <v>75298111</v>
      </c>
      <c r="H12" s="361">
        <v>10368130.059400821</v>
      </c>
      <c r="I12" s="361">
        <v>78467945</v>
      </c>
      <c r="J12" s="361">
        <v>15217522</v>
      </c>
      <c r="K12" s="362">
        <v>68708738.020909145</v>
      </c>
      <c r="L12" s="162">
        <f>SUM(C12:K12)</f>
        <v>2787317593.1280961</v>
      </c>
      <c r="N12" s="486"/>
      <c r="O12" s="127" t="s">
        <v>161</v>
      </c>
      <c r="P12" s="145">
        <f>P10*P11</f>
        <v>497428584.80000001</v>
      </c>
      <c r="Q12" s="146">
        <f t="shared" ref="Q12:W12" si="11">Q10*Q11</f>
        <v>70337268</v>
      </c>
      <c r="R12" s="146">
        <f t="shared" si="11"/>
        <v>20648465.800000001</v>
      </c>
      <c r="S12" s="146">
        <f t="shared" si="11"/>
        <v>15059622.200000001</v>
      </c>
      <c r="T12" s="146">
        <f t="shared" si="11"/>
        <v>1848564.8203785957</v>
      </c>
      <c r="U12" s="146">
        <f t="shared" si="11"/>
        <v>12855083.600000001</v>
      </c>
      <c r="V12" s="146">
        <f t="shared" si="11"/>
        <v>3043504.4000000004</v>
      </c>
      <c r="W12" s="147">
        <f t="shared" si="11"/>
        <v>18327909.800000001</v>
      </c>
      <c r="X12" s="148">
        <f>SUM(P12:W12)</f>
        <v>639549003.42037845</v>
      </c>
    </row>
    <row r="13" spans="1:24" s="131" customFormat="1" ht="14.25">
      <c r="A13" s="473"/>
      <c r="B13" s="195" t="s">
        <v>139</v>
      </c>
      <c r="C13" s="364">
        <v>0.2</v>
      </c>
      <c r="D13" s="365">
        <v>1</v>
      </c>
      <c r="E13" s="365">
        <v>1</v>
      </c>
      <c r="F13" s="365">
        <v>0.2</v>
      </c>
      <c r="G13" s="365">
        <v>0.2</v>
      </c>
      <c r="H13" s="365">
        <v>0.2</v>
      </c>
      <c r="I13" s="365">
        <v>0.2</v>
      </c>
      <c r="J13" s="365">
        <v>0.2</v>
      </c>
      <c r="K13" s="366">
        <v>0.2</v>
      </c>
      <c r="L13" s="367"/>
      <c r="N13" s="485" t="s">
        <v>193</v>
      </c>
      <c r="O13" s="125" t="s">
        <v>138</v>
      </c>
      <c r="P13" s="139">
        <v>2542454210</v>
      </c>
      <c r="Q13" s="140">
        <v>71895492</v>
      </c>
      <c r="R13" s="140">
        <v>78815020</v>
      </c>
      <c r="S13" s="140">
        <v>234327665</v>
      </c>
      <c r="T13" s="140">
        <v>10181979.15518311</v>
      </c>
      <c r="U13" s="140">
        <v>58905694</v>
      </c>
      <c r="V13" s="140">
        <v>15217522</v>
      </c>
      <c r="W13" s="157">
        <v>104499541</v>
      </c>
      <c r="X13" s="141">
        <f>SUM(P13:W13)</f>
        <v>3116297123.1551833</v>
      </c>
    </row>
    <row r="14" spans="1:24" s="131" customFormat="1" ht="14.25">
      <c r="A14" s="477"/>
      <c r="B14" s="196" t="s">
        <v>161</v>
      </c>
      <c r="C14" s="375">
        <f>C12*C13</f>
        <v>469173914.76806587</v>
      </c>
      <c r="D14" s="369">
        <f t="shared" ref="D14:K14" si="12">D12*D13</f>
        <v>64491307.855542019</v>
      </c>
      <c r="E14" s="369">
        <f t="shared" ref="E14" si="13">E12*E13</f>
        <v>0</v>
      </c>
      <c r="F14" s="369">
        <f t="shared" si="12"/>
        <v>25779253.07038293</v>
      </c>
      <c r="G14" s="369">
        <f t="shared" si="12"/>
        <v>15059622.200000001</v>
      </c>
      <c r="H14" s="369">
        <f t="shared" si="12"/>
        <v>2073626.0118801643</v>
      </c>
      <c r="I14" s="369">
        <f t="shared" si="12"/>
        <v>15693589</v>
      </c>
      <c r="J14" s="369">
        <f t="shared" si="12"/>
        <v>3043504.4000000004</v>
      </c>
      <c r="K14" s="370">
        <f t="shared" si="12"/>
        <v>13741747.60418183</v>
      </c>
      <c r="L14" s="371">
        <f>SUM(C14:K14)</f>
        <v>609056564.9100529</v>
      </c>
      <c r="N14" s="485"/>
      <c r="O14" s="126" t="s">
        <v>139</v>
      </c>
      <c r="P14" s="138">
        <v>0.2</v>
      </c>
      <c r="Q14" s="142">
        <v>1</v>
      </c>
      <c r="R14" s="142">
        <v>0.2</v>
      </c>
      <c r="S14" s="142">
        <v>0.2</v>
      </c>
      <c r="T14" s="142">
        <v>0.2</v>
      </c>
      <c r="U14" s="142">
        <v>0.2</v>
      </c>
      <c r="V14" s="142">
        <v>0.2</v>
      </c>
      <c r="W14" s="143">
        <v>0.2</v>
      </c>
      <c r="X14" s="153"/>
    </row>
    <row r="15" spans="1:24" s="131" customFormat="1" ht="14.25" customHeight="1">
      <c r="A15" s="478" t="s">
        <v>206</v>
      </c>
      <c r="B15" s="193" t="s">
        <v>138</v>
      </c>
      <c r="C15" s="376">
        <f>C4+C8+C12</f>
        <v>7716336381.1831198</v>
      </c>
      <c r="D15" s="159">
        <f t="shared" ref="D15:K15" si="14">D4+D8+D12</f>
        <v>217214275.39803225</v>
      </c>
      <c r="E15" s="159">
        <f>E4+E8+E12</f>
        <v>0</v>
      </c>
      <c r="F15" s="159">
        <f t="shared" si="14"/>
        <v>340417064.0807454</v>
      </c>
      <c r="G15" s="159">
        <f t="shared" si="14"/>
        <v>225894332.87460265</v>
      </c>
      <c r="H15" s="159">
        <f t="shared" si="14"/>
        <v>30055382.302650534</v>
      </c>
      <c r="I15" s="159">
        <f t="shared" si="14"/>
        <v>255838800</v>
      </c>
      <c r="J15" s="159">
        <f t="shared" si="14"/>
        <v>45652566</v>
      </c>
      <c r="K15" s="160">
        <f t="shared" si="14"/>
        <v>287522738.20272732</v>
      </c>
      <c r="L15" s="161">
        <f>SUM(C15:K15)</f>
        <v>9118931540.0418777</v>
      </c>
      <c r="N15" s="486"/>
      <c r="O15" s="128" t="s">
        <v>161</v>
      </c>
      <c r="P15" s="149">
        <f>P13*P14</f>
        <v>508490842</v>
      </c>
      <c r="Q15" s="150">
        <f t="shared" ref="Q15:W15" si="15">Q13*Q14</f>
        <v>71895492</v>
      </c>
      <c r="R15" s="150">
        <f t="shared" si="15"/>
        <v>15763004</v>
      </c>
      <c r="S15" s="150">
        <f t="shared" si="15"/>
        <v>46865533</v>
      </c>
      <c r="T15" s="150">
        <f t="shared" si="15"/>
        <v>2036395.8310366222</v>
      </c>
      <c r="U15" s="150">
        <f t="shared" si="15"/>
        <v>11781138.800000001</v>
      </c>
      <c r="V15" s="150">
        <f t="shared" si="15"/>
        <v>3043504.4000000004</v>
      </c>
      <c r="W15" s="151">
        <f t="shared" si="15"/>
        <v>20899908.200000003</v>
      </c>
      <c r="X15" s="152">
        <f>SUM(P15:W15)</f>
        <v>680775818.23103654</v>
      </c>
    </row>
    <row r="16" spans="1:24" s="131" customFormat="1" ht="14.25" customHeight="1">
      <c r="A16" s="479"/>
      <c r="B16" s="194" t="s">
        <v>197</v>
      </c>
      <c r="C16" s="360">
        <f>C5+C9</f>
        <v>230556264</v>
      </c>
      <c r="D16" s="361">
        <f t="shared" ref="D16:K16" si="16">D5+D9</f>
        <v>5648122</v>
      </c>
      <c r="E16" s="361">
        <f t="shared" ref="E16" si="17">E5+E9</f>
        <v>0</v>
      </c>
      <c r="F16" s="361">
        <f t="shared" si="16"/>
        <v>24526323</v>
      </c>
      <c r="G16" s="361">
        <f t="shared" si="16"/>
        <v>100236175.37741974</v>
      </c>
      <c r="H16" s="361">
        <f t="shared" si="16"/>
        <v>0</v>
      </c>
      <c r="I16" s="361">
        <f t="shared" si="16"/>
        <v>0</v>
      </c>
      <c r="J16" s="361">
        <f t="shared" si="16"/>
        <v>0</v>
      </c>
      <c r="K16" s="362">
        <f t="shared" si="16"/>
        <v>0</v>
      </c>
      <c r="L16" s="162"/>
      <c r="N16" s="485" t="s">
        <v>194</v>
      </c>
      <c r="O16" s="126" t="s">
        <v>138</v>
      </c>
      <c r="P16" s="139">
        <v>3026930743</v>
      </c>
      <c r="Q16" s="140">
        <v>85544120</v>
      </c>
      <c r="R16" s="140">
        <v>90134311</v>
      </c>
      <c r="S16" s="140">
        <v>75298111</v>
      </c>
      <c r="T16" s="140">
        <v>10019447.308987049</v>
      </c>
      <c r="U16" s="140">
        <v>64762497</v>
      </c>
      <c r="V16" s="140">
        <v>15217522</v>
      </c>
      <c r="W16" s="157">
        <v>95946187</v>
      </c>
      <c r="X16" s="153">
        <f>SUM(P16:W16)</f>
        <v>3463852938.3089871</v>
      </c>
    </row>
    <row r="17" spans="1:24" s="131" customFormat="1" ht="14.25">
      <c r="A17" s="479"/>
      <c r="B17" s="195" t="s">
        <v>139</v>
      </c>
      <c r="C17" s="377">
        <v>0.2</v>
      </c>
      <c r="D17" s="378">
        <v>1</v>
      </c>
      <c r="E17" s="378">
        <v>1</v>
      </c>
      <c r="F17" s="378">
        <v>0.2</v>
      </c>
      <c r="G17" s="378">
        <v>0.2</v>
      </c>
      <c r="H17" s="378">
        <v>0.2</v>
      </c>
      <c r="I17" s="378">
        <v>0.2</v>
      </c>
      <c r="J17" s="378">
        <v>0.2</v>
      </c>
      <c r="K17" s="379">
        <v>0.2</v>
      </c>
      <c r="L17" s="162"/>
      <c r="N17" s="485"/>
      <c r="O17" s="126" t="s">
        <v>139</v>
      </c>
      <c r="P17" s="138">
        <v>0.2</v>
      </c>
      <c r="Q17" s="142">
        <v>1</v>
      </c>
      <c r="R17" s="142">
        <v>0.2</v>
      </c>
      <c r="S17" s="142">
        <v>0.2</v>
      </c>
      <c r="T17" s="142">
        <v>0.2</v>
      </c>
      <c r="U17" s="142">
        <v>0.2</v>
      </c>
      <c r="V17" s="142">
        <v>0.2</v>
      </c>
      <c r="W17" s="143">
        <v>0.2</v>
      </c>
      <c r="X17" s="144"/>
    </row>
    <row r="18" spans="1:24" s="131" customFormat="1" ht="14.25" customHeight="1">
      <c r="A18" s="480"/>
      <c r="B18" s="197" t="s">
        <v>161</v>
      </c>
      <c r="C18" s="163">
        <f>(C15+C16)*C17</f>
        <v>1589378529.036624</v>
      </c>
      <c r="D18" s="164">
        <f t="shared" ref="D18:K18" si="18">(D15+D16)*D17</f>
        <v>222862397.39803225</v>
      </c>
      <c r="E18" s="164">
        <f t="shared" si="18"/>
        <v>0</v>
      </c>
      <c r="F18" s="164">
        <f t="shared" si="18"/>
        <v>72988677.41614908</v>
      </c>
      <c r="G18" s="164">
        <f t="shared" si="18"/>
        <v>65226101.650404483</v>
      </c>
      <c r="H18" s="164">
        <f t="shared" si="18"/>
        <v>6011076.4605301069</v>
      </c>
      <c r="I18" s="164">
        <f t="shared" si="18"/>
        <v>51167760</v>
      </c>
      <c r="J18" s="164">
        <f t="shared" si="18"/>
        <v>9130513.2000000011</v>
      </c>
      <c r="K18" s="165">
        <f t="shared" si="18"/>
        <v>57504547.640545465</v>
      </c>
      <c r="L18" s="166">
        <f t="shared" ref="L18" si="19">SUM(C18:K18)</f>
        <v>2074269602.8022852</v>
      </c>
      <c r="N18" s="486"/>
      <c r="O18" s="127" t="s">
        <v>161</v>
      </c>
      <c r="P18" s="149">
        <f>P16*P17</f>
        <v>605386148.60000002</v>
      </c>
      <c r="Q18" s="150">
        <f t="shared" ref="Q18:W18" si="20">Q16*Q17</f>
        <v>85544120</v>
      </c>
      <c r="R18" s="150">
        <f t="shared" si="20"/>
        <v>18026862.199999999</v>
      </c>
      <c r="S18" s="150">
        <f t="shared" si="20"/>
        <v>15059622.200000001</v>
      </c>
      <c r="T18" s="150">
        <f t="shared" si="20"/>
        <v>2003889.4617974099</v>
      </c>
      <c r="U18" s="150">
        <f t="shared" si="20"/>
        <v>12952499.4</v>
      </c>
      <c r="V18" s="150">
        <f t="shared" si="20"/>
        <v>3043504.4000000004</v>
      </c>
      <c r="W18" s="151">
        <f t="shared" si="20"/>
        <v>19189237.400000002</v>
      </c>
      <c r="X18" s="148">
        <f>SUM(P18:W18)</f>
        <v>761205883.6617974</v>
      </c>
    </row>
    <row r="19" spans="1:24" s="131" customFormat="1" ht="14.25" customHeight="1">
      <c r="A19" s="473" t="s">
        <v>193</v>
      </c>
      <c r="B19" s="193" t="s">
        <v>138</v>
      </c>
      <c r="C19" s="347">
        <v>2604411750.8578014</v>
      </c>
      <c r="D19" s="348">
        <v>73525816.344770119</v>
      </c>
      <c r="E19" s="159">
        <v>0</v>
      </c>
      <c r="F19" s="348">
        <v>78386629.076240808</v>
      </c>
      <c r="G19" s="348">
        <v>75298111</v>
      </c>
      <c r="H19" s="348">
        <v>9214976.3235891033</v>
      </c>
      <c r="I19" s="348">
        <v>57066011</v>
      </c>
      <c r="J19" s="348">
        <v>15217522</v>
      </c>
      <c r="K19" s="352">
        <v>81878350.868181765</v>
      </c>
      <c r="L19" s="161">
        <f>SUM(C19:K19)</f>
        <v>2994999167.4705834</v>
      </c>
      <c r="N19" s="485" t="s">
        <v>195</v>
      </c>
      <c r="O19" s="125" t="s">
        <v>138</v>
      </c>
      <c r="P19" s="139">
        <v>3263214641</v>
      </c>
      <c r="Q19" s="140">
        <v>67379744</v>
      </c>
      <c r="R19" s="140">
        <v>94648343</v>
      </c>
      <c r="S19" s="140">
        <v>75298111</v>
      </c>
      <c r="T19" s="140">
        <v>9477294.647474993</v>
      </c>
      <c r="U19" s="140">
        <v>59113617</v>
      </c>
      <c r="V19" s="140">
        <v>15217522</v>
      </c>
      <c r="W19" s="157">
        <v>104510896</v>
      </c>
      <c r="X19" s="141">
        <f>SUM(P19:W19)</f>
        <v>3688860168.6474748</v>
      </c>
    </row>
    <row r="20" spans="1:24" s="131" customFormat="1" ht="14.25">
      <c r="A20" s="473"/>
      <c r="B20" s="194" t="s">
        <v>197</v>
      </c>
      <c r="C20" s="350">
        <v>0</v>
      </c>
      <c r="D20" s="351">
        <v>0</v>
      </c>
      <c r="E20" s="361">
        <v>0</v>
      </c>
      <c r="F20" s="351">
        <v>0</v>
      </c>
      <c r="G20" s="361">
        <v>153262383.11011884</v>
      </c>
      <c r="H20" s="372">
        <v>0</v>
      </c>
      <c r="I20" s="372">
        <v>0</v>
      </c>
      <c r="J20" s="372">
        <v>0</v>
      </c>
      <c r="K20" s="373">
        <v>0</v>
      </c>
      <c r="L20" s="162"/>
      <c r="N20" s="485"/>
      <c r="O20" s="126" t="s">
        <v>139</v>
      </c>
      <c r="P20" s="138">
        <v>0.2</v>
      </c>
      <c r="Q20" s="142">
        <v>1</v>
      </c>
      <c r="R20" s="142">
        <v>0.2</v>
      </c>
      <c r="S20" s="142">
        <v>0.2</v>
      </c>
      <c r="T20" s="142">
        <v>0.2</v>
      </c>
      <c r="U20" s="142">
        <v>0.2</v>
      </c>
      <c r="V20" s="142">
        <v>0.2</v>
      </c>
      <c r="W20" s="143">
        <v>0.2</v>
      </c>
      <c r="X20" s="144"/>
    </row>
    <row r="21" spans="1:24" s="131" customFormat="1" ht="15">
      <c r="A21" s="473"/>
      <c r="B21" s="195" t="s">
        <v>139</v>
      </c>
      <c r="C21" s="364">
        <v>0.2</v>
      </c>
      <c r="D21" s="365">
        <v>1</v>
      </c>
      <c r="E21" s="365">
        <v>1</v>
      </c>
      <c r="F21" s="365">
        <v>0.2</v>
      </c>
      <c r="G21" s="365">
        <v>0.2</v>
      </c>
      <c r="H21" s="365">
        <v>0.2</v>
      </c>
      <c r="I21" s="365">
        <v>0.2</v>
      </c>
      <c r="J21" s="365">
        <v>0.2</v>
      </c>
      <c r="K21" s="366">
        <v>0.2</v>
      </c>
      <c r="L21" s="162"/>
      <c r="N21" s="486"/>
      <c r="O21" s="128" t="s">
        <v>161</v>
      </c>
      <c r="P21" s="149">
        <f>P19*P20</f>
        <v>652642928.20000005</v>
      </c>
      <c r="Q21" s="150">
        <f t="shared" ref="Q21:W21" si="21">Q19*Q20</f>
        <v>67379744</v>
      </c>
      <c r="R21" s="150">
        <f t="shared" si="21"/>
        <v>18929668.600000001</v>
      </c>
      <c r="S21" s="150">
        <f t="shared" si="21"/>
        <v>15059622.200000001</v>
      </c>
      <c r="T21" s="150">
        <f t="shared" si="21"/>
        <v>1895458.9294949987</v>
      </c>
      <c r="U21" s="150">
        <f t="shared" si="21"/>
        <v>11822723.4</v>
      </c>
      <c r="V21" s="150">
        <f t="shared" si="21"/>
        <v>3043504.4000000004</v>
      </c>
      <c r="W21" s="151">
        <f t="shared" si="21"/>
        <v>20902179.200000003</v>
      </c>
      <c r="X21" s="152">
        <f>SUM(P21:W21)</f>
        <v>791675828.9294951</v>
      </c>
    </row>
    <row r="22" spans="1:24" s="131" customFormat="1" ht="14.25" customHeight="1">
      <c r="A22" s="473"/>
      <c r="B22" s="197" t="s">
        <v>161</v>
      </c>
      <c r="C22" s="163">
        <f>(C19+C20)*C21</f>
        <v>520882350.17156029</v>
      </c>
      <c r="D22" s="164">
        <f t="shared" ref="D22:E22" si="22">(D19+D20)*D21</f>
        <v>73525816.344770119</v>
      </c>
      <c r="E22" s="164">
        <f t="shared" si="22"/>
        <v>0</v>
      </c>
      <c r="F22" s="164">
        <f t="shared" ref="F22" si="23">(F19+F20)*F21</f>
        <v>15677325.815248162</v>
      </c>
      <c r="G22" s="164">
        <f t="shared" ref="G22" si="24">(G19+G20)*G21</f>
        <v>45712098.822023772</v>
      </c>
      <c r="H22" s="164">
        <f t="shared" ref="H22" si="25">(H19+H20)*H21</f>
        <v>1842995.2647178208</v>
      </c>
      <c r="I22" s="164">
        <f t="shared" ref="I22" si="26">(I19+I20)*I21</f>
        <v>11413202.200000001</v>
      </c>
      <c r="J22" s="164">
        <f t="shared" ref="J22" si="27">(J19+J20)*J21</f>
        <v>3043504.4000000004</v>
      </c>
      <c r="K22" s="165">
        <f>(K19+K20)*K21</f>
        <v>16375670.173636355</v>
      </c>
      <c r="L22" s="166">
        <f>SUM(C22:K22)</f>
        <v>688472963.1919564</v>
      </c>
      <c r="N22" s="487" t="s">
        <v>208</v>
      </c>
      <c r="O22" s="125" t="s">
        <v>138</v>
      </c>
      <c r="P22" s="154">
        <f t="shared" ref="P22:W22" si="28">P4+P7+P10+P13+P16+P19</f>
        <v>16557956527</v>
      </c>
      <c r="Q22" s="155">
        <f t="shared" si="28"/>
        <v>441556330</v>
      </c>
      <c r="R22" s="155">
        <f t="shared" si="28"/>
        <v>561413214</v>
      </c>
      <c r="S22" s="155">
        <f t="shared" si="28"/>
        <v>702525067</v>
      </c>
      <c r="T22" s="155">
        <f t="shared" si="28"/>
        <v>59652787.960389718</v>
      </c>
      <c r="U22" s="155">
        <f t="shared" si="28"/>
        <v>427203566</v>
      </c>
      <c r="V22" s="155">
        <f t="shared" si="28"/>
        <v>91305132</v>
      </c>
      <c r="W22" s="156">
        <f t="shared" si="28"/>
        <v>597216696</v>
      </c>
      <c r="X22" s="141">
        <f>SUM(P22:W22)</f>
        <v>19438829319.960388</v>
      </c>
    </row>
    <row r="23" spans="1:24" s="131" customFormat="1" ht="14.25">
      <c r="A23" s="477" t="s">
        <v>194</v>
      </c>
      <c r="B23" s="195" t="s">
        <v>138</v>
      </c>
      <c r="C23" s="139">
        <v>2925087940.9799223</v>
      </c>
      <c r="D23" s="140">
        <v>84707260.441081107</v>
      </c>
      <c r="E23" s="155">
        <v>0</v>
      </c>
      <c r="F23" s="140">
        <v>88199765.522894144</v>
      </c>
      <c r="G23" s="140">
        <v>75298111</v>
      </c>
      <c r="H23" s="140">
        <v>10058544.551175755</v>
      </c>
      <c r="I23" s="140">
        <v>90132884</v>
      </c>
      <c r="J23" s="140">
        <v>15217522</v>
      </c>
      <c r="K23" s="157">
        <v>94978635.219999999</v>
      </c>
      <c r="L23" s="162">
        <f>SUM(C23:K23)</f>
        <v>3383680663.7150726</v>
      </c>
      <c r="N23" s="488"/>
      <c r="O23" s="126" t="s">
        <v>139</v>
      </c>
      <c r="P23" s="138">
        <v>0.2</v>
      </c>
      <c r="Q23" s="142">
        <v>1</v>
      </c>
      <c r="R23" s="142">
        <v>0.2</v>
      </c>
      <c r="S23" s="142">
        <v>0.2</v>
      </c>
      <c r="T23" s="142">
        <v>0.2</v>
      </c>
      <c r="U23" s="142">
        <v>0.2</v>
      </c>
      <c r="V23" s="142">
        <v>0.2</v>
      </c>
      <c r="W23" s="143">
        <v>0.2</v>
      </c>
      <c r="X23" s="153"/>
    </row>
    <row r="24" spans="1:24" s="131" customFormat="1" ht="15">
      <c r="A24" s="481"/>
      <c r="B24" s="194" t="s">
        <v>197</v>
      </c>
      <c r="C24" s="353">
        <v>244009813.44567871</v>
      </c>
      <c r="D24" s="354">
        <v>729562.25828230381</v>
      </c>
      <c r="E24" s="383">
        <v>0</v>
      </c>
      <c r="F24" s="354">
        <v>-8038108.9208230972</v>
      </c>
      <c r="G24" s="355">
        <v>717815.42819023132</v>
      </c>
      <c r="H24" s="354">
        <v>-4210871.5651665628</v>
      </c>
      <c r="I24" s="372">
        <v>0</v>
      </c>
      <c r="J24" s="372">
        <v>0</v>
      </c>
      <c r="K24" s="373">
        <v>0</v>
      </c>
      <c r="L24" s="162"/>
      <c r="N24" s="488"/>
      <c r="O24" s="128" t="s">
        <v>161</v>
      </c>
      <c r="P24" s="149">
        <f>P22*P23</f>
        <v>3311591305.4000001</v>
      </c>
      <c r="Q24" s="150">
        <f t="shared" ref="Q24:W24" si="29">Q22*Q23</f>
        <v>441556330</v>
      </c>
      <c r="R24" s="150">
        <f t="shared" si="29"/>
        <v>112282642.80000001</v>
      </c>
      <c r="S24" s="150">
        <f t="shared" si="29"/>
        <v>140505013.40000001</v>
      </c>
      <c r="T24" s="150">
        <f t="shared" si="29"/>
        <v>11930557.592077944</v>
      </c>
      <c r="U24" s="150">
        <f t="shared" si="29"/>
        <v>85440713.200000003</v>
      </c>
      <c r="V24" s="150">
        <f t="shared" si="29"/>
        <v>18261026.400000002</v>
      </c>
      <c r="W24" s="151">
        <f t="shared" si="29"/>
        <v>119443339.2</v>
      </c>
      <c r="X24" s="152">
        <f>SUM(P24:W24)</f>
        <v>4241010927.9920778</v>
      </c>
    </row>
    <row r="25" spans="1:24" s="131" customFormat="1" ht="14.25" customHeight="1">
      <c r="A25" s="481"/>
      <c r="B25" s="195" t="s">
        <v>139</v>
      </c>
      <c r="C25" s="364">
        <v>0.2</v>
      </c>
      <c r="D25" s="365">
        <v>1</v>
      </c>
      <c r="E25" s="365">
        <v>1</v>
      </c>
      <c r="F25" s="365">
        <v>0.2</v>
      </c>
      <c r="G25" s="365">
        <v>0.2</v>
      </c>
      <c r="H25" s="365">
        <v>0.2</v>
      </c>
      <c r="I25" s="365">
        <v>0.2</v>
      </c>
      <c r="J25" s="365">
        <v>0.2</v>
      </c>
      <c r="K25" s="366">
        <v>0.2</v>
      </c>
      <c r="L25" s="367"/>
      <c r="N25" s="469" t="s">
        <v>209</v>
      </c>
      <c r="O25" s="126" t="s">
        <v>138</v>
      </c>
      <c r="P25" s="139">
        <v>2552784765</v>
      </c>
      <c r="Q25" s="172">
        <v>72186524</v>
      </c>
      <c r="R25" s="172">
        <v>99449231</v>
      </c>
      <c r="S25" s="172">
        <v>238847758</v>
      </c>
      <c r="T25" s="172">
        <v>9306145.8505842201</v>
      </c>
      <c r="U25" s="172">
        <v>65740558</v>
      </c>
      <c r="V25" s="172">
        <v>15217522</v>
      </c>
      <c r="W25" s="173">
        <v>101350772</v>
      </c>
      <c r="X25" s="153">
        <f>SUM(P25:W25)</f>
        <v>3154883275.850584</v>
      </c>
    </row>
    <row r="26" spans="1:24" s="131" customFormat="1" ht="14.25">
      <c r="A26" s="482"/>
      <c r="B26" s="196" t="s">
        <v>161</v>
      </c>
      <c r="C26" s="368">
        <f>(C23+C24)*C25</f>
        <v>633819550.88512027</v>
      </c>
      <c r="D26" s="369">
        <f>(D23+D24)*D25</f>
        <v>85436822.69936341</v>
      </c>
      <c r="E26" s="369">
        <f t="shared" ref="E26" si="30">(E23+E24)*E25</f>
        <v>0</v>
      </c>
      <c r="F26" s="369">
        <f t="shared" ref="F26:J26" si="31">(F23+F24)*F25</f>
        <v>16032331.32041421</v>
      </c>
      <c r="G26" s="369">
        <f t="shared" si="31"/>
        <v>15203185.285638047</v>
      </c>
      <c r="H26" s="369">
        <f t="shared" si="31"/>
        <v>1169534.5972018384</v>
      </c>
      <c r="I26" s="369">
        <f t="shared" si="31"/>
        <v>18026576.800000001</v>
      </c>
      <c r="J26" s="369">
        <f t="shared" si="31"/>
        <v>3043504.4000000004</v>
      </c>
      <c r="K26" s="370">
        <f>(K23+K24)*K25</f>
        <v>18995727.044</v>
      </c>
      <c r="L26" s="371">
        <f>SUM(C26:K26)</f>
        <v>791727233.03173769</v>
      </c>
      <c r="N26" s="470"/>
      <c r="O26" s="126" t="s">
        <v>139</v>
      </c>
      <c r="P26" s="138">
        <v>0.2</v>
      </c>
      <c r="Q26" s="142">
        <v>1</v>
      </c>
      <c r="R26" s="142">
        <v>0.2</v>
      </c>
      <c r="S26" s="142">
        <v>0.2</v>
      </c>
      <c r="T26" s="142">
        <v>0.2</v>
      </c>
      <c r="U26" s="142">
        <v>0.2</v>
      </c>
      <c r="V26" s="142">
        <v>0.2</v>
      </c>
      <c r="W26" s="143">
        <v>0.2</v>
      </c>
      <c r="X26" s="144"/>
    </row>
    <row r="27" spans="1:24" s="131" customFormat="1" ht="15">
      <c r="A27" s="477" t="s">
        <v>195</v>
      </c>
      <c r="B27" s="193" t="s">
        <v>138</v>
      </c>
      <c r="C27" s="158">
        <v>2352584838.4264283</v>
      </c>
      <c r="D27" s="159">
        <v>62968038.804717869</v>
      </c>
      <c r="E27" s="159">
        <v>18067206.526832763</v>
      </c>
      <c r="F27" s="159">
        <v>74146064.196138293</v>
      </c>
      <c r="G27" s="159">
        <v>75298110.874602646</v>
      </c>
      <c r="H27" s="159">
        <v>9680967.1520517804</v>
      </c>
      <c r="I27" s="159">
        <v>76998845</v>
      </c>
      <c r="J27" s="159">
        <v>15217522</v>
      </c>
      <c r="K27" s="160">
        <v>96704581.516363949</v>
      </c>
      <c r="L27" s="161">
        <f>SUM(C27:K27)</f>
        <v>2781666174.4971361</v>
      </c>
      <c r="N27" s="471"/>
      <c r="O27" s="127" t="s">
        <v>161</v>
      </c>
      <c r="P27" s="149">
        <f>P25*P26</f>
        <v>510556953</v>
      </c>
      <c r="Q27" s="150">
        <f t="shared" ref="Q27:W27" si="32">Q25*Q26</f>
        <v>72186524</v>
      </c>
      <c r="R27" s="150">
        <f t="shared" si="32"/>
        <v>19889846.199999999</v>
      </c>
      <c r="S27" s="150">
        <f t="shared" si="32"/>
        <v>47769551.600000001</v>
      </c>
      <c r="T27" s="150">
        <f t="shared" si="32"/>
        <v>1861229.1701168441</v>
      </c>
      <c r="U27" s="150">
        <f t="shared" si="32"/>
        <v>13148111.600000001</v>
      </c>
      <c r="V27" s="150">
        <f t="shared" si="32"/>
        <v>3043504.4000000004</v>
      </c>
      <c r="W27" s="151">
        <f t="shared" si="32"/>
        <v>20270154.400000002</v>
      </c>
      <c r="X27" s="148">
        <f>SUM(P27:W27)</f>
        <v>688725874.37011695</v>
      </c>
    </row>
    <row r="28" spans="1:24" s="131" customFormat="1" ht="14.25" customHeight="1">
      <c r="A28" s="481"/>
      <c r="B28" s="194" t="s">
        <v>197</v>
      </c>
      <c r="C28" s="360">
        <v>542089992</v>
      </c>
      <c r="D28" s="361">
        <v>7923050.6595962495</v>
      </c>
      <c r="E28" s="361">
        <v>111044596.34040375</v>
      </c>
      <c r="F28" s="381">
        <v>-91673308</v>
      </c>
      <c r="G28" s="361"/>
      <c r="H28" s="361"/>
      <c r="I28" s="361"/>
      <c r="J28" s="361"/>
      <c r="K28" s="362"/>
      <c r="L28" s="162"/>
      <c r="N28" s="469" t="s">
        <v>210</v>
      </c>
      <c r="O28" s="125" t="s">
        <v>138</v>
      </c>
      <c r="P28" s="174">
        <v>2689868464</v>
      </c>
      <c r="Q28" s="172">
        <v>76048433</v>
      </c>
      <c r="R28" s="172">
        <v>108630441</v>
      </c>
      <c r="S28" s="172">
        <v>75298111</v>
      </c>
      <c r="T28" s="172">
        <v>9784391.5733783171</v>
      </c>
      <c r="U28" s="172">
        <v>65037266</v>
      </c>
      <c r="V28" s="172">
        <v>15217522</v>
      </c>
      <c r="W28" s="173">
        <v>102536663</v>
      </c>
      <c r="X28" s="141">
        <f>SUM(P28:W28)</f>
        <v>3142421291.5733781</v>
      </c>
    </row>
    <row r="29" spans="1:24" s="131" customFormat="1" ht="14.25">
      <c r="A29" s="481"/>
      <c r="B29" s="195" t="s">
        <v>139</v>
      </c>
      <c r="C29" s="364">
        <v>0.2</v>
      </c>
      <c r="D29" s="365">
        <v>1</v>
      </c>
      <c r="E29" s="365">
        <v>1</v>
      </c>
      <c r="F29" s="365">
        <v>0.2</v>
      </c>
      <c r="G29" s="365">
        <v>0.2</v>
      </c>
      <c r="H29" s="365">
        <v>0.2</v>
      </c>
      <c r="I29" s="365">
        <v>0.2</v>
      </c>
      <c r="J29" s="365">
        <v>0.2</v>
      </c>
      <c r="K29" s="366">
        <v>0.2</v>
      </c>
      <c r="L29" s="367"/>
      <c r="N29" s="470"/>
      <c r="O29" s="126" t="s">
        <v>139</v>
      </c>
      <c r="P29" s="138">
        <v>0.2</v>
      </c>
      <c r="Q29" s="142">
        <v>1</v>
      </c>
      <c r="R29" s="142">
        <v>0.2</v>
      </c>
      <c r="S29" s="142">
        <v>0.2</v>
      </c>
      <c r="T29" s="142">
        <v>0.2</v>
      </c>
      <c r="U29" s="142">
        <v>0.2</v>
      </c>
      <c r="V29" s="142">
        <v>0.2</v>
      </c>
      <c r="W29" s="143">
        <v>0.2</v>
      </c>
      <c r="X29" s="144"/>
    </row>
    <row r="30" spans="1:24" s="131" customFormat="1" ht="14.25" customHeight="1">
      <c r="A30" s="482"/>
      <c r="B30" s="197" t="s">
        <v>161</v>
      </c>
      <c r="C30" s="203">
        <f>(C27+C28)*C29</f>
        <v>578934966.08528566</v>
      </c>
      <c r="D30" s="390">
        <f>(D27+D28)*D29</f>
        <v>70891089.464314118</v>
      </c>
      <c r="E30" s="390">
        <f t="shared" ref="E30:J30" si="33">(E27+E28)*E29</f>
        <v>129111802.86723651</v>
      </c>
      <c r="F30" s="392">
        <f t="shared" si="33"/>
        <v>-3505448.7607723419</v>
      </c>
      <c r="G30" s="390">
        <f t="shared" si="33"/>
        <v>15059622.174920529</v>
      </c>
      <c r="H30" s="390">
        <f t="shared" si="33"/>
        <v>1936193.4304103563</v>
      </c>
      <c r="I30" s="390">
        <f t="shared" si="33"/>
        <v>15399769</v>
      </c>
      <c r="J30" s="390">
        <f t="shared" si="33"/>
        <v>3043504.4000000004</v>
      </c>
      <c r="K30" s="391">
        <f>(K27+K28)*K29</f>
        <v>19340916.303272791</v>
      </c>
      <c r="L30" s="166">
        <f>SUM(C30:K30)</f>
        <v>830212414.96466768</v>
      </c>
      <c r="N30" s="471"/>
      <c r="O30" s="128" t="s">
        <v>161</v>
      </c>
      <c r="P30" s="149">
        <f>P28*P29</f>
        <v>537973692.80000007</v>
      </c>
      <c r="Q30" s="150">
        <f t="shared" ref="Q30:W30" si="34">Q28*Q29</f>
        <v>76048433</v>
      </c>
      <c r="R30" s="150">
        <f t="shared" si="34"/>
        <v>21726088.200000003</v>
      </c>
      <c r="S30" s="150">
        <f t="shared" si="34"/>
        <v>15059622.200000001</v>
      </c>
      <c r="T30" s="150">
        <f t="shared" si="34"/>
        <v>1956878.3146756636</v>
      </c>
      <c r="U30" s="150">
        <f t="shared" si="34"/>
        <v>13007453.200000001</v>
      </c>
      <c r="V30" s="150">
        <f t="shared" si="34"/>
        <v>3043504.4000000004</v>
      </c>
      <c r="W30" s="151">
        <f t="shared" si="34"/>
        <v>20507332.600000001</v>
      </c>
      <c r="X30" s="152">
        <f>SUM(P30:W30)</f>
        <v>689323004.7146759</v>
      </c>
    </row>
    <row r="31" spans="1:24" s="131" customFormat="1" ht="14.25">
      <c r="A31" s="478" t="s">
        <v>207</v>
      </c>
      <c r="B31" s="193" t="s">
        <v>138</v>
      </c>
      <c r="C31" s="158">
        <f t="shared" ref="C31:K31" si="35">C19+C23+C27</f>
        <v>7882084530.2641525</v>
      </c>
      <c r="D31" s="159">
        <f t="shared" si="35"/>
        <v>221201115.59056911</v>
      </c>
      <c r="E31" s="159">
        <f t="shared" si="35"/>
        <v>18067206.526832763</v>
      </c>
      <c r="F31" s="159">
        <f t="shared" si="35"/>
        <v>240732458.79527324</v>
      </c>
      <c r="G31" s="159">
        <f t="shared" si="35"/>
        <v>225894332.87460265</v>
      </c>
      <c r="H31" s="159">
        <f t="shared" si="35"/>
        <v>28954488.02681664</v>
      </c>
      <c r="I31" s="159">
        <f t="shared" si="35"/>
        <v>224197740</v>
      </c>
      <c r="J31" s="159">
        <f t="shared" si="35"/>
        <v>45652566</v>
      </c>
      <c r="K31" s="160">
        <f t="shared" si="35"/>
        <v>273561567.60454571</v>
      </c>
      <c r="L31" s="161">
        <f>SUM(C31:K31)</f>
        <v>9160346005.6827927</v>
      </c>
      <c r="N31" s="469" t="s">
        <v>211</v>
      </c>
      <c r="O31" s="126" t="s">
        <v>138</v>
      </c>
      <c r="P31" s="174">
        <v>2475362030</v>
      </c>
      <c r="Q31" s="172">
        <v>70005377</v>
      </c>
      <c r="R31" s="172">
        <v>98232232</v>
      </c>
      <c r="S31" s="172">
        <v>75298111</v>
      </c>
      <c r="T31" s="172">
        <v>9875178.6814778782</v>
      </c>
      <c r="U31" s="172">
        <v>63009653</v>
      </c>
      <c r="V31" s="172">
        <v>15217522</v>
      </c>
      <c r="W31" s="173">
        <v>103409896</v>
      </c>
      <c r="X31" s="153">
        <f>SUM(P31:W31)</f>
        <v>2910409999.681478</v>
      </c>
    </row>
    <row r="32" spans="1:24" s="131" customFormat="1" ht="14.25">
      <c r="A32" s="479"/>
      <c r="B32" s="194" t="s">
        <v>197</v>
      </c>
      <c r="C32" s="380">
        <f>C20+C24+C28</f>
        <v>786099805.44567871</v>
      </c>
      <c r="D32" s="381">
        <f>D20+D24+D28</f>
        <v>8652612.9178785533</v>
      </c>
      <c r="E32" s="361">
        <f t="shared" ref="E32:K32" si="36">E20+E24+E28</f>
        <v>111044596.34040375</v>
      </c>
      <c r="F32" s="381">
        <f>F20+F24+F28</f>
        <v>-99711416.920823097</v>
      </c>
      <c r="G32" s="381">
        <f t="shared" si="36"/>
        <v>153980198.53830907</v>
      </c>
      <c r="H32" s="381">
        <f t="shared" si="36"/>
        <v>-4210871.5651665628</v>
      </c>
      <c r="I32" s="372">
        <f t="shared" si="36"/>
        <v>0</v>
      </c>
      <c r="J32" s="372">
        <f t="shared" si="36"/>
        <v>0</v>
      </c>
      <c r="K32" s="373">
        <f t="shared" si="36"/>
        <v>0</v>
      </c>
      <c r="L32" s="162">
        <f>SUM(C32:K32)</f>
        <v>955854924.75628042</v>
      </c>
      <c r="N32" s="470"/>
      <c r="O32" s="126" t="s">
        <v>139</v>
      </c>
      <c r="P32" s="138">
        <v>0.2</v>
      </c>
      <c r="Q32" s="142">
        <v>1</v>
      </c>
      <c r="R32" s="142">
        <v>0.2</v>
      </c>
      <c r="S32" s="142">
        <v>0.2</v>
      </c>
      <c r="T32" s="142">
        <v>0.2</v>
      </c>
      <c r="U32" s="142">
        <v>0.2</v>
      </c>
      <c r="V32" s="142">
        <v>0.2</v>
      </c>
      <c r="W32" s="143">
        <v>0.2</v>
      </c>
      <c r="X32" s="144"/>
    </row>
    <row r="33" spans="1:24" s="131" customFormat="1" ht="14.25" customHeight="1">
      <c r="A33" s="479"/>
      <c r="B33" s="195" t="s">
        <v>139</v>
      </c>
      <c r="C33" s="364">
        <v>0.2</v>
      </c>
      <c r="D33" s="365">
        <v>1</v>
      </c>
      <c r="E33" s="365">
        <v>1</v>
      </c>
      <c r="F33" s="365">
        <v>0.2</v>
      </c>
      <c r="G33" s="365">
        <v>0.2</v>
      </c>
      <c r="H33" s="365">
        <v>0.2</v>
      </c>
      <c r="I33" s="365">
        <v>0.2</v>
      </c>
      <c r="J33" s="365">
        <v>0.2</v>
      </c>
      <c r="K33" s="366">
        <v>0.2</v>
      </c>
      <c r="L33" s="162"/>
      <c r="N33" s="471"/>
      <c r="O33" s="127" t="s">
        <v>161</v>
      </c>
      <c r="P33" s="149">
        <f>P31*P32</f>
        <v>495072406</v>
      </c>
      <c r="Q33" s="150">
        <f t="shared" ref="Q33:W33" si="37">Q31*Q32</f>
        <v>70005377</v>
      </c>
      <c r="R33" s="150">
        <f t="shared" si="37"/>
        <v>19646446.400000002</v>
      </c>
      <c r="S33" s="150">
        <f t="shared" si="37"/>
        <v>15059622.200000001</v>
      </c>
      <c r="T33" s="150">
        <f t="shared" si="37"/>
        <v>1975035.7362955757</v>
      </c>
      <c r="U33" s="150">
        <f t="shared" si="37"/>
        <v>12601930.600000001</v>
      </c>
      <c r="V33" s="150">
        <f t="shared" si="37"/>
        <v>3043504.4000000004</v>
      </c>
      <c r="W33" s="151">
        <f t="shared" si="37"/>
        <v>20681979.200000003</v>
      </c>
      <c r="X33" s="148">
        <f>SUM(P33:W33)</f>
        <v>638086301.53629565</v>
      </c>
    </row>
    <row r="34" spans="1:24" s="131" customFormat="1" ht="14.25" customHeight="1">
      <c r="A34" s="480"/>
      <c r="B34" s="197" t="s">
        <v>161</v>
      </c>
      <c r="C34" s="163">
        <f>(C31+C32)*C33</f>
        <v>1733636867.1419663</v>
      </c>
      <c r="D34" s="164">
        <f t="shared" ref="D34:K34" si="38">(D31+D32)*D33</f>
        <v>229853728.50844765</v>
      </c>
      <c r="E34" s="164">
        <f t="shared" ref="E34" si="39">(E31+E32)*E33</f>
        <v>129111802.86723651</v>
      </c>
      <c r="F34" s="164">
        <f t="shared" si="38"/>
        <v>28204208.374890029</v>
      </c>
      <c r="G34" s="164">
        <f t="shared" si="38"/>
        <v>75974906.282582343</v>
      </c>
      <c r="H34" s="164">
        <f t="shared" si="38"/>
        <v>4948723.2923300155</v>
      </c>
      <c r="I34" s="164">
        <f t="shared" si="38"/>
        <v>44839548</v>
      </c>
      <c r="J34" s="164">
        <f t="shared" si="38"/>
        <v>9130513.2000000011</v>
      </c>
      <c r="K34" s="165">
        <f t="shared" si="38"/>
        <v>54712313.520909145</v>
      </c>
      <c r="L34" s="166">
        <f t="shared" ref="L34" si="40">SUM(C34:K34)</f>
        <v>2310412611.1883621</v>
      </c>
      <c r="N34" s="469" t="s">
        <v>212</v>
      </c>
      <c r="O34" s="125" t="s">
        <v>138</v>
      </c>
      <c r="P34" s="174">
        <v>1812217861</v>
      </c>
      <c r="Q34" s="172">
        <v>68749009</v>
      </c>
      <c r="R34" s="172">
        <v>94175731</v>
      </c>
      <c r="S34" s="172">
        <v>211561482</v>
      </c>
      <c r="T34" s="172">
        <v>9702165.2112816367</v>
      </c>
      <c r="U34" s="172">
        <v>65881839</v>
      </c>
      <c r="V34" s="172">
        <v>15217522</v>
      </c>
      <c r="W34" s="173">
        <v>97093037</v>
      </c>
      <c r="X34" s="141">
        <f>SUM(P34:W34)</f>
        <v>2374598646.2112818</v>
      </c>
    </row>
    <row r="35" spans="1:24" s="131" customFormat="1" ht="14.25">
      <c r="A35" s="474" t="s">
        <v>208</v>
      </c>
      <c r="B35" s="193" t="s">
        <v>138</v>
      </c>
      <c r="C35" s="385">
        <f t="shared" ref="C35:K35" si="41">C4+C8+C12+C19+C23+C27</f>
        <v>15598420911.447271</v>
      </c>
      <c r="D35" s="159">
        <f t="shared" si="41"/>
        <v>438415390.98860133</v>
      </c>
      <c r="E35" s="159">
        <f t="shared" si="41"/>
        <v>18067206.526832763</v>
      </c>
      <c r="F35" s="159">
        <f t="shared" si="41"/>
        <v>581149522.87601864</v>
      </c>
      <c r="G35" s="159">
        <f t="shared" si="41"/>
        <v>451788665.74920535</v>
      </c>
      <c r="H35" s="159">
        <f t="shared" si="41"/>
        <v>59009870.329467162</v>
      </c>
      <c r="I35" s="159">
        <f t="shared" si="41"/>
        <v>480036540</v>
      </c>
      <c r="J35" s="159">
        <f t="shared" si="41"/>
        <v>91305132</v>
      </c>
      <c r="K35" s="160">
        <f t="shared" si="41"/>
        <v>561084305.80727303</v>
      </c>
      <c r="L35" s="161">
        <f>SUM(C35:K35)</f>
        <v>18279277545.72467</v>
      </c>
      <c r="N35" s="470"/>
      <c r="O35" s="126" t="s">
        <v>139</v>
      </c>
      <c r="P35" s="138">
        <v>0.2</v>
      </c>
      <c r="Q35" s="142">
        <v>1</v>
      </c>
      <c r="R35" s="142">
        <v>0.2</v>
      </c>
      <c r="S35" s="142">
        <v>0.2</v>
      </c>
      <c r="T35" s="142">
        <v>0.2</v>
      </c>
      <c r="U35" s="142">
        <v>0.2</v>
      </c>
      <c r="V35" s="142">
        <v>0.2</v>
      </c>
      <c r="W35" s="143">
        <v>0.2</v>
      </c>
      <c r="X35" s="144"/>
    </row>
    <row r="36" spans="1:24" s="131" customFormat="1" ht="14.25" customHeight="1">
      <c r="A36" s="475"/>
      <c r="B36" s="194" t="s">
        <v>197</v>
      </c>
      <c r="C36" s="380">
        <f>C5+C9+C20+C24+C28</f>
        <v>1016656069.4456787</v>
      </c>
      <c r="D36" s="381">
        <f t="shared" ref="D36:K36" si="42">D5+D9+D20+D24+D28</f>
        <v>14300734.917878553</v>
      </c>
      <c r="E36" s="381">
        <f t="shared" si="42"/>
        <v>111044596.34040375</v>
      </c>
      <c r="F36" s="381">
        <f t="shared" si="42"/>
        <v>-75185093.920823097</v>
      </c>
      <c r="G36" s="381">
        <f t="shared" si="42"/>
        <v>254216373.91572881</v>
      </c>
      <c r="H36" s="381">
        <f t="shared" si="42"/>
        <v>-4210871.5651665628</v>
      </c>
      <c r="I36" s="361">
        <f t="shared" si="42"/>
        <v>0</v>
      </c>
      <c r="J36" s="361">
        <f t="shared" si="42"/>
        <v>0</v>
      </c>
      <c r="K36" s="362">
        <f t="shared" si="42"/>
        <v>0</v>
      </c>
      <c r="L36" s="162">
        <f>SUM(C36:K36)</f>
        <v>1316821809.1337001</v>
      </c>
      <c r="N36" s="471"/>
      <c r="O36" s="128" t="s">
        <v>161</v>
      </c>
      <c r="P36" s="149">
        <f>P34*P35</f>
        <v>362443572.20000005</v>
      </c>
      <c r="Q36" s="150">
        <f t="shared" ref="Q36:W36" si="43">Q34*Q35</f>
        <v>68749009</v>
      </c>
      <c r="R36" s="150">
        <f t="shared" si="43"/>
        <v>18835146.199999999</v>
      </c>
      <c r="S36" s="150">
        <f t="shared" si="43"/>
        <v>42312296.400000006</v>
      </c>
      <c r="T36" s="150">
        <f t="shared" si="43"/>
        <v>1940433.0422563273</v>
      </c>
      <c r="U36" s="150">
        <f t="shared" si="43"/>
        <v>13176367.800000001</v>
      </c>
      <c r="V36" s="150">
        <f t="shared" si="43"/>
        <v>3043504.4000000004</v>
      </c>
      <c r="W36" s="151">
        <f t="shared" si="43"/>
        <v>19418607.400000002</v>
      </c>
      <c r="X36" s="152">
        <f>SUM(P36:W36)</f>
        <v>529918936.44225639</v>
      </c>
    </row>
    <row r="37" spans="1:24" s="131" customFormat="1" ht="14.25" customHeight="1">
      <c r="A37" s="475"/>
      <c r="B37" s="195" t="s">
        <v>139</v>
      </c>
      <c r="C37" s="364">
        <v>0.2</v>
      </c>
      <c r="D37" s="365">
        <v>1</v>
      </c>
      <c r="E37" s="365">
        <v>1</v>
      </c>
      <c r="F37" s="365">
        <v>0.2</v>
      </c>
      <c r="G37" s="365">
        <v>0.2</v>
      </c>
      <c r="H37" s="365">
        <v>0.2</v>
      </c>
      <c r="I37" s="365">
        <v>0.2</v>
      </c>
      <c r="J37" s="365">
        <v>0.2</v>
      </c>
      <c r="K37" s="366">
        <v>0.2</v>
      </c>
      <c r="L37" s="162"/>
      <c r="N37" s="469" t="s">
        <v>213</v>
      </c>
      <c r="O37" s="126" t="s">
        <v>138</v>
      </c>
      <c r="P37" s="174">
        <v>2374924703</v>
      </c>
      <c r="Q37" s="172">
        <v>67175866</v>
      </c>
      <c r="R37" s="172">
        <v>91200090</v>
      </c>
      <c r="S37" s="172">
        <v>75298111</v>
      </c>
      <c r="T37" s="172">
        <v>10976379.575687647</v>
      </c>
      <c r="U37" s="172">
        <v>62775729</v>
      </c>
      <c r="V37" s="172">
        <v>15217522</v>
      </c>
      <c r="W37" s="173">
        <v>100328691</v>
      </c>
      <c r="X37" s="153">
        <f>SUM(P37:W37)</f>
        <v>2797897091.5756874</v>
      </c>
    </row>
    <row r="38" spans="1:24" s="131" customFormat="1" ht="14.25" customHeight="1">
      <c r="A38" s="476"/>
      <c r="B38" s="197" t="s">
        <v>161</v>
      </c>
      <c r="C38" s="163">
        <f>(C35+C36)*C37</f>
        <v>3323015396.1785903</v>
      </c>
      <c r="D38" s="164">
        <f t="shared" ref="D38:K38" si="44">(D35+D36)*D37</f>
        <v>452716125.9064799</v>
      </c>
      <c r="E38" s="164">
        <f t="shared" ref="E38" si="45">(E35+E36)*E37</f>
        <v>129111802.86723651</v>
      </c>
      <c r="F38" s="164">
        <f t="shared" si="44"/>
        <v>101192885.79103911</v>
      </c>
      <c r="G38" s="164">
        <f t="shared" si="44"/>
        <v>141201007.93298683</v>
      </c>
      <c r="H38" s="164">
        <f t="shared" si="44"/>
        <v>10959799.752860121</v>
      </c>
      <c r="I38" s="164">
        <f t="shared" si="44"/>
        <v>96007308</v>
      </c>
      <c r="J38" s="164">
        <f t="shared" si="44"/>
        <v>18261026.400000002</v>
      </c>
      <c r="K38" s="165">
        <f t="shared" si="44"/>
        <v>112216861.16145462</v>
      </c>
      <c r="L38" s="166">
        <f t="shared" ref="L38" si="46">SUM(C38:K38)</f>
        <v>4384682213.9906473</v>
      </c>
      <c r="N38" s="470"/>
      <c r="O38" s="126" t="s">
        <v>139</v>
      </c>
      <c r="P38" s="138">
        <v>0.2</v>
      </c>
      <c r="Q38" s="142">
        <v>1</v>
      </c>
      <c r="R38" s="142">
        <v>0.2</v>
      </c>
      <c r="S38" s="142">
        <v>0.2</v>
      </c>
      <c r="T38" s="142">
        <v>0.2</v>
      </c>
      <c r="U38" s="142">
        <v>0.2</v>
      </c>
      <c r="V38" s="142">
        <v>0.2</v>
      </c>
      <c r="W38" s="143">
        <v>0.2</v>
      </c>
      <c r="X38" s="144"/>
    </row>
    <row r="39" spans="1:24" ht="15">
      <c r="A39" s="469" t="s">
        <v>209</v>
      </c>
      <c r="B39" s="198" t="s">
        <v>138</v>
      </c>
      <c r="C39" s="356">
        <v>2492740684.1763096</v>
      </c>
      <c r="D39" s="357">
        <v>67558951.536797255</v>
      </c>
      <c r="E39" s="384">
        <v>21871703.719973199</v>
      </c>
      <c r="F39" s="357">
        <v>71077465.922055945</v>
      </c>
      <c r="G39" s="357">
        <v>255371585.69602001</v>
      </c>
      <c r="H39" s="357">
        <v>9973159.9551475663</v>
      </c>
      <c r="I39" s="357">
        <v>67181435</v>
      </c>
      <c r="J39" s="357">
        <v>15217522</v>
      </c>
      <c r="K39" s="358">
        <v>96780477.89454551</v>
      </c>
      <c r="L39" s="153">
        <f>SUM(C39:K39)</f>
        <v>3097772985.9008489</v>
      </c>
      <c r="N39" s="471"/>
      <c r="O39" s="127" t="s">
        <v>161</v>
      </c>
      <c r="P39" s="149">
        <f>P37*P38</f>
        <v>474984940.60000002</v>
      </c>
      <c r="Q39" s="150">
        <f t="shared" ref="Q39:W39" si="47">Q37*Q38</f>
        <v>67175866</v>
      </c>
      <c r="R39" s="150">
        <f t="shared" si="47"/>
        <v>18240018</v>
      </c>
      <c r="S39" s="150">
        <f t="shared" si="47"/>
        <v>15059622.200000001</v>
      </c>
      <c r="T39" s="150">
        <f t="shared" si="47"/>
        <v>2195275.9151375294</v>
      </c>
      <c r="U39" s="150">
        <f t="shared" si="47"/>
        <v>12555145.800000001</v>
      </c>
      <c r="V39" s="150">
        <f t="shared" si="47"/>
        <v>3043504.4000000004</v>
      </c>
      <c r="W39" s="151">
        <f t="shared" si="47"/>
        <v>20065738.199999999</v>
      </c>
      <c r="X39" s="148">
        <f>SUM(P39:W39)</f>
        <v>613320111.11513758</v>
      </c>
    </row>
    <row r="40" spans="1:24" ht="15" customHeight="1">
      <c r="A40" s="470"/>
      <c r="B40" s="198" t="s">
        <v>139</v>
      </c>
      <c r="C40" s="138">
        <v>0.2</v>
      </c>
      <c r="D40" s="142">
        <v>1</v>
      </c>
      <c r="E40" s="142">
        <v>1</v>
      </c>
      <c r="F40" s="142">
        <v>0.2</v>
      </c>
      <c r="G40" s="142">
        <v>0.2</v>
      </c>
      <c r="H40" s="142">
        <v>0.2</v>
      </c>
      <c r="I40" s="142">
        <v>0.2</v>
      </c>
      <c r="J40" s="142">
        <v>0.2</v>
      </c>
      <c r="K40" s="143">
        <v>0.2</v>
      </c>
      <c r="L40" s="144"/>
      <c r="M40" s="7"/>
      <c r="N40" s="469" t="s">
        <v>214</v>
      </c>
      <c r="O40" s="125" t="s">
        <v>138</v>
      </c>
      <c r="P40" s="174">
        <v>2351353641</v>
      </c>
      <c r="Q40" s="172">
        <v>66511824</v>
      </c>
      <c r="R40" s="172">
        <v>93471975</v>
      </c>
      <c r="S40" s="172">
        <v>75298111</v>
      </c>
      <c r="T40" s="172">
        <v>10656826.147200573</v>
      </c>
      <c r="U40" s="172">
        <v>67867113</v>
      </c>
      <c r="V40" s="172">
        <v>15217522</v>
      </c>
      <c r="W40" s="173">
        <v>100018125</v>
      </c>
      <c r="X40" s="141">
        <f>SUM(P40:W40)</f>
        <v>2780395137.1472006</v>
      </c>
    </row>
    <row r="41" spans="1:24" ht="14.25" customHeight="1">
      <c r="A41" s="471"/>
      <c r="B41" s="199" t="s">
        <v>161</v>
      </c>
      <c r="C41" s="149">
        <f>C39*C40</f>
        <v>498548136.83526194</v>
      </c>
      <c r="D41" s="150">
        <f t="shared" ref="D41:K41" si="48">D39*D40</f>
        <v>67558951.536797255</v>
      </c>
      <c r="E41" s="150">
        <f t="shared" ref="E41" si="49">E39*E40</f>
        <v>21871703.719973199</v>
      </c>
      <c r="F41" s="150">
        <f t="shared" si="48"/>
        <v>14215493.18441119</v>
      </c>
      <c r="G41" s="150">
        <f t="shared" si="48"/>
        <v>51074317.139204003</v>
      </c>
      <c r="H41" s="150">
        <f t="shared" si="48"/>
        <v>1994631.9910295133</v>
      </c>
      <c r="I41" s="150">
        <f t="shared" si="48"/>
        <v>13436287</v>
      </c>
      <c r="J41" s="150">
        <f t="shared" si="48"/>
        <v>3043504.4000000004</v>
      </c>
      <c r="K41" s="151">
        <f t="shared" si="48"/>
        <v>19356095.578909103</v>
      </c>
      <c r="L41" s="148">
        <f t="shared" ref="L41" si="50">SUM(C41:K41)</f>
        <v>691099121.38558626</v>
      </c>
      <c r="N41" s="470"/>
      <c r="O41" s="126" t="s">
        <v>139</v>
      </c>
      <c r="P41" s="138">
        <v>0.2</v>
      </c>
      <c r="Q41" s="142">
        <v>1</v>
      </c>
      <c r="R41" s="142">
        <v>0.2</v>
      </c>
      <c r="S41" s="142">
        <v>0.2</v>
      </c>
      <c r="T41" s="142">
        <v>0.2</v>
      </c>
      <c r="U41" s="142">
        <v>0.2</v>
      </c>
      <c r="V41" s="142">
        <v>0.2</v>
      </c>
      <c r="W41" s="143">
        <v>0.2</v>
      </c>
      <c r="X41" s="144"/>
    </row>
    <row r="42" spans="1:24" ht="15">
      <c r="A42" s="184" t="s">
        <v>210</v>
      </c>
      <c r="B42" s="200" t="s">
        <v>138</v>
      </c>
      <c r="C42" s="356"/>
      <c r="D42" s="357"/>
      <c r="E42" s="384"/>
      <c r="F42" s="357"/>
      <c r="G42" s="357"/>
      <c r="H42" s="357"/>
      <c r="I42" s="357"/>
      <c r="J42" s="357"/>
      <c r="K42" s="358"/>
      <c r="L42" s="141"/>
      <c r="N42" s="471"/>
      <c r="O42" s="128" t="s">
        <v>161</v>
      </c>
      <c r="P42" s="149">
        <f>P40*P41</f>
        <v>470270728.20000005</v>
      </c>
      <c r="Q42" s="150">
        <f t="shared" ref="Q42:W42" si="51">Q40*Q41</f>
        <v>66511824</v>
      </c>
      <c r="R42" s="150">
        <f t="shared" si="51"/>
        <v>18694395</v>
      </c>
      <c r="S42" s="150">
        <f t="shared" si="51"/>
        <v>15059622.200000001</v>
      </c>
      <c r="T42" s="150">
        <f t="shared" si="51"/>
        <v>2131365.2294401149</v>
      </c>
      <c r="U42" s="150">
        <f t="shared" si="51"/>
        <v>13573422.600000001</v>
      </c>
      <c r="V42" s="150">
        <f t="shared" si="51"/>
        <v>3043504.4000000004</v>
      </c>
      <c r="W42" s="151">
        <f t="shared" si="51"/>
        <v>20003625</v>
      </c>
      <c r="X42" s="152">
        <f>SUM(P42:W42)</f>
        <v>609288486.62944019</v>
      </c>
    </row>
    <row r="43" spans="1:24" ht="15" customHeight="1">
      <c r="A43" s="185"/>
      <c r="B43" s="198" t="s">
        <v>139</v>
      </c>
      <c r="C43" s="138">
        <v>0.2</v>
      </c>
      <c r="D43" s="142">
        <v>1</v>
      </c>
      <c r="E43" s="142">
        <v>1</v>
      </c>
      <c r="F43" s="142">
        <v>0.2</v>
      </c>
      <c r="G43" s="142">
        <v>0.2</v>
      </c>
      <c r="H43" s="142">
        <v>0.2</v>
      </c>
      <c r="I43" s="142">
        <v>0.2</v>
      </c>
      <c r="J43" s="142">
        <v>0.2</v>
      </c>
      <c r="K43" s="143">
        <v>0.2</v>
      </c>
      <c r="L43" s="144"/>
      <c r="N43" s="489" t="s">
        <v>216</v>
      </c>
      <c r="O43" s="125" t="s">
        <v>138</v>
      </c>
      <c r="P43" s="154">
        <f t="shared" ref="P43:W43" si="52">P25+P28+P31+P34+P37+P40</f>
        <v>14256511464</v>
      </c>
      <c r="Q43" s="155">
        <f t="shared" si="52"/>
        <v>420677033</v>
      </c>
      <c r="R43" s="155">
        <f t="shared" si="52"/>
        <v>585159700</v>
      </c>
      <c r="S43" s="155">
        <f t="shared" si="52"/>
        <v>751601684</v>
      </c>
      <c r="T43" s="155">
        <f t="shared" si="52"/>
        <v>60301087.039610267</v>
      </c>
      <c r="U43" s="155">
        <f t="shared" si="52"/>
        <v>390312158</v>
      </c>
      <c r="V43" s="155">
        <f t="shared" si="52"/>
        <v>91305132</v>
      </c>
      <c r="W43" s="156">
        <f t="shared" si="52"/>
        <v>604737184</v>
      </c>
      <c r="X43" s="141">
        <f>SUM(P43:W43)</f>
        <v>17160605442.03961</v>
      </c>
    </row>
    <row r="44" spans="1:24" ht="14.25" customHeight="1">
      <c r="A44" s="186"/>
      <c r="B44" s="201" t="s">
        <v>161</v>
      </c>
      <c r="C44" s="402">
        <f>C42*C43</f>
        <v>0</v>
      </c>
      <c r="D44" s="150">
        <f t="shared" ref="D44:K44" si="53">D42*D43</f>
        <v>0</v>
      </c>
      <c r="E44" s="150">
        <f t="shared" ref="E44" si="54">E42*E43</f>
        <v>0</v>
      </c>
      <c r="F44" s="150">
        <f t="shared" si="53"/>
        <v>0</v>
      </c>
      <c r="G44" s="150">
        <f t="shared" si="53"/>
        <v>0</v>
      </c>
      <c r="H44" s="150">
        <f t="shared" si="53"/>
        <v>0</v>
      </c>
      <c r="I44" s="150">
        <f t="shared" si="53"/>
        <v>0</v>
      </c>
      <c r="J44" s="150">
        <f t="shared" si="53"/>
        <v>0</v>
      </c>
      <c r="K44" s="151">
        <f t="shared" si="53"/>
        <v>0</v>
      </c>
      <c r="L44" s="152">
        <f t="shared" ref="L44" si="55">SUM(C44:K44)</f>
        <v>0</v>
      </c>
      <c r="N44" s="490"/>
      <c r="O44" s="126" t="s">
        <v>139</v>
      </c>
      <c r="P44" s="138">
        <v>0.2</v>
      </c>
      <c r="Q44" s="142">
        <v>1</v>
      </c>
      <c r="R44" s="142">
        <v>0.2</v>
      </c>
      <c r="S44" s="142">
        <v>0.2</v>
      </c>
      <c r="T44" s="142">
        <v>0.2</v>
      </c>
      <c r="U44" s="142">
        <v>0.2</v>
      </c>
      <c r="V44" s="142">
        <v>0.2</v>
      </c>
      <c r="W44" s="143">
        <v>0.2</v>
      </c>
      <c r="X44" s="153"/>
    </row>
    <row r="45" spans="1:24" ht="15">
      <c r="A45" s="184" t="s">
        <v>211</v>
      </c>
      <c r="B45" s="198" t="s">
        <v>138</v>
      </c>
      <c r="C45" s="139"/>
      <c r="D45" s="140"/>
      <c r="E45" s="155"/>
      <c r="F45" s="140"/>
      <c r="G45" s="140"/>
      <c r="H45" s="140"/>
      <c r="I45" s="140"/>
      <c r="J45" s="140"/>
      <c r="K45" s="157"/>
      <c r="L45" s="153"/>
      <c r="N45" s="490"/>
      <c r="O45" s="128" t="s">
        <v>161</v>
      </c>
      <c r="P45" s="149">
        <f>P43*P44</f>
        <v>2851302292.8000002</v>
      </c>
      <c r="Q45" s="150">
        <f t="shared" ref="Q45:W45" si="56">Q43*Q44</f>
        <v>420677033</v>
      </c>
      <c r="R45" s="150">
        <f t="shared" si="56"/>
        <v>117031940</v>
      </c>
      <c r="S45" s="150">
        <f t="shared" si="56"/>
        <v>150320336.80000001</v>
      </c>
      <c r="T45" s="150">
        <f t="shared" si="56"/>
        <v>12060217.407922054</v>
      </c>
      <c r="U45" s="150">
        <f t="shared" si="56"/>
        <v>78062431.600000009</v>
      </c>
      <c r="V45" s="150">
        <f t="shared" si="56"/>
        <v>18261026.400000002</v>
      </c>
      <c r="W45" s="151">
        <f t="shared" si="56"/>
        <v>120947436.80000001</v>
      </c>
      <c r="X45" s="152">
        <f>SUM(P45:W45)</f>
        <v>3768662714.8079228</v>
      </c>
    </row>
    <row r="46" spans="1:24" ht="15">
      <c r="A46" s="185"/>
      <c r="B46" s="198" t="s">
        <v>139</v>
      </c>
      <c r="C46" s="138">
        <v>0.2</v>
      </c>
      <c r="D46" s="142">
        <v>1</v>
      </c>
      <c r="E46" s="142">
        <v>1</v>
      </c>
      <c r="F46" s="142">
        <v>0.2</v>
      </c>
      <c r="G46" s="142">
        <v>0.2</v>
      </c>
      <c r="H46" s="142">
        <v>0.2</v>
      </c>
      <c r="I46" s="142">
        <v>0.2</v>
      </c>
      <c r="J46" s="142">
        <v>0.2</v>
      </c>
      <c r="K46" s="143">
        <v>0.2</v>
      </c>
      <c r="L46" s="144"/>
      <c r="N46" s="483" t="s">
        <v>215</v>
      </c>
      <c r="O46" s="125" t="s">
        <v>138</v>
      </c>
      <c r="P46" s="154">
        <f>P22+P43</f>
        <v>30814467991</v>
      </c>
      <c r="Q46" s="155">
        <f t="shared" ref="Q46:W46" si="57">Q22+Q43</f>
        <v>862233363</v>
      </c>
      <c r="R46" s="155">
        <f t="shared" si="57"/>
        <v>1146572914</v>
      </c>
      <c r="S46" s="155">
        <f t="shared" si="57"/>
        <v>1454126751</v>
      </c>
      <c r="T46" s="155">
        <f t="shared" si="57"/>
        <v>119953874.99999999</v>
      </c>
      <c r="U46" s="155">
        <f t="shared" si="57"/>
        <v>817515724</v>
      </c>
      <c r="V46" s="155">
        <f t="shared" si="57"/>
        <v>182610264</v>
      </c>
      <c r="W46" s="156">
        <f t="shared" si="57"/>
        <v>1201953880</v>
      </c>
      <c r="X46" s="141">
        <f>SUM(P46:W46)</f>
        <v>36599434762</v>
      </c>
    </row>
    <row r="47" spans="1:24" ht="15">
      <c r="A47" s="186"/>
      <c r="B47" s="199" t="s">
        <v>161</v>
      </c>
      <c r="C47" s="149">
        <f>C45*C46</f>
        <v>0</v>
      </c>
      <c r="D47" s="150">
        <f t="shared" ref="D47:K47" si="58">D45*D46</f>
        <v>0</v>
      </c>
      <c r="E47" s="150">
        <f t="shared" ref="E47" si="59">E45*E46</f>
        <v>0</v>
      </c>
      <c r="F47" s="150">
        <f t="shared" si="58"/>
        <v>0</v>
      </c>
      <c r="G47" s="150">
        <f t="shared" si="58"/>
        <v>0</v>
      </c>
      <c r="H47" s="150">
        <f t="shared" si="58"/>
        <v>0</v>
      </c>
      <c r="I47" s="150">
        <f t="shared" si="58"/>
        <v>0</v>
      </c>
      <c r="J47" s="150">
        <f t="shared" si="58"/>
        <v>0</v>
      </c>
      <c r="K47" s="151">
        <f t="shared" si="58"/>
        <v>0</v>
      </c>
      <c r="L47" s="148">
        <f t="shared" ref="L47" si="60">SUM(C47:K47)</f>
        <v>0</v>
      </c>
      <c r="N47" s="484"/>
      <c r="O47" s="126" t="s">
        <v>139</v>
      </c>
      <c r="P47" s="138">
        <v>0.2</v>
      </c>
      <c r="Q47" s="142">
        <v>1</v>
      </c>
      <c r="R47" s="142">
        <v>0.2</v>
      </c>
      <c r="S47" s="142">
        <v>0.2</v>
      </c>
      <c r="T47" s="142">
        <v>0.2</v>
      </c>
      <c r="U47" s="142">
        <v>0.2</v>
      </c>
      <c r="V47" s="142">
        <v>0.2</v>
      </c>
      <c r="W47" s="143">
        <v>0.2</v>
      </c>
      <c r="X47" s="144"/>
    </row>
    <row r="48" spans="1:24" ht="14.25" customHeight="1">
      <c r="A48" s="169" t="s">
        <v>227</v>
      </c>
      <c r="B48" s="193" t="s">
        <v>138</v>
      </c>
      <c r="C48" s="158">
        <f>C39+C42+C45</f>
        <v>2492740684.1763096</v>
      </c>
      <c r="D48" s="159">
        <f t="shared" ref="D48:K48" si="61">D39+D42+D45</f>
        <v>67558951.536797255</v>
      </c>
      <c r="E48" s="159">
        <f t="shared" ref="E48" si="62">E39+E42+E45</f>
        <v>21871703.719973199</v>
      </c>
      <c r="F48" s="159">
        <f t="shared" si="61"/>
        <v>71077465.922055945</v>
      </c>
      <c r="G48" s="159">
        <f t="shared" si="61"/>
        <v>255371585.69602001</v>
      </c>
      <c r="H48" s="159">
        <f t="shared" si="61"/>
        <v>9973159.9551475663</v>
      </c>
      <c r="I48" s="159">
        <f t="shared" si="61"/>
        <v>67181435</v>
      </c>
      <c r="J48" s="159">
        <f t="shared" si="61"/>
        <v>15217522</v>
      </c>
      <c r="K48" s="160">
        <f t="shared" si="61"/>
        <v>96780477.89454551</v>
      </c>
      <c r="L48" s="161">
        <f>SUM(C48:K48)</f>
        <v>3097772985.9008489</v>
      </c>
      <c r="N48" s="484"/>
      <c r="O48" s="128" t="s">
        <v>161</v>
      </c>
      <c r="P48" s="149">
        <f>P46*P47</f>
        <v>6162893598.2000008</v>
      </c>
      <c r="Q48" s="150">
        <f t="shared" ref="Q48:W48" si="63">Q46*Q47</f>
        <v>862233363</v>
      </c>
      <c r="R48" s="150">
        <f t="shared" si="63"/>
        <v>229314582.80000001</v>
      </c>
      <c r="S48" s="150">
        <f t="shared" si="63"/>
        <v>290825350.19999999</v>
      </c>
      <c r="T48" s="150">
        <f t="shared" si="63"/>
        <v>23990775</v>
      </c>
      <c r="U48" s="150">
        <f t="shared" si="63"/>
        <v>163503144.80000001</v>
      </c>
      <c r="V48" s="150">
        <f t="shared" si="63"/>
        <v>36522052.800000004</v>
      </c>
      <c r="W48" s="151">
        <f t="shared" si="63"/>
        <v>240390776</v>
      </c>
      <c r="X48" s="152">
        <f>SUM(P48:W48)</f>
        <v>8009673642.8000011</v>
      </c>
    </row>
    <row r="49" spans="1:21" ht="14.25">
      <c r="A49" s="170"/>
      <c r="B49" s="195" t="s">
        <v>139</v>
      </c>
      <c r="C49" s="138">
        <v>0.2</v>
      </c>
      <c r="D49" s="142">
        <v>1</v>
      </c>
      <c r="E49" s="142">
        <v>1</v>
      </c>
      <c r="F49" s="142">
        <v>0.2</v>
      </c>
      <c r="G49" s="142">
        <v>0.2</v>
      </c>
      <c r="H49" s="142">
        <v>0.2</v>
      </c>
      <c r="I49" s="142">
        <v>0.2</v>
      </c>
      <c r="J49" s="142">
        <v>0.2</v>
      </c>
      <c r="K49" s="143">
        <v>0.2</v>
      </c>
      <c r="L49" s="162"/>
    </row>
    <row r="50" spans="1:21" ht="13.5">
      <c r="A50" s="171"/>
      <c r="B50" s="197" t="s">
        <v>161</v>
      </c>
      <c r="C50" s="203">
        <f>C48*C49</f>
        <v>498548136.83526194</v>
      </c>
      <c r="D50" s="164">
        <f t="shared" ref="D50:K50" si="64">D48*D49</f>
        <v>67558951.536797255</v>
      </c>
      <c r="E50" s="164">
        <f t="shared" ref="E50" si="65">E48*E49</f>
        <v>21871703.719973199</v>
      </c>
      <c r="F50" s="164">
        <f t="shared" si="64"/>
        <v>14215493.18441119</v>
      </c>
      <c r="G50" s="164">
        <f t="shared" si="64"/>
        <v>51074317.139204003</v>
      </c>
      <c r="H50" s="164">
        <f t="shared" si="64"/>
        <v>1994631.9910295133</v>
      </c>
      <c r="I50" s="164">
        <f t="shared" si="64"/>
        <v>13436287</v>
      </c>
      <c r="J50" s="164">
        <f t="shared" si="64"/>
        <v>3043504.4000000004</v>
      </c>
      <c r="K50" s="165">
        <f t="shared" si="64"/>
        <v>19356095.578909103</v>
      </c>
      <c r="L50" s="166">
        <f t="shared" ref="L50" si="66">SUM(C50:K50)</f>
        <v>691099121.38558626</v>
      </c>
    </row>
    <row r="51" spans="1:21" ht="14.25" customHeight="1">
      <c r="A51" s="184" t="s">
        <v>212</v>
      </c>
      <c r="B51" s="200" t="s">
        <v>138</v>
      </c>
      <c r="C51" s="139"/>
      <c r="D51" s="140"/>
      <c r="E51" s="155"/>
      <c r="F51" s="140"/>
      <c r="G51" s="140"/>
      <c r="H51" s="140"/>
      <c r="I51" s="140"/>
      <c r="J51" s="140"/>
      <c r="K51" s="157"/>
      <c r="L51" s="141"/>
    </row>
    <row r="52" spans="1:21" ht="14.25" customHeight="1">
      <c r="A52" s="185"/>
      <c r="B52" s="198" t="s">
        <v>139</v>
      </c>
      <c r="C52" s="138">
        <v>0.2</v>
      </c>
      <c r="D52" s="142">
        <v>1</v>
      </c>
      <c r="E52" s="142">
        <v>1</v>
      </c>
      <c r="F52" s="142">
        <v>0.2</v>
      </c>
      <c r="G52" s="142">
        <v>0.2</v>
      </c>
      <c r="H52" s="142">
        <v>0.2</v>
      </c>
      <c r="I52" s="142">
        <v>0.2</v>
      </c>
      <c r="J52" s="142">
        <v>0.2</v>
      </c>
      <c r="K52" s="143">
        <v>0.2</v>
      </c>
      <c r="L52" s="144"/>
    </row>
    <row r="53" spans="1:21" ht="15">
      <c r="A53" s="186"/>
      <c r="B53" s="201" t="s">
        <v>161</v>
      </c>
      <c r="C53" s="402">
        <f>C51*C52</f>
        <v>0</v>
      </c>
      <c r="D53" s="150">
        <f t="shared" ref="D53:K53" si="67">D51*D52</f>
        <v>0</v>
      </c>
      <c r="E53" s="150">
        <f t="shared" ref="E53" si="68">E51*E52</f>
        <v>0</v>
      </c>
      <c r="F53" s="150">
        <f t="shared" si="67"/>
        <v>0</v>
      </c>
      <c r="G53" s="150">
        <f t="shared" si="67"/>
        <v>0</v>
      </c>
      <c r="H53" s="150">
        <f t="shared" si="67"/>
        <v>0</v>
      </c>
      <c r="I53" s="150">
        <f t="shared" si="67"/>
        <v>0</v>
      </c>
      <c r="J53" s="150">
        <f t="shared" si="67"/>
        <v>0</v>
      </c>
      <c r="K53" s="151">
        <f t="shared" si="67"/>
        <v>0</v>
      </c>
      <c r="L53" s="152">
        <f t="shared" ref="L53" si="69">SUM(C53:K53)</f>
        <v>0</v>
      </c>
    </row>
    <row r="54" spans="1:21" ht="15">
      <c r="A54" s="184" t="s">
        <v>213</v>
      </c>
      <c r="B54" s="198" t="s">
        <v>138</v>
      </c>
      <c r="C54" s="139"/>
      <c r="D54" s="140"/>
      <c r="E54" s="155"/>
      <c r="F54" s="140"/>
      <c r="G54" s="140"/>
      <c r="H54" s="140"/>
      <c r="I54" s="140"/>
      <c r="J54" s="140"/>
      <c r="K54" s="157"/>
      <c r="L54" s="153"/>
    </row>
    <row r="55" spans="1:21" ht="14.25" customHeight="1">
      <c r="A55" s="185"/>
      <c r="B55" s="198" t="s">
        <v>139</v>
      </c>
      <c r="C55" s="138">
        <v>0.2</v>
      </c>
      <c r="D55" s="142">
        <v>1</v>
      </c>
      <c r="E55" s="142">
        <v>1</v>
      </c>
      <c r="F55" s="142">
        <v>0.2</v>
      </c>
      <c r="G55" s="142">
        <v>0.2</v>
      </c>
      <c r="H55" s="142">
        <v>0.2</v>
      </c>
      <c r="I55" s="142">
        <v>0.2</v>
      </c>
      <c r="J55" s="142">
        <v>0.2</v>
      </c>
      <c r="K55" s="143">
        <v>0.2</v>
      </c>
      <c r="L55" s="144"/>
      <c r="U55" s="7"/>
    </row>
    <row r="56" spans="1:21" ht="15">
      <c r="A56" s="186"/>
      <c r="B56" s="199" t="s">
        <v>161</v>
      </c>
      <c r="C56" s="402">
        <f>C54*C55</f>
        <v>0</v>
      </c>
      <c r="D56" s="150">
        <f t="shared" ref="D56:K56" si="70">D54*D55</f>
        <v>0</v>
      </c>
      <c r="E56" s="150">
        <f t="shared" ref="E56" si="71">E54*E55</f>
        <v>0</v>
      </c>
      <c r="F56" s="150">
        <f t="shared" si="70"/>
        <v>0</v>
      </c>
      <c r="G56" s="150">
        <f t="shared" si="70"/>
        <v>0</v>
      </c>
      <c r="H56" s="150">
        <f t="shared" si="70"/>
        <v>0</v>
      </c>
      <c r="I56" s="150">
        <f t="shared" si="70"/>
        <v>0</v>
      </c>
      <c r="J56" s="150">
        <f t="shared" si="70"/>
        <v>0</v>
      </c>
      <c r="K56" s="151">
        <f t="shared" si="70"/>
        <v>0</v>
      </c>
      <c r="L56" s="148">
        <f>SUM(C56:K56)</f>
        <v>0</v>
      </c>
      <c r="Q56" s="7"/>
      <c r="R56" s="7"/>
      <c r="S56" s="7"/>
    </row>
    <row r="57" spans="1:21" ht="15">
      <c r="A57" s="184" t="s">
        <v>214</v>
      </c>
      <c r="B57" s="200" t="s">
        <v>138</v>
      </c>
      <c r="C57" s="139"/>
      <c r="D57" s="140"/>
      <c r="E57" s="155"/>
      <c r="F57" s="140"/>
      <c r="G57" s="140"/>
      <c r="H57" s="140"/>
      <c r="I57" s="140"/>
      <c r="J57" s="140"/>
      <c r="K57" s="157"/>
      <c r="L57" s="141"/>
      <c r="Q57" s="7"/>
      <c r="R57" s="7"/>
    </row>
    <row r="58" spans="1:21" ht="14.25" customHeight="1">
      <c r="A58" s="185"/>
      <c r="B58" s="198" t="s">
        <v>139</v>
      </c>
      <c r="C58" s="138">
        <v>0.2</v>
      </c>
      <c r="D58" s="142">
        <v>1</v>
      </c>
      <c r="E58" s="142">
        <v>1</v>
      </c>
      <c r="F58" s="142">
        <v>0.2</v>
      </c>
      <c r="G58" s="142">
        <v>0.2</v>
      </c>
      <c r="H58" s="142">
        <v>0.2</v>
      </c>
      <c r="I58" s="142">
        <v>0.2</v>
      </c>
      <c r="J58" s="142">
        <v>0.2</v>
      </c>
      <c r="K58" s="143">
        <v>0.2</v>
      </c>
      <c r="L58" s="144"/>
    </row>
    <row r="59" spans="1:21" ht="15">
      <c r="A59" s="186"/>
      <c r="B59" s="201" t="s">
        <v>161</v>
      </c>
      <c r="C59" s="402">
        <f>C57*C58</f>
        <v>0</v>
      </c>
      <c r="D59" s="150">
        <f t="shared" ref="D59:K59" si="72">D57*D58</f>
        <v>0</v>
      </c>
      <c r="E59" s="150">
        <f t="shared" ref="E59" si="73">E57*E58</f>
        <v>0</v>
      </c>
      <c r="F59" s="150">
        <f t="shared" si="72"/>
        <v>0</v>
      </c>
      <c r="G59" s="150">
        <f t="shared" si="72"/>
        <v>0</v>
      </c>
      <c r="H59" s="150">
        <f t="shared" si="72"/>
        <v>0</v>
      </c>
      <c r="I59" s="150">
        <f t="shared" si="72"/>
        <v>0</v>
      </c>
      <c r="J59" s="150">
        <f t="shared" si="72"/>
        <v>0</v>
      </c>
      <c r="K59" s="151">
        <f t="shared" si="72"/>
        <v>0</v>
      </c>
      <c r="L59" s="152">
        <f t="shared" ref="L59" si="74">SUM(C59:K59)</f>
        <v>0</v>
      </c>
    </row>
    <row r="60" spans="1:21" ht="13.5">
      <c r="A60" s="169" t="s">
        <v>313</v>
      </c>
      <c r="B60" s="193" t="s">
        <v>138</v>
      </c>
      <c r="C60" s="158">
        <f t="shared" ref="C60:K60" si="75">C51+C54+C57</f>
        <v>0</v>
      </c>
      <c r="D60" s="159">
        <f t="shared" si="75"/>
        <v>0</v>
      </c>
      <c r="E60" s="159">
        <f t="shared" ref="E60" si="76">E51+E54+E57</f>
        <v>0</v>
      </c>
      <c r="F60" s="159">
        <f t="shared" si="75"/>
        <v>0</v>
      </c>
      <c r="G60" s="159">
        <f t="shared" si="75"/>
        <v>0</v>
      </c>
      <c r="H60" s="159">
        <f t="shared" si="75"/>
        <v>0</v>
      </c>
      <c r="I60" s="159">
        <f t="shared" si="75"/>
        <v>0</v>
      </c>
      <c r="J60" s="159">
        <f t="shared" si="75"/>
        <v>0</v>
      </c>
      <c r="K60" s="160">
        <f t="shared" si="75"/>
        <v>0</v>
      </c>
      <c r="L60" s="161">
        <f>SUM(C60:K60)</f>
        <v>0</v>
      </c>
    </row>
    <row r="61" spans="1:21" ht="14.25">
      <c r="A61" s="170"/>
      <c r="B61" s="195" t="s">
        <v>139</v>
      </c>
      <c r="C61" s="138">
        <v>0.2</v>
      </c>
      <c r="D61" s="142">
        <v>1</v>
      </c>
      <c r="E61" s="142">
        <v>1</v>
      </c>
      <c r="F61" s="142">
        <v>0.2</v>
      </c>
      <c r="G61" s="142">
        <v>0.2</v>
      </c>
      <c r="H61" s="142">
        <v>0.2</v>
      </c>
      <c r="I61" s="142">
        <v>0.2</v>
      </c>
      <c r="J61" s="142">
        <v>0.2</v>
      </c>
      <c r="K61" s="143">
        <v>0.2</v>
      </c>
      <c r="L61" s="162"/>
    </row>
    <row r="62" spans="1:21" ht="13.5">
      <c r="A62" s="171"/>
      <c r="B62" s="197" t="s">
        <v>161</v>
      </c>
      <c r="C62" s="163">
        <f>C60*C61</f>
        <v>0</v>
      </c>
      <c r="D62" s="164">
        <f t="shared" ref="D62:K62" si="77">D60*D61</f>
        <v>0</v>
      </c>
      <c r="E62" s="164">
        <f t="shared" ref="E62" si="78">E60*E61</f>
        <v>0</v>
      </c>
      <c r="F62" s="164">
        <f t="shared" si="77"/>
        <v>0</v>
      </c>
      <c r="G62" s="164">
        <f t="shared" si="77"/>
        <v>0</v>
      </c>
      <c r="H62" s="164">
        <f t="shared" si="77"/>
        <v>0</v>
      </c>
      <c r="I62" s="164">
        <f t="shared" si="77"/>
        <v>0</v>
      </c>
      <c r="J62" s="164">
        <f t="shared" si="77"/>
        <v>0</v>
      </c>
      <c r="K62" s="165">
        <f t="shared" si="77"/>
        <v>0</v>
      </c>
      <c r="L62" s="166">
        <f t="shared" ref="L62" si="79">SUM(C62:K62)</f>
        <v>0</v>
      </c>
    </row>
    <row r="63" spans="1:21" ht="15">
      <c r="A63" s="187" t="s">
        <v>216</v>
      </c>
      <c r="B63" s="200" t="s">
        <v>138</v>
      </c>
      <c r="C63" s="154">
        <f t="shared" ref="C63:K63" si="80">C39+C42+C45+C51+C54+C57</f>
        <v>2492740684.1763096</v>
      </c>
      <c r="D63" s="155">
        <f t="shared" si="80"/>
        <v>67558951.536797255</v>
      </c>
      <c r="E63" s="155">
        <f t="shared" ref="E63" si="81">E39+E42+E45+E51+E54+E57</f>
        <v>21871703.719973199</v>
      </c>
      <c r="F63" s="155">
        <f t="shared" si="80"/>
        <v>71077465.922055945</v>
      </c>
      <c r="G63" s="155">
        <f t="shared" si="80"/>
        <v>255371585.69602001</v>
      </c>
      <c r="H63" s="155">
        <f t="shared" si="80"/>
        <v>9973159.9551475663</v>
      </c>
      <c r="I63" s="155">
        <f t="shared" si="80"/>
        <v>67181435</v>
      </c>
      <c r="J63" s="155">
        <f t="shared" si="80"/>
        <v>15217522</v>
      </c>
      <c r="K63" s="156">
        <f t="shared" si="80"/>
        <v>96780477.89454551</v>
      </c>
      <c r="L63" s="141">
        <f>SUM(C63:K63)</f>
        <v>3097772985.9008489</v>
      </c>
    </row>
    <row r="64" spans="1:21" ht="15">
      <c r="A64" s="188"/>
      <c r="B64" s="198" t="s">
        <v>139</v>
      </c>
      <c r="C64" s="138">
        <v>0.2</v>
      </c>
      <c r="D64" s="142">
        <v>1</v>
      </c>
      <c r="E64" s="142">
        <v>1</v>
      </c>
      <c r="F64" s="142">
        <v>0.2</v>
      </c>
      <c r="G64" s="142">
        <v>0.2</v>
      </c>
      <c r="H64" s="142">
        <v>0.2</v>
      </c>
      <c r="I64" s="142">
        <v>0.2</v>
      </c>
      <c r="J64" s="142">
        <v>0.2</v>
      </c>
      <c r="K64" s="143">
        <v>0.2</v>
      </c>
      <c r="L64" s="153"/>
    </row>
    <row r="65" spans="1:22" ht="14.25" customHeight="1">
      <c r="A65" s="189"/>
      <c r="B65" s="201" t="s">
        <v>161</v>
      </c>
      <c r="C65" s="402">
        <f>C63*C64</f>
        <v>498548136.83526194</v>
      </c>
      <c r="D65" s="150">
        <f t="shared" ref="D65:K65" si="82">D63*D64</f>
        <v>67558951.536797255</v>
      </c>
      <c r="E65" s="150">
        <f t="shared" ref="E65" si="83">E63*E64</f>
        <v>21871703.719973199</v>
      </c>
      <c r="F65" s="150">
        <f t="shared" si="82"/>
        <v>14215493.18441119</v>
      </c>
      <c r="G65" s="150">
        <f t="shared" si="82"/>
        <v>51074317.139204003</v>
      </c>
      <c r="H65" s="150">
        <f t="shared" si="82"/>
        <v>1994631.9910295133</v>
      </c>
      <c r="I65" s="150">
        <f t="shared" si="82"/>
        <v>13436287</v>
      </c>
      <c r="J65" s="150">
        <f t="shared" si="82"/>
        <v>3043504.4000000004</v>
      </c>
      <c r="K65" s="151">
        <f t="shared" si="82"/>
        <v>19356095.578909103</v>
      </c>
      <c r="L65" s="152">
        <f t="shared" ref="L65" si="84">SUM(C65:K65)</f>
        <v>691099121.38558626</v>
      </c>
    </row>
    <row r="66" spans="1:22" ht="14.25" customHeight="1">
      <c r="A66" s="190" t="s">
        <v>215</v>
      </c>
      <c r="B66" s="200" t="s">
        <v>138</v>
      </c>
      <c r="C66" s="386">
        <f t="shared" ref="C66:K66" si="85">C4+C8+C12+C19+C23+C27+C39+C42+C45+C51+C54+C57</f>
        <v>18091161595.623581</v>
      </c>
      <c r="D66" s="155">
        <f t="shared" si="85"/>
        <v>505974342.52539861</v>
      </c>
      <c r="E66" s="155">
        <f t="shared" si="85"/>
        <v>39938910.246805966</v>
      </c>
      <c r="F66" s="155">
        <f t="shared" si="85"/>
        <v>652226988.7980746</v>
      </c>
      <c r="G66" s="155">
        <f t="shared" si="85"/>
        <v>707160251.44522536</v>
      </c>
      <c r="H66" s="155">
        <f t="shared" si="85"/>
        <v>68983030.284614727</v>
      </c>
      <c r="I66" s="155">
        <f t="shared" si="85"/>
        <v>547217975</v>
      </c>
      <c r="J66" s="155">
        <f t="shared" si="85"/>
        <v>106522654</v>
      </c>
      <c r="K66" s="156">
        <f t="shared" si="85"/>
        <v>657864783.70181859</v>
      </c>
      <c r="L66" s="141">
        <f>SUM(C66:K66)</f>
        <v>21377050531.625519</v>
      </c>
    </row>
    <row r="67" spans="1:22" ht="15">
      <c r="A67" s="191"/>
      <c r="B67" s="202" t="s">
        <v>197</v>
      </c>
      <c r="C67" s="387">
        <f>C5+C9+C20+C24+C28</f>
        <v>1016656069.4456787</v>
      </c>
      <c r="D67" s="388">
        <f t="shared" ref="D67:K67" si="86">D5+D9+D20+D24+D28</f>
        <v>14300734.917878553</v>
      </c>
      <c r="E67" s="388">
        <f t="shared" si="86"/>
        <v>111044596.34040375</v>
      </c>
      <c r="F67" s="388">
        <f t="shared" si="86"/>
        <v>-75185093.920823097</v>
      </c>
      <c r="G67" s="388">
        <f t="shared" si="86"/>
        <v>254216373.91572881</v>
      </c>
      <c r="H67" s="388">
        <f t="shared" si="86"/>
        <v>-4210871.5651665628</v>
      </c>
      <c r="I67" s="383">
        <f t="shared" si="86"/>
        <v>0</v>
      </c>
      <c r="J67" s="383">
        <f t="shared" si="86"/>
        <v>0</v>
      </c>
      <c r="K67" s="389">
        <f t="shared" si="86"/>
        <v>0</v>
      </c>
      <c r="L67" s="153"/>
      <c r="M67" s="7"/>
    </row>
    <row r="68" spans="1:22" ht="15">
      <c r="A68" s="191"/>
      <c r="B68" s="198" t="s">
        <v>139</v>
      </c>
      <c r="C68" s="138">
        <v>0.2</v>
      </c>
      <c r="D68" s="142">
        <v>1</v>
      </c>
      <c r="E68" s="142">
        <v>1</v>
      </c>
      <c r="F68" s="142">
        <v>0.2</v>
      </c>
      <c r="G68" s="142">
        <v>0.2</v>
      </c>
      <c r="H68" s="142">
        <v>0.2</v>
      </c>
      <c r="I68" s="142">
        <v>0.2</v>
      </c>
      <c r="J68" s="142">
        <v>0.2</v>
      </c>
      <c r="K68" s="143">
        <v>0.2</v>
      </c>
      <c r="L68" s="144"/>
      <c r="M68" s="7"/>
    </row>
    <row r="69" spans="1:22" ht="14.25" customHeight="1">
      <c r="A69" s="191"/>
      <c r="B69" s="201" t="s">
        <v>161</v>
      </c>
      <c r="C69" s="149">
        <f>(C66+C67)*C68</f>
        <v>3821563533.0138521</v>
      </c>
      <c r="D69" s="150">
        <f t="shared" ref="D69:K69" si="87">(D66+D67)*D68</f>
        <v>520275077.44327718</v>
      </c>
      <c r="E69" s="150">
        <f t="shared" ref="E69" si="88">(E66+E67)*E68</f>
        <v>150983506.5872097</v>
      </c>
      <c r="F69" s="150">
        <f t="shared" si="87"/>
        <v>115408378.97545031</v>
      </c>
      <c r="G69" s="150">
        <f t="shared" si="87"/>
        <v>192275325.07219085</v>
      </c>
      <c r="H69" s="150">
        <f t="shared" si="87"/>
        <v>12954431.743889634</v>
      </c>
      <c r="I69" s="150">
        <f t="shared" si="87"/>
        <v>109443595</v>
      </c>
      <c r="J69" s="150">
        <f t="shared" si="87"/>
        <v>21304530.800000001</v>
      </c>
      <c r="K69" s="151">
        <f t="shared" si="87"/>
        <v>131572956.74036372</v>
      </c>
      <c r="L69" s="152">
        <f>SUM(C69:K69)</f>
        <v>5075781335.376235</v>
      </c>
    </row>
    <row r="70" spans="1:22" ht="14.25" customHeight="1">
      <c r="C70" s="7"/>
    </row>
    <row r="71" spans="1:22"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1:22">
      <c r="M72" s="7"/>
    </row>
    <row r="73" spans="1:22" ht="26.25">
      <c r="A73" s="182" t="s">
        <v>234</v>
      </c>
      <c r="B73" s="183" t="s">
        <v>235</v>
      </c>
    </row>
    <row r="75" spans="1:22">
      <c r="A75" s="1"/>
      <c r="B75" s="1"/>
      <c r="E75" s="1"/>
      <c r="J75" s="112"/>
      <c r="V75" s="1"/>
    </row>
    <row r="76" spans="1:22">
      <c r="A76" s="1"/>
      <c r="B76" s="1"/>
      <c r="E76" s="1"/>
      <c r="J76" s="112"/>
      <c r="V76" s="1"/>
    </row>
    <row r="77" spans="1:22">
      <c r="A77" s="1"/>
      <c r="B77" s="1"/>
      <c r="E77" s="1"/>
      <c r="J77" s="112"/>
      <c r="V77" s="1"/>
    </row>
    <row r="78" spans="1:22">
      <c r="A78" s="1"/>
      <c r="B78" s="1"/>
      <c r="E78" s="1"/>
      <c r="J78" s="112"/>
      <c r="V78" s="1"/>
    </row>
    <row r="79" spans="1:22">
      <c r="A79" s="467"/>
      <c r="B79" s="1"/>
      <c r="E79" s="1"/>
      <c r="J79" s="112"/>
      <c r="V79" s="1"/>
    </row>
    <row r="80" spans="1:22">
      <c r="A80" s="467"/>
      <c r="B80" s="1"/>
      <c r="E80" s="1"/>
      <c r="J80" s="112"/>
      <c r="V80" s="1"/>
    </row>
    <row r="81" spans="1:22">
      <c r="A81" s="467"/>
      <c r="B81" s="1"/>
      <c r="E81" s="1"/>
      <c r="J81" s="112"/>
      <c r="V81" s="1"/>
    </row>
    <row r="82" spans="1:22">
      <c r="A82" s="467"/>
      <c r="B82" s="1"/>
      <c r="E82" s="1"/>
      <c r="J82" s="112"/>
      <c r="V82" s="1"/>
    </row>
    <row r="83" spans="1:22">
      <c r="A83" s="467"/>
      <c r="B83" s="1"/>
      <c r="E83" s="1"/>
      <c r="J83" s="112"/>
      <c r="V83" s="1"/>
    </row>
    <row r="84" spans="1:22">
      <c r="A84" s="467"/>
      <c r="B84" s="1"/>
      <c r="E84" s="1"/>
      <c r="J84" s="112"/>
      <c r="V84" s="1"/>
    </row>
    <row r="85" spans="1:22">
      <c r="A85" s="467"/>
      <c r="B85" s="1"/>
      <c r="E85" s="1"/>
      <c r="J85" s="112"/>
      <c r="V85" s="1"/>
    </row>
    <row r="86" spans="1:22">
      <c r="A86" s="467"/>
      <c r="B86" s="1"/>
      <c r="E86" s="1"/>
      <c r="J86" s="112"/>
      <c r="V86" s="1"/>
    </row>
    <row r="87" spans="1:22">
      <c r="A87" s="467"/>
      <c r="B87" s="1"/>
      <c r="E87" s="1"/>
      <c r="J87" s="112"/>
      <c r="V87" s="1"/>
    </row>
    <row r="88" spans="1:22">
      <c r="A88" s="467"/>
      <c r="B88" s="1"/>
      <c r="E88" s="1"/>
      <c r="J88" s="112"/>
      <c r="V88" s="1"/>
    </row>
    <row r="89" spans="1:22">
      <c r="A89" s="467"/>
      <c r="B89" s="1"/>
      <c r="E89" s="1"/>
      <c r="J89" s="112"/>
      <c r="V89" s="1"/>
    </row>
    <row r="90" spans="1:22">
      <c r="A90" s="467"/>
      <c r="B90" s="1"/>
      <c r="E90" s="1"/>
      <c r="J90" s="112"/>
      <c r="V90" s="1"/>
    </row>
    <row r="91" spans="1:22">
      <c r="A91" s="467"/>
      <c r="B91" s="1"/>
      <c r="E91" s="1"/>
      <c r="J91" s="112"/>
      <c r="V91" s="1"/>
    </row>
    <row r="92" spans="1:22">
      <c r="A92" s="467"/>
      <c r="B92" s="1"/>
      <c r="E92" s="1"/>
      <c r="J92" s="112"/>
      <c r="V92" s="1"/>
    </row>
    <row r="93" spans="1:22">
      <c r="A93" s="467"/>
      <c r="B93" s="1"/>
      <c r="E93" s="1"/>
      <c r="J93" s="112"/>
      <c r="V93" s="1"/>
    </row>
    <row r="94" spans="1:22">
      <c r="A94" s="467"/>
      <c r="B94" s="112"/>
      <c r="E94" s="1"/>
      <c r="J94" s="112"/>
      <c r="V94" s="1"/>
    </row>
    <row r="95" spans="1:22">
      <c r="A95" s="467"/>
      <c r="B95" s="1"/>
      <c r="E95" s="1"/>
      <c r="J95" s="112"/>
      <c r="V95" s="1"/>
    </row>
    <row r="96" spans="1:22">
      <c r="A96" s="467"/>
      <c r="B96" s="1"/>
      <c r="E96" s="1"/>
      <c r="J96" s="112"/>
      <c r="V96" s="1"/>
    </row>
    <row r="97" spans="1:22">
      <c r="A97" s="467"/>
      <c r="B97" s="1"/>
      <c r="E97" s="1"/>
      <c r="J97" s="112"/>
      <c r="V97" s="1"/>
    </row>
    <row r="98" spans="1:22">
      <c r="A98" s="467"/>
      <c r="B98" s="1"/>
      <c r="E98" s="1"/>
      <c r="J98" s="112"/>
      <c r="V98" s="1"/>
    </row>
    <row r="99" spans="1:22">
      <c r="A99" s="467"/>
      <c r="B99" s="1"/>
      <c r="E99" s="1"/>
      <c r="J99" s="112"/>
      <c r="V99" s="1"/>
    </row>
    <row r="100" spans="1:22">
      <c r="A100" s="467"/>
      <c r="B100" s="1"/>
      <c r="E100" s="1"/>
      <c r="J100" s="112"/>
      <c r="V100" s="1"/>
    </row>
    <row r="101" spans="1:22">
      <c r="A101" s="467"/>
      <c r="B101" s="1"/>
      <c r="E101" s="1"/>
      <c r="J101" s="112"/>
      <c r="V101" s="1"/>
    </row>
    <row r="102" spans="1:22">
      <c r="A102" s="467"/>
      <c r="B102" s="1"/>
      <c r="E102" s="1"/>
      <c r="J102" s="112"/>
      <c r="V102" s="1"/>
    </row>
    <row r="103" spans="1:22">
      <c r="A103" s="467"/>
      <c r="B103" s="1"/>
      <c r="E103" s="1"/>
      <c r="J103" s="112"/>
      <c r="V103" s="1"/>
    </row>
    <row r="104" spans="1:22">
      <c r="A104" s="467"/>
      <c r="B104" s="1"/>
      <c r="E104" s="1"/>
      <c r="J104" s="112"/>
      <c r="V104" s="1"/>
    </row>
    <row r="105" spans="1:22">
      <c r="A105" s="467"/>
      <c r="B105" s="1"/>
      <c r="E105" s="1"/>
      <c r="J105" s="112"/>
      <c r="V105" s="1"/>
    </row>
    <row r="106" spans="1:22">
      <c r="A106" s="467"/>
      <c r="B106" s="1"/>
      <c r="E106" s="1"/>
      <c r="J106" s="112"/>
      <c r="V106" s="1"/>
    </row>
    <row r="107" spans="1:22">
      <c r="A107" s="467"/>
      <c r="B107" s="1"/>
      <c r="E107" s="1"/>
      <c r="J107" s="112"/>
      <c r="V107" s="1"/>
    </row>
    <row r="108" spans="1:22">
      <c r="A108" s="467"/>
      <c r="B108" s="1"/>
      <c r="E108" s="1"/>
      <c r="J108" s="112"/>
      <c r="V108" s="1"/>
    </row>
    <row r="109" spans="1:22">
      <c r="A109" s="467"/>
      <c r="B109" s="1"/>
      <c r="E109" s="1"/>
      <c r="J109" s="112"/>
      <c r="V109" s="1"/>
    </row>
    <row r="110" spans="1:22">
      <c r="A110" s="467"/>
      <c r="B110" s="1"/>
      <c r="E110" s="1"/>
      <c r="J110" s="112"/>
      <c r="V110" s="1"/>
    </row>
    <row r="111" spans="1:22">
      <c r="A111" s="467"/>
      <c r="B111" s="1"/>
      <c r="E111" s="1"/>
      <c r="J111" s="112"/>
      <c r="V111" s="1"/>
    </row>
    <row r="112" spans="1:22">
      <c r="A112" s="467"/>
      <c r="B112" s="1"/>
      <c r="E112" s="1"/>
      <c r="J112" s="112"/>
      <c r="V112" s="1"/>
    </row>
    <row r="113" spans="1:22">
      <c r="A113" s="467"/>
      <c r="B113" s="1"/>
      <c r="E113" s="1"/>
      <c r="J113" s="112"/>
      <c r="V113" s="1"/>
    </row>
    <row r="114" spans="1:22">
      <c r="A114" s="467"/>
      <c r="B114" s="1"/>
      <c r="E114" s="1"/>
      <c r="J114" s="112"/>
      <c r="V114" s="1"/>
    </row>
    <row r="115" spans="1:22">
      <c r="A115" s="467"/>
      <c r="B115" s="1"/>
      <c r="E115" s="1"/>
      <c r="J115" s="112"/>
      <c r="V115" s="1"/>
    </row>
    <row r="116" spans="1:22">
      <c r="A116" s="467"/>
      <c r="B116" s="1"/>
      <c r="E116" s="1"/>
      <c r="J116" s="112"/>
      <c r="V116" s="1"/>
    </row>
    <row r="117" spans="1:22">
      <c r="A117" s="467"/>
      <c r="B117" s="1"/>
      <c r="E117" s="1"/>
      <c r="J117" s="112"/>
      <c r="V117" s="1"/>
    </row>
    <row r="118" spans="1:22">
      <c r="A118" s="467"/>
      <c r="B118" s="1"/>
      <c r="E118" s="1"/>
      <c r="J118" s="112"/>
      <c r="V118" s="1"/>
    </row>
    <row r="119" spans="1:22">
      <c r="A119" s="467"/>
      <c r="B119" s="1"/>
      <c r="E119" s="1"/>
      <c r="J119" s="112"/>
      <c r="V119" s="1"/>
    </row>
    <row r="120" spans="1:22">
      <c r="A120" s="467"/>
      <c r="B120" s="1"/>
      <c r="E120" s="1"/>
      <c r="J120" s="112"/>
      <c r="V120" s="1"/>
    </row>
    <row r="121" spans="1:22">
      <c r="A121" s="467"/>
      <c r="B121" s="1"/>
      <c r="E121" s="1"/>
      <c r="J121" s="112"/>
      <c r="V121" s="1"/>
    </row>
    <row r="122" spans="1:22">
      <c r="A122" s="467"/>
      <c r="B122" s="1"/>
      <c r="E122" s="1"/>
      <c r="J122" s="112"/>
      <c r="V122" s="1"/>
    </row>
    <row r="123" spans="1:22">
      <c r="A123" s="467"/>
      <c r="B123" s="1"/>
      <c r="E123" s="1"/>
      <c r="J123" s="112"/>
      <c r="V123" s="1"/>
    </row>
    <row r="124" spans="1:22">
      <c r="A124" s="467"/>
      <c r="B124" s="1"/>
      <c r="E124" s="1"/>
      <c r="J124" s="112"/>
      <c r="V124" s="1"/>
    </row>
    <row r="125" spans="1:22">
      <c r="A125" s="467"/>
      <c r="B125" s="1"/>
      <c r="E125" s="1"/>
      <c r="J125" s="112"/>
      <c r="V125" s="1"/>
    </row>
    <row r="126" spans="1:22">
      <c r="A126" s="467"/>
      <c r="B126" s="1"/>
      <c r="E126" s="1"/>
      <c r="J126" s="112"/>
      <c r="V126" s="1"/>
    </row>
    <row r="127" spans="1:22">
      <c r="A127" s="467"/>
      <c r="B127" s="1"/>
      <c r="E127" s="1"/>
      <c r="J127" s="112"/>
      <c r="V127" s="1"/>
    </row>
    <row r="128" spans="1:22">
      <c r="A128" s="467"/>
      <c r="B128" s="1"/>
      <c r="E128" s="1"/>
      <c r="J128" s="112"/>
      <c r="V128" s="1"/>
    </row>
    <row r="129" spans="1:22">
      <c r="A129" s="467"/>
      <c r="B129" s="1"/>
      <c r="E129" s="1"/>
      <c r="J129" s="112"/>
      <c r="V129" s="1"/>
    </row>
    <row r="130" spans="1:22">
      <c r="A130" s="467"/>
      <c r="B130" s="1"/>
      <c r="E130" s="1"/>
      <c r="J130" s="112"/>
      <c r="V130" s="1"/>
    </row>
    <row r="131" spans="1:22">
      <c r="A131" s="467"/>
      <c r="B131" s="1"/>
      <c r="E131" s="1"/>
      <c r="J131" s="112"/>
      <c r="V131" s="1"/>
    </row>
    <row r="132" spans="1:22">
      <c r="A132" s="467"/>
      <c r="B132" s="1"/>
      <c r="E132" s="1"/>
      <c r="J132" s="112"/>
      <c r="V132" s="1"/>
    </row>
    <row r="133" spans="1:22">
      <c r="A133" s="467"/>
      <c r="B133" s="1"/>
      <c r="E133" s="1"/>
      <c r="J133" s="112"/>
      <c r="V133" s="1"/>
    </row>
    <row r="134" spans="1:22">
      <c r="A134" s="467"/>
      <c r="B134" s="1"/>
      <c r="E134" s="1"/>
      <c r="J134" s="112"/>
      <c r="V134" s="1"/>
    </row>
    <row r="135" spans="1:22">
      <c r="A135" s="467"/>
      <c r="B135" s="1"/>
      <c r="E135" s="1"/>
      <c r="J135" s="112"/>
      <c r="V135" s="1"/>
    </row>
    <row r="136" spans="1:22">
      <c r="A136" s="467"/>
      <c r="B136" s="1"/>
      <c r="E136" s="1"/>
      <c r="J136" s="112"/>
      <c r="V136" s="1"/>
    </row>
    <row r="137" spans="1:22">
      <c r="A137" s="467"/>
      <c r="B137" s="1"/>
      <c r="E137" s="1"/>
      <c r="J137" s="112"/>
      <c r="V137" s="1"/>
    </row>
    <row r="138" spans="1:22">
      <c r="A138" s="467"/>
      <c r="B138" s="1"/>
      <c r="E138" s="1"/>
      <c r="J138" s="112"/>
      <c r="V138" s="1"/>
    </row>
    <row r="139" spans="1:22">
      <c r="A139" s="467"/>
      <c r="B139" s="1"/>
      <c r="E139" s="1"/>
      <c r="J139" s="112"/>
      <c r="V139" s="1"/>
    </row>
    <row r="140" spans="1:22">
      <c r="A140" s="467"/>
      <c r="B140" s="1"/>
      <c r="E140" s="1"/>
      <c r="J140" s="112"/>
      <c r="V140" s="1"/>
    </row>
    <row r="141" spans="1:22">
      <c r="A141" s="467"/>
      <c r="B141" s="1"/>
      <c r="E141" s="1"/>
      <c r="J141" s="112"/>
      <c r="V141" s="1"/>
    </row>
    <row r="142" spans="1:22">
      <c r="A142" s="467"/>
      <c r="B142" s="1"/>
      <c r="E142" s="1"/>
      <c r="J142" s="112"/>
      <c r="V142" s="1"/>
    </row>
    <row r="143" spans="1:22">
      <c r="A143" s="467"/>
      <c r="B143" s="1"/>
      <c r="E143" s="1"/>
      <c r="J143" s="112"/>
      <c r="V143" s="1"/>
    </row>
    <row r="144" spans="1:22">
      <c r="A144" s="467"/>
      <c r="B144" s="1"/>
      <c r="E144" s="1"/>
      <c r="J144" s="112"/>
      <c r="V144" s="1"/>
    </row>
    <row r="145" spans="1:22">
      <c r="A145" s="1"/>
      <c r="B145" s="1"/>
      <c r="E145" s="1"/>
      <c r="J145" s="112"/>
      <c r="V145" s="1"/>
    </row>
    <row r="146" spans="1:22">
      <c r="A146" s="1"/>
      <c r="B146" s="1"/>
      <c r="E146" s="1"/>
      <c r="J146" s="112"/>
      <c r="V146" s="1"/>
    </row>
    <row r="147" spans="1:22">
      <c r="A147" s="1"/>
      <c r="B147" s="1"/>
      <c r="E147" s="1"/>
      <c r="J147" s="112"/>
      <c r="V147" s="1"/>
    </row>
    <row r="148" spans="1:22">
      <c r="A148" s="1"/>
      <c r="B148" s="1"/>
      <c r="E148" s="1"/>
      <c r="J148" s="112"/>
      <c r="V148" s="1"/>
    </row>
    <row r="149" spans="1:22">
      <c r="A149" s="1"/>
      <c r="B149" s="1"/>
      <c r="E149" s="1"/>
      <c r="J149" s="112"/>
      <c r="V149" s="1"/>
    </row>
    <row r="150" spans="1:22">
      <c r="A150" s="1"/>
      <c r="B150" s="1"/>
      <c r="E150" s="1"/>
      <c r="J150" s="112"/>
      <c r="V150" s="1"/>
    </row>
    <row r="151" spans="1:22">
      <c r="A151" s="1"/>
      <c r="B151" s="1"/>
      <c r="E151" s="1"/>
      <c r="J151" s="112"/>
      <c r="V151" s="1"/>
    </row>
    <row r="152" spans="1:22">
      <c r="A152" s="1"/>
      <c r="B152" s="1"/>
      <c r="E152" s="1"/>
      <c r="J152" s="112"/>
      <c r="V152" s="1"/>
    </row>
    <row r="153" spans="1:22">
      <c r="A153" s="1"/>
      <c r="B153" s="1"/>
      <c r="E153" s="1"/>
      <c r="J153" s="112"/>
      <c r="V153" s="1"/>
    </row>
    <row r="154" spans="1:22">
      <c r="A154" s="1"/>
      <c r="B154" s="1"/>
      <c r="E154" s="1"/>
      <c r="J154" s="112"/>
      <c r="V154" s="1"/>
    </row>
    <row r="155" spans="1:22">
      <c r="A155" s="1"/>
      <c r="B155" s="1"/>
      <c r="E155" s="1"/>
      <c r="J155" s="112"/>
      <c r="V155" s="1"/>
    </row>
    <row r="156" spans="1:22">
      <c r="A156" s="1"/>
      <c r="B156" s="1"/>
      <c r="E156" s="1"/>
      <c r="J156" s="112"/>
      <c r="V156" s="1"/>
    </row>
  </sheetData>
  <mergeCells count="27">
    <mergeCell ref="N46:N48"/>
    <mergeCell ref="P1:X1"/>
    <mergeCell ref="N4:N6"/>
    <mergeCell ref="N7:N9"/>
    <mergeCell ref="N10:N12"/>
    <mergeCell ref="N13:N15"/>
    <mergeCell ref="N16:N18"/>
    <mergeCell ref="N19:N21"/>
    <mergeCell ref="N22:N24"/>
    <mergeCell ref="N25:N27"/>
    <mergeCell ref="N28:N30"/>
    <mergeCell ref="N31:N33"/>
    <mergeCell ref="N34:N36"/>
    <mergeCell ref="N37:N39"/>
    <mergeCell ref="N40:N42"/>
    <mergeCell ref="N43:N45"/>
    <mergeCell ref="A39:A41"/>
    <mergeCell ref="C1:L1"/>
    <mergeCell ref="A4:A7"/>
    <mergeCell ref="A8:A11"/>
    <mergeCell ref="A35:A38"/>
    <mergeCell ref="A12:A14"/>
    <mergeCell ref="A19:A22"/>
    <mergeCell ref="A15:A18"/>
    <mergeCell ref="A31:A34"/>
    <mergeCell ref="A27:A30"/>
    <mergeCell ref="A23:A26"/>
  </mergeCells>
  <pageMargins left="0.70866141732283472" right="0.70866141732283472" top="0.74803149606299213" bottom="0.74803149606299213" header="0.31496062992125984" footer="0.31496062992125984"/>
  <pageSetup scale="5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 tint="-0.249977111117893"/>
  </sheetPr>
  <dimension ref="A1:BF62"/>
  <sheetViews>
    <sheetView showGridLines="0" tabSelected="1" topLeftCell="AS4" zoomScale="85" zoomScaleNormal="85" zoomScaleSheetLayoutView="100" workbookViewId="0">
      <selection activeCell="Y8" sqref="Y8"/>
    </sheetView>
  </sheetViews>
  <sheetFormatPr baseColWidth="10" defaultColWidth="11.42578125" defaultRowHeight="12.75"/>
  <cols>
    <col min="1" max="1" width="28.140625" style="2" customWidth="1"/>
    <col min="2" max="2" width="12.7109375" style="2" customWidth="1"/>
    <col min="3" max="3" width="12.5703125" style="2" customWidth="1"/>
    <col min="4" max="4" width="11.7109375" style="2" customWidth="1"/>
    <col min="5" max="5" width="12.5703125" style="2" customWidth="1"/>
    <col min="6" max="7" width="11.7109375" style="2" customWidth="1"/>
    <col min="8" max="8" width="18" style="2" customWidth="1"/>
    <col min="9" max="9" width="14.28515625" style="2" customWidth="1"/>
    <col min="10" max="10" width="16.42578125" style="2" customWidth="1"/>
    <col min="11" max="12" width="11.42578125" style="2"/>
    <col min="13" max="13" width="14.140625" style="2" bestFit="1" customWidth="1"/>
    <col min="14" max="15" width="12.5703125" style="2" bestFit="1" customWidth="1"/>
    <col min="16" max="16" width="11.7109375" style="2" bestFit="1" customWidth="1"/>
    <col min="17" max="17" width="12.5703125" style="2" bestFit="1" customWidth="1"/>
    <col min="18" max="19" width="11.5703125" style="2" bestFit="1" customWidth="1"/>
    <col min="20" max="20" width="12.7109375" style="2" bestFit="1" customWidth="1"/>
    <col min="21" max="21" width="12.5703125" style="2" bestFit="1" customWidth="1"/>
    <col min="22" max="22" width="14.140625" style="2" bestFit="1" customWidth="1"/>
    <col min="23" max="23" width="11.42578125" style="2"/>
    <col min="24" max="24" width="29.5703125" style="2" bestFit="1" customWidth="1"/>
    <col min="25" max="25" width="13.7109375" style="2" bestFit="1" customWidth="1"/>
    <col min="26" max="27" width="12.5703125" style="2" bestFit="1" customWidth="1"/>
    <col min="28" max="28" width="11.7109375" style="2" bestFit="1" customWidth="1"/>
    <col min="29" max="29" width="12.5703125" style="2" bestFit="1" customWidth="1"/>
    <col min="30" max="31" width="11.5703125" style="2" bestFit="1" customWidth="1"/>
    <col min="32" max="32" width="12.7109375" style="2" bestFit="1" customWidth="1"/>
    <col min="33" max="33" width="12.5703125" style="2" bestFit="1" customWidth="1"/>
    <col min="34" max="34" width="13.7109375" style="2" bestFit="1" customWidth="1"/>
    <col min="35" max="36" width="11.42578125" style="2"/>
    <col min="37" max="37" width="10.140625" style="2" bestFit="1" customWidth="1"/>
    <col min="38" max="38" width="8.85546875" style="2" bestFit="1" customWidth="1"/>
    <col min="39" max="39" width="8.85546875" style="2" customWidth="1"/>
    <col min="40" max="41" width="7.42578125" style="2" bestFit="1" customWidth="1"/>
    <col min="42" max="42" width="6.5703125" style="2" bestFit="1" customWidth="1"/>
    <col min="43" max="43" width="7.42578125" style="2" bestFit="1" customWidth="1"/>
    <col min="44" max="44" width="15.85546875" style="2" customWidth="1"/>
    <col min="45" max="45" width="9.28515625" style="2" bestFit="1" customWidth="1"/>
    <col min="46" max="46" width="15" style="2" customWidth="1"/>
    <col min="47" max="47" width="11.42578125" style="2"/>
    <col min="48" max="48" width="22.5703125" style="2" customWidth="1"/>
    <col min="49" max="16384" width="11.42578125" style="2"/>
  </cols>
  <sheetData>
    <row r="1" spans="1:58"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</row>
    <row r="2" spans="1:58">
      <c r="A2" s="491" t="s">
        <v>144</v>
      </c>
      <c r="B2" s="491"/>
      <c r="C2" s="491"/>
      <c r="D2" s="491"/>
      <c r="E2" s="491"/>
      <c r="F2" s="491"/>
      <c r="G2" s="491"/>
      <c r="H2" s="491"/>
      <c r="I2" s="491"/>
      <c r="J2" s="491"/>
      <c r="L2" s="491" t="s">
        <v>144</v>
      </c>
      <c r="M2" s="491"/>
      <c r="N2" s="491"/>
      <c r="O2" s="491"/>
      <c r="P2" s="491"/>
      <c r="Q2" s="491"/>
      <c r="R2" s="491"/>
      <c r="S2" s="491"/>
      <c r="T2" s="491"/>
      <c r="U2" s="491"/>
      <c r="V2" s="491"/>
      <c r="X2" s="491" t="s">
        <v>144</v>
      </c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J2" s="491" t="s">
        <v>144</v>
      </c>
      <c r="AK2" s="491"/>
      <c r="AL2" s="491"/>
      <c r="AM2" s="491"/>
      <c r="AN2" s="491"/>
      <c r="AO2" s="491"/>
      <c r="AP2" s="491"/>
      <c r="AQ2" s="491"/>
      <c r="AR2" s="491"/>
      <c r="AS2" s="491"/>
      <c r="AT2" s="491"/>
      <c r="AV2" s="491" t="s">
        <v>144</v>
      </c>
      <c r="AW2" s="491"/>
      <c r="AX2" s="491"/>
      <c r="AY2" s="491"/>
      <c r="AZ2" s="491"/>
      <c r="BA2" s="491"/>
      <c r="BB2" s="491"/>
      <c r="BC2" s="491"/>
      <c r="BD2" s="491"/>
      <c r="BE2" s="491"/>
      <c r="BF2" s="491"/>
    </row>
    <row r="3" spans="1:58">
      <c r="A3" s="491" t="s">
        <v>187</v>
      </c>
      <c r="B3" s="491"/>
      <c r="C3" s="491"/>
      <c r="D3" s="491"/>
      <c r="E3" s="491"/>
      <c r="F3" s="491"/>
      <c r="G3" s="491"/>
      <c r="H3" s="491"/>
      <c r="I3" s="491"/>
      <c r="J3" s="491"/>
      <c r="L3" s="491" t="s">
        <v>282</v>
      </c>
      <c r="M3" s="491"/>
      <c r="N3" s="491"/>
      <c r="O3" s="491"/>
      <c r="P3" s="491"/>
      <c r="Q3" s="491"/>
      <c r="R3" s="491"/>
      <c r="S3" s="491"/>
      <c r="T3" s="491"/>
      <c r="U3" s="491"/>
      <c r="V3" s="491"/>
      <c r="X3" s="491" t="s">
        <v>282</v>
      </c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J3" s="491" t="s">
        <v>282</v>
      </c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V3" s="491" t="s">
        <v>187</v>
      </c>
      <c r="AW3" s="491"/>
      <c r="AX3" s="491"/>
      <c r="AY3" s="491"/>
      <c r="AZ3" s="491"/>
      <c r="BA3" s="491"/>
      <c r="BB3" s="491"/>
      <c r="BC3" s="491"/>
      <c r="BD3" s="491"/>
      <c r="BE3" s="491"/>
      <c r="BF3" s="491"/>
    </row>
    <row r="4" spans="1:58">
      <c r="A4" s="491" t="s">
        <v>203</v>
      </c>
      <c r="B4" s="491"/>
      <c r="C4" s="491"/>
      <c r="D4" s="491"/>
      <c r="E4" s="491"/>
      <c r="F4" s="491"/>
      <c r="G4" s="491"/>
      <c r="H4" s="491"/>
      <c r="I4" s="491"/>
      <c r="J4" s="491"/>
      <c r="L4" s="491" t="s">
        <v>283</v>
      </c>
      <c r="M4" s="491"/>
      <c r="N4" s="491"/>
      <c r="O4" s="491"/>
      <c r="P4" s="491"/>
      <c r="Q4" s="491"/>
      <c r="R4" s="491"/>
      <c r="S4" s="491"/>
      <c r="T4" s="491"/>
      <c r="U4" s="491"/>
      <c r="V4" s="491"/>
      <c r="X4" s="491" t="s">
        <v>283</v>
      </c>
      <c r="Y4" s="491"/>
      <c r="Z4" s="491"/>
      <c r="AA4" s="491"/>
      <c r="AB4" s="491"/>
      <c r="AC4" s="491"/>
      <c r="AD4" s="491"/>
      <c r="AE4" s="491"/>
      <c r="AF4" s="491"/>
      <c r="AG4" s="491"/>
      <c r="AH4" s="491"/>
      <c r="AJ4" s="491" t="s">
        <v>203</v>
      </c>
      <c r="AK4" s="491"/>
      <c r="AL4" s="491"/>
      <c r="AM4" s="491"/>
      <c r="AN4" s="491"/>
      <c r="AO4" s="491"/>
      <c r="AP4" s="491"/>
      <c r="AQ4" s="491"/>
      <c r="AR4" s="491"/>
      <c r="AS4" s="491"/>
      <c r="AT4" s="491"/>
      <c r="AV4" s="536" t="s">
        <v>203</v>
      </c>
      <c r="AW4" s="536"/>
      <c r="AX4" s="536"/>
      <c r="AY4" s="536"/>
      <c r="AZ4" s="536"/>
      <c r="BA4" s="536"/>
      <c r="BB4" s="536"/>
      <c r="BC4" s="536"/>
      <c r="BD4" s="536"/>
      <c r="BE4" s="536"/>
      <c r="BF4" s="536"/>
    </row>
    <row r="5" spans="1:58">
      <c r="A5" s="493" t="s">
        <v>204</v>
      </c>
      <c r="B5" s="493"/>
      <c r="C5" s="493"/>
      <c r="D5" s="493"/>
      <c r="E5" s="493"/>
      <c r="F5" s="493"/>
      <c r="G5" s="493"/>
      <c r="H5" s="493"/>
      <c r="I5" s="493"/>
      <c r="J5" s="493"/>
      <c r="L5" s="491" t="s">
        <v>284</v>
      </c>
      <c r="M5" s="491"/>
      <c r="N5" s="491"/>
      <c r="O5" s="491"/>
      <c r="P5" s="491"/>
      <c r="Q5" s="491"/>
      <c r="R5" s="491"/>
      <c r="S5" s="491"/>
      <c r="T5" s="491"/>
      <c r="U5" s="491"/>
      <c r="V5" s="491"/>
      <c r="X5" s="491" t="s">
        <v>285</v>
      </c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J5" s="491" t="s">
        <v>286</v>
      </c>
      <c r="AK5" s="491"/>
      <c r="AL5" s="491"/>
      <c r="AM5" s="491"/>
      <c r="AN5" s="491"/>
      <c r="AO5" s="491"/>
      <c r="AP5" s="491"/>
      <c r="AQ5" s="491"/>
      <c r="AR5" s="491"/>
      <c r="AS5" s="491"/>
      <c r="AT5" s="491"/>
      <c r="AV5" s="491" t="s">
        <v>286</v>
      </c>
      <c r="AW5" s="491"/>
      <c r="AX5" s="491"/>
      <c r="AY5" s="491"/>
      <c r="AZ5" s="491"/>
      <c r="BA5" s="491"/>
      <c r="BB5" s="491"/>
      <c r="BC5" s="491"/>
      <c r="BD5" s="491"/>
      <c r="BE5" s="491"/>
      <c r="BF5" s="491"/>
    </row>
    <row r="6" spans="1:58" ht="13.5" thickBot="1">
      <c r="A6" s="412"/>
      <c r="B6" s="412"/>
      <c r="C6" s="412"/>
      <c r="D6" s="412"/>
      <c r="E6" s="412"/>
      <c r="F6" s="412"/>
      <c r="G6" s="412"/>
      <c r="H6" s="412"/>
      <c r="I6" s="412"/>
      <c r="J6" s="412"/>
      <c r="L6" s="404"/>
      <c r="X6" s="404"/>
      <c r="AJ6" s="404"/>
      <c r="AV6" s="535" t="s">
        <v>287</v>
      </c>
      <c r="AW6" s="535"/>
      <c r="AX6" s="535"/>
      <c r="AY6" s="535"/>
      <c r="AZ6" s="535"/>
      <c r="BA6" s="535"/>
      <c r="BB6" s="535"/>
      <c r="BC6" s="535"/>
      <c r="BD6" s="535"/>
      <c r="BE6" s="535"/>
      <c r="BF6" s="535"/>
    </row>
    <row r="7" spans="1:58" ht="52.5" thickTop="1" thickBot="1">
      <c r="A7" s="107" t="s">
        <v>0</v>
      </c>
      <c r="B7" s="111" t="s">
        <v>170</v>
      </c>
      <c r="C7" s="111" t="s">
        <v>171</v>
      </c>
      <c r="D7" s="111" t="s">
        <v>172</v>
      </c>
      <c r="E7" s="111" t="s">
        <v>173</v>
      </c>
      <c r="F7" s="111" t="s">
        <v>174</v>
      </c>
      <c r="G7" s="111" t="s">
        <v>175</v>
      </c>
      <c r="H7" s="111" t="s">
        <v>205</v>
      </c>
      <c r="I7" s="111" t="s">
        <v>189</v>
      </c>
      <c r="J7" s="103" t="s">
        <v>53</v>
      </c>
      <c r="L7" s="107" t="s">
        <v>0</v>
      </c>
      <c r="M7" s="111" t="s">
        <v>170</v>
      </c>
      <c r="N7" s="111" t="s">
        <v>280</v>
      </c>
      <c r="O7" s="111" t="s">
        <v>281</v>
      </c>
      <c r="P7" s="111" t="s">
        <v>172</v>
      </c>
      <c r="Q7" s="111" t="s">
        <v>173</v>
      </c>
      <c r="R7" s="111" t="s">
        <v>174</v>
      </c>
      <c r="S7" s="111" t="s">
        <v>175</v>
      </c>
      <c r="T7" s="111" t="s">
        <v>288</v>
      </c>
      <c r="U7" s="111" t="s">
        <v>289</v>
      </c>
      <c r="V7" s="103" t="s">
        <v>53</v>
      </c>
      <c r="X7" s="107" t="s">
        <v>0</v>
      </c>
      <c r="Y7" s="111" t="s">
        <v>170</v>
      </c>
      <c r="Z7" s="111" t="s">
        <v>280</v>
      </c>
      <c r="AA7" s="111" t="s">
        <v>281</v>
      </c>
      <c r="AB7" s="111" t="s">
        <v>172</v>
      </c>
      <c r="AC7" s="111" t="s">
        <v>173</v>
      </c>
      <c r="AD7" s="111" t="s">
        <v>174</v>
      </c>
      <c r="AE7" s="111" t="s">
        <v>175</v>
      </c>
      <c r="AF7" s="111" t="s">
        <v>288</v>
      </c>
      <c r="AG7" s="111" t="s">
        <v>289</v>
      </c>
      <c r="AH7" s="103" t="s">
        <v>53</v>
      </c>
      <c r="AJ7" s="107" t="s">
        <v>0</v>
      </c>
      <c r="AK7" s="111" t="s">
        <v>170</v>
      </c>
      <c r="AL7" s="111" t="s">
        <v>280</v>
      </c>
      <c r="AM7" s="111" t="s">
        <v>281</v>
      </c>
      <c r="AN7" s="111" t="s">
        <v>172</v>
      </c>
      <c r="AO7" s="111" t="s">
        <v>173</v>
      </c>
      <c r="AP7" s="111" t="s">
        <v>174</v>
      </c>
      <c r="AQ7" s="111" t="s">
        <v>175</v>
      </c>
      <c r="AR7" s="111" t="s">
        <v>288</v>
      </c>
      <c r="AS7" s="111" t="s">
        <v>289</v>
      </c>
      <c r="AT7" s="103" t="s">
        <v>53</v>
      </c>
      <c r="AV7" s="107" t="s">
        <v>0</v>
      </c>
      <c r="AW7" s="111" t="s">
        <v>170</v>
      </c>
      <c r="AX7" s="111" t="s">
        <v>280</v>
      </c>
      <c r="AY7" s="111" t="s">
        <v>281</v>
      </c>
      <c r="AZ7" s="111" t="s">
        <v>172</v>
      </c>
      <c r="BA7" s="111" t="s">
        <v>173</v>
      </c>
      <c r="BB7" s="111" t="s">
        <v>174</v>
      </c>
      <c r="BC7" s="111" t="s">
        <v>175</v>
      </c>
      <c r="BD7" s="111" t="s">
        <v>288</v>
      </c>
      <c r="BE7" s="111" t="s">
        <v>289</v>
      </c>
      <c r="BF7" s="103" t="s">
        <v>53</v>
      </c>
    </row>
    <row r="8" spans="1:58" ht="13.5" thickTop="1">
      <c r="A8" s="3" t="s">
        <v>1</v>
      </c>
      <c r="B8" s="110">
        <f>+[8]Dist!B7-'[8]Distr X fondo2018'!B7</f>
        <v>-5.1544979214668274E-5</v>
      </c>
      <c r="C8" s="110">
        <f>+[8]Dist!C7-'[8]Distr X fondo2018'!C7</f>
        <v>-7.4201961979269981E-6</v>
      </c>
      <c r="D8" s="110">
        <f>+[8]Dist!D7-'[8]Distr X fondo2018'!D7</f>
        <v>-1.6392441466450691E-6</v>
      </c>
      <c r="E8" s="110">
        <f>+[8]Dist!E7-'[8]Distr X fondo2018'!E7</f>
        <v>2.9236020054668188E-5</v>
      </c>
      <c r="F8" s="110">
        <f>+[8]Dist!F7-'[8]Distr X fondo2018'!F7</f>
        <v>-1.906118995975703E-7</v>
      </c>
      <c r="G8" s="110">
        <v>-32.478720318157379</v>
      </c>
      <c r="H8" s="110">
        <f>+[8]Dist!H7-'[8]Distr X fondo2018'!H7</f>
        <v>-3.0803494155406952E-7</v>
      </c>
      <c r="I8" s="110">
        <v>-50.478490703933254</v>
      </c>
      <c r="J8" s="105">
        <f>SUM(B8:I8)</f>
        <v>-82.957242889136978</v>
      </c>
      <c r="L8" s="3" t="s">
        <v>1</v>
      </c>
      <c r="M8" s="4">
        <f>ParFedAn19!$C$38*CaGa19!$N7</f>
        <v>4184116.5898391032</v>
      </c>
      <c r="N8" s="4">
        <f>ParFedAn19!$D$38*CaGa19!$N7</f>
        <v>570029.57466622256</v>
      </c>
      <c r="O8" s="4">
        <f>ParFedAn19!$E$38*CoAr14FIII19!R5</f>
        <v>1825250.3078896254</v>
      </c>
      <c r="P8" s="4">
        <f>ParFedAn19!$F$38*CaGa19!$N7</f>
        <v>127415.24842132427</v>
      </c>
      <c r="Q8" s="4">
        <f>ParFedAn19!$G$38*CaGa19!$N7</f>
        <v>177790.77414863149</v>
      </c>
      <c r="R8" s="4">
        <f>ParFedAn19!$H$38*CaGa19!$N7</f>
        <v>13799.839753975073</v>
      </c>
      <c r="S8" s="4">
        <f>ParFedAn19!$I$38*CaGa19!$N7</f>
        <v>120885.9190392398</v>
      </c>
      <c r="T8" s="4">
        <f>ParFedAn19!$J$38*CaGa19!$N7</f>
        <v>22993.051309842172</v>
      </c>
      <c r="U8" s="4">
        <f>ParFedAn19!$K$38*CoAr14FII19!O7</f>
        <v>57438.109342712014</v>
      </c>
      <c r="V8" s="5">
        <f>SUM(M8:U8)</f>
        <v>7099719.4144106768</v>
      </c>
      <c r="X8" s="3" t="s">
        <v>1</v>
      </c>
      <c r="Y8" s="4">
        <f>ParFedAn19!$C$38*CaGa19!$AC7</f>
        <v>4172416.6544940034</v>
      </c>
      <c r="Z8" s="4">
        <f>ParFedAn19!$D$38*CaGa19!$AC7</f>
        <v>568435.61593558255</v>
      </c>
      <c r="AA8" s="4">
        <f>ParFedAn19!$E$38*CoAr14FIII19!R5</f>
        <v>1825250.3078896254</v>
      </c>
      <c r="AB8" s="4">
        <f>ParFedAn19!$F$38*CaGa19!$AC7</f>
        <v>127058.96050809319</v>
      </c>
      <c r="AC8" s="4">
        <f>ParFedAn19!$G$38*CaGa19!$AC7</f>
        <v>177293.62247567246</v>
      </c>
      <c r="AD8" s="4">
        <f>ParFedAn19!$H$38*CaGa19!$AC7</f>
        <v>13761.25162445537</v>
      </c>
      <c r="AE8" s="4">
        <f>ParFedAn19!$I$38*CaGa19!$AC7</f>
        <v>120547.88891829939</v>
      </c>
      <c r="AF8" s="4">
        <f>ParFedAn19!$J$38*CaGa19!$AC7</f>
        <v>22928.756444262897</v>
      </c>
      <c r="AG8" s="4">
        <f>ParFedAn19!$K$38*CoAr14FII19!U7</f>
        <v>57493.088487735586</v>
      </c>
      <c r="AH8" s="5">
        <f t="shared" ref="AH8:AH58" si="0">SUM(Y8:AG8)</f>
        <v>7085186.1467777314</v>
      </c>
      <c r="AJ8" s="3" t="s">
        <v>1</v>
      </c>
      <c r="AK8" s="405">
        <f>(Y8-M8)</f>
        <v>-11699.935345099773</v>
      </c>
      <c r="AL8" s="405">
        <f t="shared" ref="AL8:AS8" si="1">(Z8-N8)</f>
        <v>-1593.9587306400063</v>
      </c>
      <c r="AM8" s="416">
        <f t="shared" si="1"/>
        <v>0</v>
      </c>
      <c r="AN8" s="405">
        <f t="shared" si="1"/>
        <v>-356.28791323107725</v>
      </c>
      <c r="AO8" s="405">
        <f t="shared" si="1"/>
        <v>-497.15167295903666</v>
      </c>
      <c r="AP8" s="405">
        <f t="shared" si="1"/>
        <v>-38.588129519703216</v>
      </c>
      <c r="AQ8" s="405">
        <f t="shared" si="1"/>
        <v>-338.03012094041333</v>
      </c>
      <c r="AR8" s="405">
        <f t="shared" si="1"/>
        <v>-64.294865579275211</v>
      </c>
      <c r="AS8" s="405">
        <f t="shared" si="1"/>
        <v>54.979145023571618</v>
      </c>
      <c r="AT8" s="406">
        <f>SUM(AK8:AS8)</f>
        <v>-14533.267632945714</v>
      </c>
      <c r="AV8" s="3" t="s">
        <v>1</v>
      </c>
      <c r="AW8" s="110">
        <f>AK8/6</f>
        <v>-1949.9892241832956</v>
      </c>
      <c r="AX8" s="110">
        <f t="shared" ref="AX8:BE8" si="2">AL8/6</f>
        <v>-265.65978844000102</v>
      </c>
      <c r="AY8" s="110">
        <f t="shared" si="2"/>
        <v>0</v>
      </c>
      <c r="AZ8" s="110">
        <f t="shared" si="2"/>
        <v>-59.381318871846211</v>
      </c>
      <c r="BA8" s="110">
        <f t="shared" si="2"/>
        <v>-82.858612159839439</v>
      </c>
      <c r="BB8" s="110">
        <f t="shared" si="2"/>
        <v>-6.431354919950536</v>
      </c>
      <c r="BC8" s="110">
        <f t="shared" si="2"/>
        <v>-56.33835349006889</v>
      </c>
      <c r="BD8" s="110">
        <f t="shared" si="2"/>
        <v>-10.715810929879202</v>
      </c>
      <c r="BE8" s="110">
        <f t="shared" si="2"/>
        <v>9.1631908372619364</v>
      </c>
      <c r="BF8" s="105">
        <f>SUM(AW8:BE8)</f>
        <v>-2422.2112721576195</v>
      </c>
    </row>
    <row r="9" spans="1:58">
      <c r="A9" s="3" t="s">
        <v>2</v>
      </c>
      <c r="B9" s="110">
        <f>+[8]Dist!B8-'[8]Distr X fondo2018'!B8</f>
        <v>-1.0210275650024414E-4</v>
      </c>
      <c r="C9" s="110">
        <f>+[8]Dist!C8-'[8]Distr X fondo2018'!C8</f>
        <v>-1.4697900041937828E-5</v>
      </c>
      <c r="D9" s="110">
        <f>+[8]Dist!D8-'[8]Distr X fondo2018'!D8</f>
        <v>-3.2469397410750389E-6</v>
      </c>
      <c r="E9" s="110">
        <f>+[8]Dist!E8-'[8]Distr X fondo2018'!E8</f>
        <v>5.7910103350877762E-5</v>
      </c>
      <c r="F9" s="110">
        <f>+[8]Dist!F8-'[8]Distr X fondo2018'!F8</f>
        <v>-3.7756399251520634E-7</v>
      </c>
      <c r="G9" s="110">
        <v>-64.333114312690057</v>
      </c>
      <c r="H9" s="110">
        <f>+[8]Dist!H8-'[8]Distr X fondo2018'!H8</f>
        <v>-6.1013270169496536E-7</v>
      </c>
      <c r="I9" s="110">
        <v>-99.986652213536829</v>
      </c>
      <c r="J9" s="105">
        <f t="shared" ref="J9:J58" si="3">SUM(B9:I9)</f>
        <v>-164.31982965141651</v>
      </c>
      <c r="L9" s="3" t="s">
        <v>2</v>
      </c>
      <c r="M9" s="4">
        <f>ParFedAn19!$C$38*CaGa19!$N8</f>
        <v>8287803.5873530023</v>
      </c>
      <c r="N9" s="4">
        <f>ParFedAn19!$D$38*CaGa19!$N8</f>
        <v>1129101.699816088</v>
      </c>
      <c r="O9" s="4">
        <f>ParFedAn19!$E$38*CoAr14FIII19!R6</f>
        <v>1752398.691605987</v>
      </c>
      <c r="P9" s="4">
        <f>ParFedAn19!$F$38*CaGa19!$N8</f>
        <v>252381.24470865488</v>
      </c>
      <c r="Q9" s="4">
        <f>ParFedAn19!$G$38*CaGa19!$N8</f>
        <v>352163.9476695265</v>
      </c>
      <c r="R9" s="4">
        <f>ParFedAn19!$H$38*CaGa19!$N8</f>
        <v>27334.410732156295</v>
      </c>
      <c r="S9" s="4">
        <f>ParFedAn19!$I$38*CaGa19!$N8</f>
        <v>239448.09662017631</v>
      </c>
      <c r="T9" s="4">
        <f>ParFedAn19!$J$38*CaGa19!$N8</f>
        <v>45544.116431332404</v>
      </c>
      <c r="U9" s="4">
        <f>ParFedAn19!$K$38*CoAr14FII19!O8</f>
        <v>126964.42791916993</v>
      </c>
      <c r="V9" s="5">
        <f t="shared" ref="V9:V58" si="4">SUM(M9:U9)</f>
        <v>12213140.222856093</v>
      </c>
      <c r="X9" s="3" t="s">
        <v>2</v>
      </c>
      <c r="Y9" s="4">
        <f>ParFedAn19!$C$38*CaGa19!$AC8</f>
        <v>8264628.6198197361</v>
      </c>
      <c r="Z9" s="4">
        <f>ParFedAn19!$D$38*CaGa19!$AC8</f>
        <v>1125944.4223831475</v>
      </c>
      <c r="AA9" s="4">
        <f>ParFedAn19!$E$38*CoAr14FIII19!R6</f>
        <v>1752398.691605987</v>
      </c>
      <c r="AB9" s="4">
        <f>ParFedAn19!$F$38*CaGa19!$AC8</f>
        <v>251675.51766161752</v>
      </c>
      <c r="AC9" s="4">
        <f>ParFedAn19!$G$38*CaGa19!$AC8</f>
        <v>351179.20087049739</v>
      </c>
      <c r="AD9" s="4">
        <f>ParFedAn19!$H$38*CaGa19!$AC8</f>
        <v>27257.976237228671</v>
      </c>
      <c r="AE9" s="4">
        <f>ParFedAn19!$I$38*CaGa19!$AC8</f>
        <v>238778.53419551378</v>
      </c>
      <c r="AF9" s="4">
        <f>ParFedAn19!$J$38*CaGa19!$AC8</f>
        <v>45416.762614545762</v>
      </c>
      <c r="AG9" s="4">
        <f>ParFedAn19!$K$38*CoAr14FII19!U8</f>
        <v>126533.35661038809</v>
      </c>
      <c r="AH9" s="5">
        <f t="shared" si="0"/>
        <v>12183813.081998663</v>
      </c>
      <c r="AJ9" s="3" t="s">
        <v>2</v>
      </c>
      <c r="AK9" s="405">
        <f t="shared" ref="AK9:AK58" si="5">(Y9-M9)</f>
        <v>-23174.967533266172</v>
      </c>
      <c r="AL9" s="405">
        <f t="shared" ref="AL9:AL58" si="6">(Z9-N9)</f>
        <v>-3157.2774329404347</v>
      </c>
      <c r="AM9" s="416">
        <f t="shared" ref="AM9:AM58" si="7">(AA9-O9)</f>
        <v>0</v>
      </c>
      <c r="AN9" s="405">
        <f t="shared" ref="AN9:AN58" si="8">(AB9-P9)</f>
        <v>-705.72704703736235</v>
      </c>
      <c r="AO9" s="405">
        <f t="shared" ref="AO9:AO58" si="9">(AC9-Q9)</f>
        <v>-984.74679902911885</v>
      </c>
      <c r="AP9" s="405">
        <f t="shared" ref="AP9:AP58" si="10">(AD9-R9)</f>
        <v>-76.434494927623746</v>
      </c>
      <c r="AQ9" s="405">
        <f t="shared" ref="AQ9:AQ58" si="11">(AE9-S9)</f>
        <v>-669.56242466252297</v>
      </c>
      <c r="AR9" s="405">
        <f t="shared" ref="AR9:AR58" si="12">(AF9-T9)</f>
        <v>-127.35381678664271</v>
      </c>
      <c r="AS9" s="405">
        <f t="shared" ref="AS9:AS58" si="13">(AG9-U9)</f>
        <v>-431.07130878184398</v>
      </c>
      <c r="AT9" s="406">
        <f t="shared" ref="AT9:AT58" si="14">SUM(AK9:AS9)</f>
        <v>-29327.140857431721</v>
      </c>
      <c r="AV9" s="3" t="s">
        <v>2</v>
      </c>
      <c r="AW9" s="110">
        <f t="shared" ref="AW9:AW58" si="15">AK9/6</f>
        <v>-3862.4945888776952</v>
      </c>
      <c r="AX9" s="110">
        <f t="shared" ref="AX9:AX58" si="16">AL9/6</f>
        <v>-526.21290549007244</v>
      </c>
      <c r="AY9" s="110">
        <f t="shared" ref="AY9:AY58" si="17">AM9/6</f>
        <v>0</v>
      </c>
      <c r="AZ9" s="110">
        <f t="shared" ref="AZ9:AZ58" si="18">AN9/6</f>
        <v>-117.62117450622706</v>
      </c>
      <c r="BA9" s="110">
        <f t="shared" ref="BA9:BA58" si="19">AO9/6</f>
        <v>-164.12446650485313</v>
      </c>
      <c r="BB9" s="110">
        <f t="shared" ref="BB9:BB58" si="20">AP9/6</f>
        <v>-12.73908248793729</v>
      </c>
      <c r="BC9" s="110">
        <f t="shared" ref="BC9:BC58" si="21">AQ9/6</f>
        <v>-111.59373744375382</v>
      </c>
      <c r="BD9" s="110">
        <f t="shared" ref="BD9:BD58" si="22">AR9/6</f>
        <v>-21.22563613110712</v>
      </c>
      <c r="BE9" s="110">
        <f t="shared" ref="BE9:BE58" si="23">AS9/6</f>
        <v>-71.84521813030733</v>
      </c>
      <c r="BF9" s="105">
        <f t="shared" ref="BF9:BF58" si="24">SUM(AW9:BE9)</f>
        <v>-4887.8568095719538</v>
      </c>
    </row>
    <row r="10" spans="1:58">
      <c r="A10" s="3" t="s">
        <v>3</v>
      </c>
      <c r="B10" s="110">
        <f>+[8]Dist!B9-'[8]Distr X fondo2018'!B9</f>
        <v>-4.2572617530822754E-5</v>
      </c>
      <c r="C10" s="110">
        <f>+[8]Dist!C9-'[8]Distr X fondo2018'!C9</f>
        <v>-6.1288010329008102E-6</v>
      </c>
      <c r="D10" s="110">
        <f>+[8]Dist!D9-'[8]Distr X fondo2018'!D9</f>
        <v>-1.353793777525425E-6</v>
      </c>
      <c r="E10" s="110">
        <f>+[8]Dist!E9-'[8]Distr X fondo2018'!E9</f>
        <v>5.9751328080892563E-5</v>
      </c>
      <c r="F10" s="110">
        <f>+[8]Dist!F9-'[8]Distr X fondo2018'!F9</f>
        <v>-1.574226189404726E-7</v>
      </c>
      <c r="G10" s="110">
        <v>-28.123083629121538</v>
      </c>
      <c r="H10" s="110">
        <f>+[8]Dist!H9-'[8]Distr X fondo2018'!H9</f>
        <v>-2.543965820223093E-7</v>
      </c>
      <c r="I10" s="110">
        <v>-43.708942909530982</v>
      </c>
      <c r="J10" s="105">
        <f t="shared" si="3"/>
        <v>-71.832017254355975</v>
      </c>
      <c r="L10" s="3" t="s">
        <v>3</v>
      </c>
      <c r="M10" s="4">
        <f>ParFedAn19!$C$38*CaGa19!$N9</f>
        <v>8515173.6725195516</v>
      </c>
      <c r="N10" s="4">
        <f>ParFedAn19!$D$38*CaGa19!$N9</f>
        <v>1160077.8139267836</v>
      </c>
      <c r="O10" s="4">
        <f>ParFedAn19!$E$38*CoAr14FIII19!R7</f>
        <v>0</v>
      </c>
      <c r="P10" s="4">
        <f>ParFedAn19!$F$38*CaGa19!$N9</f>
        <v>259305.14734450079</v>
      </c>
      <c r="Q10" s="4">
        <f>ParFedAn19!$G$38*CaGa19!$N9</f>
        <v>361825.31885554199</v>
      </c>
      <c r="R10" s="4">
        <f>ParFedAn19!$H$38*CaGa19!$N9</f>
        <v>28084.311140707458</v>
      </c>
      <c r="S10" s="4">
        <f>ParFedAn19!$I$38*CaGa19!$N9</f>
        <v>246017.18739889323</v>
      </c>
      <c r="T10" s="4">
        <f>ParFedAn19!$J$38*CaGa19!$N9</f>
        <v>46793.587358422097</v>
      </c>
      <c r="U10" s="4">
        <f>ParFedAn19!$K$38*CoAr14FII19!O9</f>
        <v>108393.52732780798</v>
      </c>
      <c r="V10" s="5">
        <f t="shared" si="4"/>
        <v>10725670.565872211</v>
      </c>
      <c r="X10" s="3" t="s">
        <v>3</v>
      </c>
      <c r="Y10" s="4">
        <f>ParFedAn19!$C$38*CaGa19!$AC9</f>
        <v>8566361.6912709344</v>
      </c>
      <c r="Z10" s="4">
        <f>ParFedAn19!$D$38*CaGa19!$AC9</f>
        <v>1167051.4925828031</v>
      </c>
      <c r="AA10" s="4">
        <f>ParFedAn19!$E$38*CoAr14FIII19!R7</f>
        <v>0</v>
      </c>
      <c r="AB10" s="4">
        <f>ParFedAn19!$F$38*CaGa19!$AC9</f>
        <v>260863.93137581614</v>
      </c>
      <c r="AC10" s="4">
        <f>ParFedAn19!$G$38*CaGa19!$AC9</f>
        <v>364000.39148689358</v>
      </c>
      <c r="AD10" s="4">
        <f>ParFedAn19!$H$38*CaGa19!$AC9</f>
        <v>28253.136851207015</v>
      </c>
      <c r="AE10" s="4">
        <f>ParFedAn19!$I$38*CaGa19!$AC9</f>
        <v>247496.09233801128</v>
      </c>
      <c r="AF10" s="4">
        <f>ParFedAn19!$J$38*CaGa19!$AC9</f>
        <v>47074.881800469426</v>
      </c>
      <c r="AG10" s="4">
        <f>ParFedAn19!$K$38*CoAr14FII19!U9</f>
        <v>108528.1801331132</v>
      </c>
      <c r="AH10" s="5">
        <f t="shared" si="0"/>
        <v>10789629.797839249</v>
      </c>
      <c r="AJ10" s="3" t="s">
        <v>3</v>
      </c>
      <c r="AK10" s="405">
        <f t="shared" si="5"/>
        <v>51188.018751382828</v>
      </c>
      <c r="AL10" s="405">
        <f t="shared" si="6"/>
        <v>6973.6786560195033</v>
      </c>
      <c r="AM10" s="416">
        <f t="shared" si="7"/>
        <v>0</v>
      </c>
      <c r="AN10" s="405">
        <f t="shared" si="8"/>
        <v>1558.7840313153574</v>
      </c>
      <c r="AO10" s="405">
        <f t="shared" si="9"/>
        <v>2175.0726313515916</v>
      </c>
      <c r="AP10" s="405">
        <f t="shared" si="10"/>
        <v>168.82571049955732</v>
      </c>
      <c r="AQ10" s="405">
        <f t="shared" si="11"/>
        <v>1478.9049391180451</v>
      </c>
      <c r="AR10" s="405">
        <f t="shared" si="12"/>
        <v>281.29444204732863</v>
      </c>
      <c r="AS10" s="405">
        <f t="shared" si="13"/>
        <v>134.65280530521704</v>
      </c>
      <c r="AT10" s="406">
        <f t="shared" si="14"/>
        <v>63959.231967039428</v>
      </c>
      <c r="AV10" s="3" t="s">
        <v>3</v>
      </c>
      <c r="AW10" s="110">
        <f t="shared" si="15"/>
        <v>8531.3364585638046</v>
      </c>
      <c r="AX10" s="110">
        <f t="shared" si="16"/>
        <v>1162.2797760032506</v>
      </c>
      <c r="AY10" s="110">
        <f t="shared" si="17"/>
        <v>0</v>
      </c>
      <c r="AZ10" s="110">
        <f t="shared" si="18"/>
        <v>259.79733855255955</v>
      </c>
      <c r="BA10" s="110">
        <f t="shared" si="19"/>
        <v>362.51210522526526</v>
      </c>
      <c r="BB10" s="110">
        <f t="shared" si="20"/>
        <v>28.137618416592886</v>
      </c>
      <c r="BC10" s="110">
        <f t="shared" si="21"/>
        <v>246.4841565196742</v>
      </c>
      <c r="BD10" s="110">
        <f t="shared" si="22"/>
        <v>46.882407007888105</v>
      </c>
      <c r="BE10" s="110">
        <f t="shared" si="23"/>
        <v>22.442134217536175</v>
      </c>
      <c r="BF10" s="105">
        <f t="shared" si="24"/>
        <v>10659.871994506571</v>
      </c>
    </row>
    <row r="11" spans="1:58">
      <c r="A11" s="3" t="s">
        <v>4</v>
      </c>
      <c r="B11" s="110">
        <f>+[8]Dist!B10-'[8]Distr X fondo2018'!B10</f>
        <v>-1.8596649169921875E-5</v>
      </c>
      <c r="C11" s="110">
        <f>+[8]Dist!C10-'[8]Distr X fondo2018'!C10</f>
        <v>-2.6784837245941162E-6</v>
      </c>
      <c r="D11" s="110">
        <f>+[8]Dist!D10-'[8]Distr X fondo2018'!D10</f>
        <v>-5.9162266552448273E-7</v>
      </c>
      <c r="E11" s="110">
        <f>+[8]Dist!E10-'[8]Distr X fondo2018'!E10</f>
        <v>1.7083599232137203E-4</v>
      </c>
      <c r="F11" s="110">
        <f>+[8]Dist!F10-'[8]Distr X fondo2018'!F10</f>
        <v>-6.8801455199718475E-8</v>
      </c>
      <c r="G11" s="110">
        <v>-16.593195020376395</v>
      </c>
      <c r="H11" s="110">
        <f>+[8]Dist!H10-'[8]Distr X fondo2018'!H10</f>
        <v>-1.1117663234472275E-7</v>
      </c>
      <c r="I11" s="110">
        <v>-25.789136661915109</v>
      </c>
      <c r="J11" s="105">
        <f t="shared" si="3"/>
        <v>-42.382182893032834</v>
      </c>
      <c r="L11" s="3" t="s">
        <v>4</v>
      </c>
      <c r="M11" s="4">
        <f>ParFedAn19!$C$38*CaGa19!$N10</f>
        <v>22978136.331741042</v>
      </c>
      <c r="N11" s="4">
        <f>ParFedAn19!$D$38*CaGa19!$N10</f>
        <v>3130461.8307274515</v>
      </c>
      <c r="O11" s="4">
        <f>ParFedAn19!$E$38*CoAr14FIII19!R8</f>
        <v>3331039.6055474002</v>
      </c>
      <c r="P11" s="4">
        <f>ParFedAn19!$F$38*CaGa19!$N10</f>
        <v>699733.11835472216</v>
      </c>
      <c r="Q11" s="4">
        <f>ParFedAn19!$G$38*CaGa19!$N10</f>
        <v>976383.08091939008</v>
      </c>
      <c r="R11" s="4">
        <f>ParFedAn19!$H$38*CaGa19!$N10</f>
        <v>75785.316306210429</v>
      </c>
      <c r="S11" s="4">
        <f>ParFedAn19!$I$38*CaGa19!$N10</f>
        <v>663875.6517963754</v>
      </c>
      <c r="T11" s="4">
        <f>ParFedAn19!$J$38*CaGa19!$N10</f>
        <v>126272.16673725318</v>
      </c>
      <c r="U11" s="4">
        <f>ParFedAn19!$K$38*CoAr14FII19!O10</f>
        <v>769113.24370643473</v>
      </c>
      <c r="V11" s="5">
        <f t="shared" si="4"/>
        <v>32750800.345836278</v>
      </c>
      <c r="X11" s="3" t="s">
        <v>4</v>
      </c>
      <c r="Y11" s="4">
        <f>ParFedAn19!$C$38*CaGa19!$AC10</f>
        <v>23698517.081514023</v>
      </c>
      <c r="Z11" s="4">
        <f>ParFedAn19!$D$38*CaGa19!$AC10</f>
        <v>3228604.0128521179</v>
      </c>
      <c r="AA11" s="4">
        <f>ParFedAn19!$E$38*CoAr14FIII19!R8</f>
        <v>3331039.6055474002</v>
      </c>
      <c r="AB11" s="4">
        <f>ParFedAn19!$F$38*CaGa19!$AC10</f>
        <v>721670.24420182814</v>
      </c>
      <c r="AC11" s="4">
        <f>ParFedAn19!$G$38*CaGa19!$AC10</f>
        <v>1006993.3778444179</v>
      </c>
      <c r="AD11" s="4">
        <f>ParFedAn19!$H$38*CaGa19!$AC10</f>
        <v>78161.239322518595</v>
      </c>
      <c r="AE11" s="4">
        <f>ParFedAn19!$I$38*CaGa19!$AC10</f>
        <v>684688.62082452385</v>
      </c>
      <c r="AF11" s="4">
        <f>ParFedAn19!$J$38*CaGa19!$AC10</f>
        <v>130230.88805548243</v>
      </c>
      <c r="AG11" s="4">
        <f>ParFedAn19!$K$38*CoAr14FII19!U10</f>
        <v>780692.37174860085</v>
      </c>
      <c r="AH11" s="5">
        <f t="shared" si="0"/>
        <v>33660597.441910908</v>
      </c>
      <c r="AJ11" s="3" t="s">
        <v>4</v>
      </c>
      <c r="AK11" s="405">
        <f t="shared" si="5"/>
        <v>720380.74977298081</v>
      </c>
      <c r="AL11" s="405">
        <f t="shared" si="6"/>
        <v>98142.182124666404</v>
      </c>
      <c r="AM11" s="416">
        <f t="shared" si="7"/>
        <v>0</v>
      </c>
      <c r="AN11" s="405">
        <f t="shared" si="8"/>
        <v>21937.125847105985</v>
      </c>
      <c r="AO11" s="405">
        <f t="shared" si="9"/>
        <v>30610.296925027855</v>
      </c>
      <c r="AP11" s="405">
        <f t="shared" si="10"/>
        <v>2375.9230163081666</v>
      </c>
      <c r="AQ11" s="405">
        <f t="shared" si="11"/>
        <v>20812.969028148451</v>
      </c>
      <c r="AR11" s="405">
        <f t="shared" si="12"/>
        <v>3958.7213182292471</v>
      </c>
      <c r="AS11" s="405">
        <f t="shared" si="13"/>
        <v>11579.128042166121</v>
      </c>
      <c r="AT11" s="406">
        <f t="shared" si="14"/>
        <v>909797.09607463307</v>
      </c>
      <c r="AV11" s="3" t="s">
        <v>4</v>
      </c>
      <c r="AW11" s="110">
        <f t="shared" si="15"/>
        <v>120063.45829549681</v>
      </c>
      <c r="AX11" s="110">
        <f t="shared" si="16"/>
        <v>16357.030354111068</v>
      </c>
      <c r="AY11" s="110">
        <f t="shared" si="17"/>
        <v>0</v>
      </c>
      <c r="AZ11" s="110">
        <f t="shared" si="18"/>
        <v>3656.1876411843309</v>
      </c>
      <c r="BA11" s="110">
        <f t="shared" si="19"/>
        <v>5101.7161541713094</v>
      </c>
      <c r="BB11" s="110">
        <f t="shared" si="20"/>
        <v>395.98716938469443</v>
      </c>
      <c r="BC11" s="110">
        <f t="shared" si="21"/>
        <v>3468.828171358075</v>
      </c>
      <c r="BD11" s="110">
        <f t="shared" si="22"/>
        <v>659.78688637154119</v>
      </c>
      <c r="BE11" s="110">
        <f t="shared" si="23"/>
        <v>1929.8546736943536</v>
      </c>
      <c r="BF11" s="105">
        <f t="shared" si="24"/>
        <v>151632.84934577218</v>
      </c>
    </row>
    <row r="12" spans="1:58">
      <c r="A12" s="3" t="s">
        <v>5</v>
      </c>
      <c r="B12" s="110">
        <f>+[8]Dist!B11-'[8]Distr X fondo2018'!B11</f>
        <v>-3.7103891372680664E-4</v>
      </c>
      <c r="C12" s="110">
        <f>+[8]Dist!C11-'[8]Distr X fondo2018'!C11</f>
        <v>-5.3414143621921539E-5</v>
      </c>
      <c r="D12" s="110">
        <f>+[8]Dist!D11-'[8]Distr X fondo2018'!D11</f>
        <v>-1.1800089851021767E-5</v>
      </c>
      <c r="E12" s="110">
        <f>+[8]Dist!E11-'[8]Distr X fondo2018'!E11</f>
        <v>2.1044909954071045E-4</v>
      </c>
      <c r="F12" s="110">
        <f>+[8]Dist!F11-'[8]Distr X fondo2018'!F11</f>
        <v>-1.3721000868827105E-6</v>
      </c>
      <c r="G12" s="110">
        <v>-233.79119095788337</v>
      </c>
      <c r="H12" s="110">
        <f>+[8]Dist!H11-'[8]Distr X fondo2018'!H11</f>
        <v>-2.2173626348376274E-6</v>
      </c>
      <c r="I12" s="110">
        <v>-363.35872669316205</v>
      </c>
      <c r="J12" s="105">
        <f t="shared" si="3"/>
        <v>-597.15014704455575</v>
      </c>
      <c r="L12" s="3" t="s">
        <v>5</v>
      </c>
      <c r="M12" s="4">
        <f>ParFedAn19!$C$38*CaGa19!$N11</f>
        <v>30118478.611679114</v>
      </c>
      <c r="N12" s="4">
        <f>ParFedAn19!$D$38*CaGa19!$N11</f>
        <v>4103237.3701779097</v>
      </c>
      <c r="O12" s="4">
        <f>ParFedAn19!$E$38*CoAr14FIII19!R9</f>
        <v>1118122.3300914592</v>
      </c>
      <c r="P12" s="4">
        <f>ParFedAn19!$F$38*CaGa19!$N11</f>
        <v>917171.72597406188</v>
      </c>
      <c r="Q12" s="4">
        <f>ParFedAn19!$G$38*CaGa19!$N11</f>
        <v>1279789.2968740968</v>
      </c>
      <c r="R12" s="4">
        <f>ParFedAn19!$H$38*CaGa19!$N11</f>
        <v>99335.228727620168</v>
      </c>
      <c r="S12" s="4">
        <f>ParFedAn19!$I$38*CaGa19!$N11</f>
        <v>870171.72893275542</v>
      </c>
      <c r="T12" s="4">
        <f>ParFedAn19!$J$38*CaGa19!$N11</f>
        <v>165510.61836433006</v>
      </c>
      <c r="U12" s="4">
        <f>ParFedAn19!$K$38*CoAr14FII19!O11</f>
        <v>536672.40245358669</v>
      </c>
      <c r="V12" s="5">
        <f t="shared" si="4"/>
        <v>39208489.313274935</v>
      </c>
      <c r="X12" s="3" t="s">
        <v>5</v>
      </c>
      <c r="Y12" s="4">
        <f>ParFedAn19!$C$38*CaGa19!$AC11</f>
        <v>30034259.10084971</v>
      </c>
      <c r="Z12" s="4">
        <f>ParFedAn19!$D$38*CaGa19!$AC11</f>
        <v>4091763.5952708558</v>
      </c>
      <c r="AA12" s="4">
        <f>ParFedAn19!$E$38*CoAr14FIII19!R9</f>
        <v>1118122.3300914592</v>
      </c>
      <c r="AB12" s="4">
        <f>ParFedAn19!$F$38*CaGa19!$AC11</f>
        <v>914607.06276168628</v>
      </c>
      <c r="AC12" s="4">
        <f>ParFedAn19!$G$38*CaGa19!$AC11</f>
        <v>1276210.6556705651</v>
      </c>
      <c r="AD12" s="4">
        <f>ParFedAn19!$H$38*CaGa19!$AC11</f>
        <v>99057.460236076135</v>
      </c>
      <c r="AE12" s="4">
        <f>ParFedAn19!$I$38*CaGa19!$AC11</f>
        <v>867738.4905778846</v>
      </c>
      <c r="AF12" s="4">
        <f>ParFedAn19!$J$38*CaGa19!$AC11</f>
        <v>165047.80536851325</v>
      </c>
      <c r="AG12" s="4">
        <f>ParFedAn19!$K$38*CoAr14FII19!U11</f>
        <v>531427.05821619346</v>
      </c>
      <c r="AH12" s="5">
        <f t="shared" si="0"/>
        <v>39098233.559042946</v>
      </c>
      <c r="AJ12" s="3" t="s">
        <v>5</v>
      </c>
      <c r="AK12" s="405">
        <f t="shared" si="5"/>
        <v>-84219.510829403996</v>
      </c>
      <c r="AL12" s="405">
        <f t="shared" si="6"/>
        <v>-11473.774907053914</v>
      </c>
      <c r="AM12" s="416">
        <f t="shared" si="7"/>
        <v>0</v>
      </c>
      <c r="AN12" s="405">
        <f t="shared" si="8"/>
        <v>-2564.663212375599</v>
      </c>
      <c r="AO12" s="405">
        <f t="shared" si="9"/>
        <v>-3578.6412035317626</v>
      </c>
      <c r="AP12" s="405">
        <f t="shared" si="10"/>
        <v>-277.76849154403317</v>
      </c>
      <c r="AQ12" s="405">
        <f t="shared" si="11"/>
        <v>-2433.2383548708167</v>
      </c>
      <c r="AR12" s="405">
        <f t="shared" si="12"/>
        <v>-462.81299581681378</v>
      </c>
      <c r="AS12" s="405">
        <f t="shared" si="13"/>
        <v>-5245.3442373932339</v>
      </c>
      <c r="AT12" s="406">
        <f t="shared" si="14"/>
        <v>-110255.75423199017</v>
      </c>
      <c r="AV12" s="3" t="s">
        <v>5</v>
      </c>
      <c r="AW12" s="110">
        <f t="shared" si="15"/>
        <v>-14036.585138233999</v>
      </c>
      <c r="AX12" s="110">
        <f t="shared" si="16"/>
        <v>-1912.2958178423189</v>
      </c>
      <c r="AY12" s="110">
        <f t="shared" si="17"/>
        <v>0</v>
      </c>
      <c r="AZ12" s="110">
        <f t="shared" si="18"/>
        <v>-427.44386872926651</v>
      </c>
      <c r="BA12" s="110">
        <f t="shared" si="19"/>
        <v>-596.44020058862714</v>
      </c>
      <c r="BB12" s="110">
        <f t="shared" si="20"/>
        <v>-46.294748590672192</v>
      </c>
      <c r="BC12" s="110">
        <f t="shared" si="21"/>
        <v>-405.53972581180278</v>
      </c>
      <c r="BD12" s="110">
        <f t="shared" si="22"/>
        <v>-77.135499302802302</v>
      </c>
      <c r="BE12" s="110">
        <f t="shared" si="23"/>
        <v>-874.22403956553899</v>
      </c>
      <c r="BF12" s="105">
        <f t="shared" si="24"/>
        <v>-18375.959038665031</v>
      </c>
    </row>
    <row r="13" spans="1:58">
      <c r="A13" s="3" t="s">
        <v>6</v>
      </c>
      <c r="B13" s="110">
        <f>+[8]Dist!B12-'[8]Distr X fondo2018'!B12</f>
        <v>-1.3023614883422852E-4</v>
      </c>
      <c r="C13" s="110">
        <f>+[8]Dist!C12-'[8]Distr X fondo2018'!C12</f>
        <v>-1.8760561943054199E-5</v>
      </c>
      <c r="D13" s="110">
        <f>+[8]Dist!D12-'[8]Distr X fondo2018'!D12</f>
        <v>-4.1443854570388794E-6</v>
      </c>
      <c r="E13" s="110">
        <f>+[8]Dist!E12-'[8]Distr X fondo2018'!E12</f>
        <v>1.4770645648241043E-3</v>
      </c>
      <c r="F13" s="110">
        <f>+[8]Dist!F12-'[8]Distr X fondo2018'!F12</f>
        <v>-4.8172660171985626E-7</v>
      </c>
      <c r="G13" s="110">
        <v>-159.94621032290161</v>
      </c>
      <c r="H13" s="110">
        <f>+[8]Dist!H12-'[8]Distr X fondo2018'!H12</f>
        <v>-7.781200110912323E-7</v>
      </c>
      <c r="I13" s="110">
        <v>-248.58837610358992</v>
      </c>
      <c r="J13" s="105">
        <f t="shared" si="3"/>
        <v>-408.53326376286952</v>
      </c>
      <c r="L13" s="3" t="s">
        <v>6</v>
      </c>
      <c r="M13" s="4">
        <f>ParFedAn19!$C$38*CaGa19!$N12</f>
        <v>215180877.93800992</v>
      </c>
      <c r="N13" s="4">
        <f>ParFedAn19!$D$38*CaGa19!$N12</f>
        <v>29315498.670658436</v>
      </c>
      <c r="O13" s="4">
        <f>ParFedAn19!$E$38*CoAr14FIII19!R10</f>
        <v>6472088.9435167154</v>
      </c>
      <c r="P13" s="4">
        <f>ParFedAn19!$F$38*CaGa19!$N12</f>
        <v>6552715.3532412676</v>
      </c>
      <c r="Q13" s="4">
        <f>ParFedAn19!$G$38*CaGa19!$N12</f>
        <v>9143429.4549741764</v>
      </c>
      <c r="R13" s="4">
        <f>ParFedAn19!$H$38*CaGa19!$N12</f>
        <v>709698.58748089883</v>
      </c>
      <c r="S13" s="4">
        <f>ParFedAn19!$I$38*CaGa19!$N12</f>
        <v>6216924.7989829779</v>
      </c>
      <c r="T13" s="4">
        <f>ParFedAn19!$J$38*CaGa19!$N12</f>
        <v>1182487.3569108183</v>
      </c>
      <c r="U13" s="4">
        <f>ParFedAn19!$K$38*CoAr14FII19!O12</f>
        <v>11639070.148664696</v>
      </c>
      <c r="V13" s="5">
        <f t="shared" si="4"/>
        <v>286412791.25243992</v>
      </c>
      <c r="X13" s="3" t="s">
        <v>6</v>
      </c>
      <c r="Y13" s="4">
        <f>ParFedAn19!$C$38*CaGa19!$AC12</f>
        <v>204216021.43533874</v>
      </c>
      <c r="Z13" s="4">
        <f>ParFedAn19!$D$38*CaGa19!$AC12</f>
        <v>27821684.539457526</v>
      </c>
      <c r="AA13" s="4">
        <f>ParFedAn19!$E$38*CoAr14FIII19!R10</f>
        <v>6472088.9435167154</v>
      </c>
      <c r="AB13" s="4">
        <f>ParFedAn19!$F$38*CaGa19!$AC12</f>
        <v>6218812.1540367389</v>
      </c>
      <c r="AC13" s="4">
        <f>ParFedAn19!$G$38*CaGa19!$AC12</f>
        <v>8677512.6278062388</v>
      </c>
      <c r="AD13" s="4">
        <f>ParFedAn19!$H$38*CaGa19!$AC12</f>
        <v>673534.85747642198</v>
      </c>
      <c r="AE13" s="4">
        <f>ParFedAn19!$I$38*CaGa19!$AC12</f>
        <v>5900132.2988223257</v>
      </c>
      <c r="AF13" s="4">
        <f>ParFedAn19!$J$38*CaGa19!$AC12</f>
        <v>1122231.9833432597</v>
      </c>
      <c r="AG13" s="4">
        <f>ParFedAn19!$K$38*CoAr14FII19!U12</f>
        <v>11417305.590081993</v>
      </c>
      <c r="AH13" s="5">
        <f t="shared" si="0"/>
        <v>272519324.42987996</v>
      </c>
      <c r="AJ13" s="3" t="s">
        <v>6</v>
      </c>
      <c r="AK13" s="405">
        <f t="shared" si="5"/>
        <v>-10964856.502671182</v>
      </c>
      <c r="AL13" s="405">
        <f t="shared" si="6"/>
        <v>-1493814.1312009096</v>
      </c>
      <c r="AM13" s="416">
        <f t="shared" si="7"/>
        <v>0</v>
      </c>
      <c r="AN13" s="405">
        <f t="shared" si="8"/>
        <v>-333903.1992045287</v>
      </c>
      <c r="AO13" s="405">
        <f t="shared" si="9"/>
        <v>-465916.82716793753</v>
      </c>
      <c r="AP13" s="405">
        <f t="shared" si="10"/>
        <v>-36163.730004476849</v>
      </c>
      <c r="AQ13" s="405">
        <f t="shared" si="11"/>
        <v>-316792.50016065221</v>
      </c>
      <c r="AR13" s="405">
        <f t="shared" si="12"/>
        <v>-60255.373567558592</v>
      </c>
      <c r="AS13" s="405">
        <f t="shared" si="13"/>
        <v>-221764.55858270265</v>
      </c>
      <c r="AT13" s="406">
        <f t="shared" si="14"/>
        <v>-13893466.822559947</v>
      </c>
      <c r="AV13" s="3" t="s">
        <v>6</v>
      </c>
      <c r="AW13" s="110">
        <f t="shared" si="15"/>
        <v>-1827476.0837785304</v>
      </c>
      <c r="AX13" s="110">
        <f t="shared" si="16"/>
        <v>-248969.02186681828</v>
      </c>
      <c r="AY13" s="110">
        <f t="shared" si="17"/>
        <v>0</v>
      </c>
      <c r="AZ13" s="110">
        <f t="shared" si="18"/>
        <v>-55650.533200754784</v>
      </c>
      <c r="BA13" s="110">
        <f t="shared" si="19"/>
        <v>-77652.804527989589</v>
      </c>
      <c r="BB13" s="110">
        <f t="shared" si="20"/>
        <v>-6027.2883340794751</v>
      </c>
      <c r="BC13" s="110">
        <f t="shared" si="21"/>
        <v>-52798.750026775371</v>
      </c>
      <c r="BD13" s="110">
        <f t="shared" si="22"/>
        <v>-10042.562261259765</v>
      </c>
      <c r="BE13" s="110">
        <f t="shared" si="23"/>
        <v>-36960.759763783775</v>
      </c>
      <c r="BF13" s="105">
        <f t="shared" si="24"/>
        <v>-2315577.8037599912</v>
      </c>
    </row>
    <row r="14" spans="1:58">
      <c r="A14" s="3" t="s">
        <v>7</v>
      </c>
      <c r="B14" s="110">
        <f>+[8]Dist!B13-'[8]Distr X fondo2018'!B13</f>
        <v>-4.1359663009643555E-4</v>
      </c>
      <c r="C14" s="110">
        <f>+[8]Dist!C13-'[8]Distr X fondo2018'!C13</f>
        <v>-5.9538520872592926E-5</v>
      </c>
      <c r="D14" s="110">
        <f>+[8]Dist!D13-'[8]Distr X fondo2018'!D13</f>
        <v>-1.3152603060007095E-5</v>
      </c>
      <c r="E14" s="110">
        <f>+[8]Dist!E13-'[8]Distr X fondo2018'!E13</f>
        <v>2.3458339273929596E-4</v>
      </c>
      <c r="F14" s="110">
        <f>+[8]Dist!F13-'[8]Distr X fondo2018'!F13</f>
        <v>-1.5294353943318129E-6</v>
      </c>
      <c r="G14" s="110">
        <v>-260.6024191567364</v>
      </c>
      <c r="H14" s="110">
        <f>+[8]Dist!H13-'[8]Distr X fondo2018'!H13</f>
        <v>-2.471613697707653E-6</v>
      </c>
      <c r="I14" s="110">
        <v>-405.02879004987579</v>
      </c>
      <c r="J14" s="105">
        <f t="shared" si="3"/>
        <v>-665.63146491202258</v>
      </c>
      <c r="L14" s="3" t="s">
        <v>7</v>
      </c>
      <c r="M14" s="4">
        <f>ParFedAn19!$C$38*CaGa19!$N13</f>
        <v>34284548.245155551</v>
      </c>
      <c r="N14" s="4">
        <f>ParFedAn19!$D$38*CaGa19!$N13</f>
        <v>4670808.2899193596</v>
      </c>
      <c r="O14" s="4">
        <f>ParFedAn19!$E$38*CoAr14FIII19!R11</f>
        <v>0</v>
      </c>
      <c r="P14" s="4">
        <f>ParFedAn19!$F$38*CaGa19!$N13</f>
        <v>1044037.4061941123</v>
      </c>
      <c r="Q14" s="4">
        <f>ParFedAn19!$G$38*CaGa19!$N13</f>
        <v>1456813.2228066588</v>
      </c>
      <c r="R14" s="4">
        <f>ParFedAn19!$H$38*CaGa19!$N13</f>
        <v>113075.54693134576</v>
      </c>
      <c r="S14" s="4">
        <f>ParFedAn19!$I$38*CaGa19!$N13</f>
        <v>990536.2421127368</v>
      </c>
      <c r="T14" s="4">
        <f>ParFedAn19!$J$38*CaGa19!$N13</f>
        <v>188404.49590959764</v>
      </c>
      <c r="U14" s="4">
        <f>ParFedAn19!$K$38*CoAr14FII19!O13</f>
        <v>598667.31950917107</v>
      </c>
      <c r="V14" s="5">
        <f t="shared" si="4"/>
        <v>43346890.768538535</v>
      </c>
      <c r="X14" s="3" t="s">
        <v>7</v>
      </c>
      <c r="Y14" s="4">
        <f>ParFedAn19!$C$38*CaGa19!$AC13</f>
        <v>34191897.283565506</v>
      </c>
      <c r="Z14" s="4">
        <f>ParFedAn19!$D$38*CaGa19!$AC13</f>
        <v>4658185.8433183627</v>
      </c>
      <c r="AA14" s="4">
        <f>ParFedAn19!$E$38*CoAr14FIII19!R11</f>
        <v>0</v>
      </c>
      <c r="AB14" s="4">
        <f>ParFedAn19!$F$38*CaGa19!$AC13</f>
        <v>1041215.9873751105</v>
      </c>
      <c r="AC14" s="4">
        <f>ParFedAn19!$G$38*CaGa19!$AC13</f>
        <v>1452876.3138240767</v>
      </c>
      <c r="AD14" s="4">
        <f>ParFedAn19!$H$38*CaGa19!$AC13</f>
        <v>112769.97025929527</v>
      </c>
      <c r="AE14" s="4">
        <f>ParFedAn19!$I$38*CaGa19!$AC13</f>
        <v>987859.40546127246</v>
      </c>
      <c r="AF14" s="4">
        <f>ParFedAn19!$J$38*CaGa19!$AC13</f>
        <v>187895.3494104491</v>
      </c>
      <c r="AG14" s="4">
        <f>ParFedAn19!$K$38*CoAr14FII19!U13</f>
        <v>595988.08238138643</v>
      </c>
      <c r="AH14" s="5">
        <f t="shared" si="0"/>
        <v>43228688.235595472</v>
      </c>
      <c r="AJ14" s="3" t="s">
        <v>7</v>
      </c>
      <c r="AK14" s="405">
        <f t="shared" si="5"/>
        <v>-92650.9615900442</v>
      </c>
      <c r="AL14" s="405">
        <f t="shared" si="6"/>
        <v>-12622.446600996889</v>
      </c>
      <c r="AM14" s="416">
        <f t="shared" si="7"/>
        <v>0</v>
      </c>
      <c r="AN14" s="405">
        <f t="shared" si="8"/>
        <v>-2821.4188190017594</v>
      </c>
      <c r="AO14" s="405">
        <f t="shared" si="9"/>
        <v>-3936.9089825821575</v>
      </c>
      <c r="AP14" s="405">
        <f t="shared" si="10"/>
        <v>-305.57667205049074</v>
      </c>
      <c r="AQ14" s="405">
        <f t="shared" si="11"/>
        <v>-2676.8366514643421</v>
      </c>
      <c r="AR14" s="405">
        <f t="shared" si="12"/>
        <v>-509.1464991485409</v>
      </c>
      <c r="AS14" s="405">
        <f t="shared" si="13"/>
        <v>-2679.2371277846396</v>
      </c>
      <c r="AT14" s="406">
        <f t="shared" si="14"/>
        <v>-118202.53294307302</v>
      </c>
      <c r="AV14" s="3" t="s">
        <v>7</v>
      </c>
      <c r="AW14" s="110">
        <f t="shared" si="15"/>
        <v>-15441.826931674033</v>
      </c>
      <c r="AX14" s="110">
        <f t="shared" si="16"/>
        <v>-2103.741100166148</v>
      </c>
      <c r="AY14" s="110">
        <f t="shared" si="17"/>
        <v>0</v>
      </c>
      <c r="AZ14" s="110">
        <f t="shared" si="18"/>
        <v>-470.23646983362659</v>
      </c>
      <c r="BA14" s="110">
        <f t="shared" si="19"/>
        <v>-656.15149709702621</v>
      </c>
      <c r="BB14" s="110">
        <f t="shared" si="20"/>
        <v>-50.929445341748455</v>
      </c>
      <c r="BC14" s="110">
        <f t="shared" si="21"/>
        <v>-446.13944191072369</v>
      </c>
      <c r="BD14" s="110">
        <f t="shared" si="22"/>
        <v>-84.857749858090145</v>
      </c>
      <c r="BE14" s="110">
        <f t="shared" si="23"/>
        <v>-446.53952129743993</v>
      </c>
      <c r="BF14" s="105">
        <f t="shared" si="24"/>
        <v>-19700.42215717884</v>
      </c>
    </row>
    <row r="15" spans="1:58">
      <c r="A15" s="3" t="s">
        <v>8</v>
      </c>
      <c r="B15" s="110">
        <f>+[8]Dist!B14-'[8]Distr X fondo2018'!B14</f>
        <v>-6.7343935370445251E-5</v>
      </c>
      <c r="C15" s="110">
        <f>+[8]Dist!C14-'[8]Distr X fondo2018'!C14</f>
        <v>-9.6946023404598236E-6</v>
      </c>
      <c r="D15" s="110">
        <f>+[8]Dist!D14-'[8]Distr X fondo2018'!D14</f>
        <v>-2.1416926756501198E-6</v>
      </c>
      <c r="E15" s="110">
        <f>+[8]Dist!E14-'[8]Distr X fondo2018'!E14</f>
        <v>3.8197729736566544E-5</v>
      </c>
      <c r="F15" s="110">
        <f>+[8]Dist!F14-'[8]Distr X fondo2018'!F14</f>
        <v>-2.4903420126065612E-7</v>
      </c>
      <c r="G15" s="110">
        <v>-42.434404905128758</v>
      </c>
      <c r="H15" s="110">
        <f>+[8]Dist!H14-'[8]Distr X fondo2018'!H14</f>
        <v>-4.0246231947094202E-7</v>
      </c>
      <c r="I15" s="110">
        <v>-65.951635179827761</v>
      </c>
      <c r="J15" s="105">
        <f t="shared" si="3"/>
        <v>-108.38608171895369</v>
      </c>
      <c r="L15" s="3" t="s">
        <v>8</v>
      </c>
      <c r="M15" s="4">
        <f>ParFedAn19!$C$38*CaGa19!$N14</f>
        <v>5466671.8110095244</v>
      </c>
      <c r="N15" s="4">
        <f>ParFedAn19!$D$38*CaGa19!$N14</f>
        <v>744760.46265943488</v>
      </c>
      <c r="O15" s="4">
        <f>ParFedAn19!$E$38*CoAr14FIII19!R12</f>
        <v>1600190.3911138612</v>
      </c>
      <c r="P15" s="4">
        <f>ParFedAn19!$F$38*CaGa19!$N14</f>
        <v>166471.78248549093</v>
      </c>
      <c r="Q15" s="4">
        <f>ParFedAn19!$G$38*CaGa19!$N14</f>
        <v>232288.89358775236</v>
      </c>
      <c r="R15" s="4">
        <f>ParFedAn19!$H$38*CaGa19!$N14</f>
        <v>18029.897915059079</v>
      </c>
      <c r="S15" s="4">
        <f>ParFedAn19!$I$38*CaGa19!$N14</f>
        <v>157941.0209468384</v>
      </c>
      <c r="T15" s="4">
        <f>ParFedAn19!$J$38*CaGa19!$N14</f>
        <v>30041.100133264536</v>
      </c>
      <c r="U15" s="4">
        <f>ParFedAn19!$K$38*CoAr14FII19!O14</f>
        <v>107266.11884914227</v>
      </c>
      <c r="V15" s="5">
        <f t="shared" si="4"/>
        <v>8523661.4787003677</v>
      </c>
      <c r="X15" s="3" t="s">
        <v>8</v>
      </c>
      <c r="Y15" s="4">
        <f>ParFedAn19!$C$38*CaGa19!$AC14</f>
        <v>5451385.5001794156</v>
      </c>
      <c r="Z15" s="4">
        <f>ParFedAn19!$D$38*CaGa19!$AC14</f>
        <v>742677.9085351394</v>
      </c>
      <c r="AA15" s="4">
        <f>ParFedAn19!$E$38*CoAr14FIII19!R12</f>
        <v>1600190.3911138612</v>
      </c>
      <c r="AB15" s="4">
        <f>ParFedAn19!$F$38*CaGa19!$AC14</f>
        <v>166006.2818116823</v>
      </c>
      <c r="AC15" s="4">
        <f>ParFedAn19!$G$38*CaGa19!$AC14</f>
        <v>231639.35025452843</v>
      </c>
      <c r="AD15" s="4">
        <f>ParFedAn19!$H$38*CaGa19!$AC14</f>
        <v>17979.481384985025</v>
      </c>
      <c r="AE15" s="4">
        <f>ParFedAn19!$I$38*CaGa19!$AC14</f>
        <v>157499.37461750218</v>
      </c>
      <c r="AF15" s="4">
        <f>ParFedAn19!$J$38*CaGa19!$AC14</f>
        <v>29957.096993842359</v>
      </c>
      <c r="AG15" s="4">
        <f>ParFedAn19!$K$38*CoAr14FII19!U14</f>
        <v>107467.9106783836</v>
      </c>
      <c r="AH15" s="5">
        <f t="shared" si="0"/>
        <v>8504803.2955693398</v>
      </c>
      <c r="AJ15" s="3" t="s">
        <v>8</v>
      </c>
      <c r="AK15" s="405">
        <f t="shared" si="5"/>
        <v>-15286.310830108821</v>
      </c>
      <c r="AL15" s="405">
        <f t="shared" si="6"/>
        <v>-2082.5541242954787</v>
      </c>
      <c r="AM15" s="416">
        <f t="shared" si="7"/>
        <v>0</v>
      </c>
      <c r="AN15" s="405">
        <f t="shared" si="8"/>
        <v>-465.50067380862311</v>
      </c>
      <c r="AO15" s="405">
        <f t="shared" si="9"/>
        <v>-649.54333322393359</v>
      </c>
      <c r="AP15" s="405">
        <f t="shared" si="10"/>
        <v>-50.416530074053298</v>
      </c>
      <c r="AQ15" s="405">
        <f t="shared" si="11"/>
        <v>-441.6463293362176</v>
      </c>
      <c r="AR15" s="405">
        <f t="shared" si="12"/>
        <v>-84.003139422176901</v>
      </c>
      <c r="AS15" s="405">
        <f t="shared" si="13"/>
        <v>201.79182924133784</v>
      </c>
      <c r="AT15" s="406">
        <f t="shared" si="14"/>
        <v>-18858.183131027967</v>
      </c>
      <c r="AV15" s="3" t="s">
        <v>8</v>
      </c>
      <c r="AW15" s="110">
        <f t="shared" si="15"/>
        <v>-2547.7184716848037</v>
      </c>
      <c r="AX15" s="110">
        <f t="shared" si="16"/>
        <v>-347.09235404924647</v>
      </c>
      <c r="AY15" s="110">
        <f t="shared" si="17"/>
        <v>0</v>
      </c>
      <c r="AZ15" s="110">
        <f t="shared" si="18"/>
        <v>-77.583445634770513</v>
      </c>
      <c r="BA15" s="110">
        <f t="shared" si="19"/>
        <v>-108.25722220398893</v>
      </c>
      <c r="BB15" s="110">
        <f t="shared" si="20"/>
        <v>-8.402755012342217</v>
      </c>
      <c r="BC15" s="110">
        <f t="shared" si="21"/>
        <v>-73.607721556036267</v>
      </c>
      <c r="BD15" s="110">
        <f t="shared" si="22"/>
        <v>-14.000523237029483</v>
      </c>
      <c r="BE15" s="110">
        <f t="shared" si="23"/>
        <v>33.63197154022297</v>
      </c>
      <c r="BF15" s="105">
        <f t="shared" si="24"/>
        <v>-3143.0305218379949</v>
      </c>
    </row>
    <row r="16" spans="1:58">
      <c r="A16" s="3" t="s">
        <v>9</v>
      </c>
      <c r="B16" s="110">
        <f>+[8]Dist!B15-'[8]Distr X fondo2018'!B15</f>
        <v>-6.6941976547241211E-4</v>
      </c>
      <c r="C16" s="110">
        <f>+[8]Dist!C15-'[8]Distr X fondo2018'!C15</f>
        <v>-9.6365809440612793E-5</v>
      </c>
      <c r="D16" s="110">
        <f>+[8]Dist!D15-'[8]Distr X fondo2018'!D15</f>
        <v>-2.1289102733135223E-5</v>
      </c>
      <c r="E16" s="110">
        <f>+[8]Dist!E15-'[8]Distr X fondo2018'!E15</f>
        <v>3.7969276309013367E-4</v>
      </c>
      <c r="F16" s="110">
        <f>+[8]Dist!F15-'[8]Distr X fondo2018'!F15</f>
        <v>-2.4754554033279419E-6</v>
      </c>
      <c r="G16" s="110">
        <v>-421.8062881875473</v>
      </c>
      <c r="H16" s="110">
        <f>+[8]Dist!H15-'[8]Distr X fondo2018'!H15</f>
        <v>-4.000496119260788E-6</v>
      </c>
      <c r="I16" s="110">
        <v>-655.57215889543295</v>
      </c>
      <c r="J16" s="105">
        <f t="shared" si="3"/>
        <v>-1077.3788609408464</v>
      </c>
      <c r="L16" s="3" t="s">
        <v>9</v>
      </c>
      <c r="M16" s="4">
        <f>ParFedAn19!$C$38*CaGa19!$N15</f>
        <v>54339787.434036888</v>
      </c>
      <c r="N16" s="4">
        <f>ParFedAn19!$D$38*CaGa19!$N15</f>
        <v>7403064.7218814995</v>
      </c>
      <c r="O16" s="4">
        <f>ParFedAn19!$E$38*CoAr14FIII19!R13</f>
        <v>2534338.3863206557</v>
      </c>
      <c r="P16" s="4">
        <f>ParFedAn19!$F$38*CaGa19!$N15</f>
        <v>1654762.0904932793</v>
      </c>
      <c r="Q16" s="4">
        <f>ParFedAn19!$G$38*CaGa19!$N15</f>
        <v>2308997.0529098012</v>
      </c>
      <c r="R16" s="4">
        <f>ParFedAn19!$H$38*CaGa19!$N15</f>
        <v>179220.71308333531</v>
      </c>
      <c r="S16" s="4">
        <f>ParFedAn19!$I$38*CaGa19!$N15</f>
        <v>1569964.6516334494</v>
      </c>
      <c r="T16" s="4">
        <f>ParFedAn19!$J$38*CaGa19!$N15</f>
        <v>298614.41329596727</v>
      </c>
      <c r="U16" s="4">
        <f>ParFedAn19!$K$38*CoAr14FII19!O15</f>
        <v>1920880.5639744543</v>
      </c>
      <c r="V16" s="5">
        <f t="shared" si="4"/>
        <v>72209630.027629346</v>
      </c>
      <c r="X16" s="3" t="s">
        <v>9</v>
      </c>
      <c r="Y16" s="4">
        <f>ParFedAn19!$C$38*CaGa19!$AC15</f>
        <v>54187838.513400055</v>
      </c>
      <c r="Z16" s="4">
        <f>ParFedAn19!$D$38*CaGa19!$AC15</f>
        <v>7382363.726404475</v>
      </c>
      <c r="AA16" s="4">
        <f>ParFedAn19!$E$38*CoAr14FIII19!R13</f>
        <v>2534338.3863206557</v>
      </c>
      <c r="AB16" s="4">
        <f>ParFedAn19!$F$38*CaGa19!$AC15</f>
        <v>1650134.922713751</v>
      </c>
      <c r="AC16" s="4">
        <f>ParFedAn19!$G$38*CaGa19!$AC15</f>
        <v>2302540.4650851032</v>
      </c>
      <c r="AD16" s="4">
        <f>ParFedAn19!$H$38*CaGa19!$AC15</f>
        <v>178719.56290968342</v>
      </c>
      <c r="AE16" s="4">
        <f>ParFedAn19!$I$38*CaGa19!$AC15</f>
        <v>1565574.6007054206</v>
      </c>
      <c r="AF16" s="4">
        <f>ParFedAn19!$J$38*CaGa19!$AC15</f>
        <v>297779.40565369406</v>
      </c>
      <c r="AG16" s="4">
        <f>ParFedAn19!$K$38*CoAr14FII19!U15</f>
        <v>1902142.0522857448</v>
      </c>
      <c r="AH16" s="5">
        <f t="shared" si="0"/>
        <v>72001431.635478571</v>
      </c>
      <c r="AJ16" s="3" t="s">
        <v>9</v>
      </c>
      <c r="AK16" s="405">
        <f t="shared" si="5"/>
        <v>-151948.92063683271</v>
      </c>
      <c r="AL16" s="405">
        <f t="shared" si="6"/>
        <v>-20700.995477024466</v>
      </c>
      <c r="AM16" s="416">
        <f t="shared" si="7"/>
        <v>0</v>
      </c>
      <c r="AN16" s="405">
        <f t="shared" si="8"/>
        <v>-4627.1677795283031</v>
      </c>
      <c r="AO16" s="405">
        <f t="shared" si="9"/>
        <v>-6456.5878246980719</v>
      </c>
      <c r="AP16" s="405">
        <f t="shared" si="10"/>
        <v>-501.15017365189851</v>
      </c>
      <c r="AQ16" s="405">
        <f t="shared" si="11"/>
        <v>-4390.0509280287661</v>
      </c>
      <c r="AR16" s="405">
        <f t="shared" si="12"/>
        <v>-835.00764227320906</v>
      </c>
      <c r="AS16" s="405">
        <f t="shared" si="13"/>
        <v>-18738.511688709492</v>
      </c>
      <c r="AT16" s="406">
        <f t="shared" si="14"/>
        <v>-208198.39215074692</v>
      </c>
      <c r="AV16" s="3" t="s">
        <v>9</v>
      </c>
      <c r="AW16" s="110">
        <f t="shared" si="15"/>
        <v>-25324.820106138784</v>
      </c>
      <c r="AX16" s="110">
        <f t="shared" si="16"/>
        <v>-3450.1659128374108</v>
      </c>
      <c r="AY16" s="110">
        <f t="shared" si="17"/>
        <v>0</v>
      </c>
      <c r="AZ16" s="110">
        <f t="shared" si="18"/>
        <v>-771.19462992138381</v>
      </c>
      <c r="BA16" s="110">
        <f t="shared" si="19"/>
        <v>-1076.097970783012</v>
      </c>
      <c r="BB16" s="110">
        <f t="shared" si="20"/>
        <v>-83.525028941983081</v>
      </c>
      <c r="BC16" s="110">
        <f t="shared" si="21"/>
        <v>-731.67515467146097</v>
      </c>
      <c r="BD16" s="110">
        <f t="shared" si="22"/>
        <v>-139.16794037886817</v>
      </c>
      <c r="BE16" s="110">
        <f t="shared" si="23"/>
        <v>-3123.085281451582</v>
      </c>
      <c r="BF16" s="105">
        <f t="shared" si="24"/>
        <v>-34699.732025124489</v>
      </c>
    </row>
    <row r="17" spans="1:58">
      <c r="A17" s="3" t="s">
        <v>10</v>
      </c>
      <c r="B17" s="110">
        <f>+[8]Dist!B16-'[8]Distr X fondo2018'!B16</f>
        <v>-9.5637515187263489E-5</v>
      </c>
      <c r="C17" s="110">
        <f>+[8]Dist!C16-'[8]Distr X fondo2018'!C16</f>
        <v>-1.3767275959253311E-5</v>
      </c>
      <c r="D17" s="110">
        <f>+[8]Dist!D16-'[8]Distr X fondo2018'!D16</f>
        <v>-3.041350282728672E-6</v>
      </c>
      <c r="E17" s="110">
        <f>+[8]Dist!E16-'[8]Distr X fondo2018'!E16</f>
        <v>5.4244534112513065E-5</v>
      </c>
      <c r="F17" s="110">
        <f>+[8]Dist!F16-'[8]Distr X fondo2018'!F16</f>
        <v>-3.5366974771022797E-7</v>
      </c>
      <c r="G17" s="110">
        <v>-60.261038020253181</v>
      </c>
      <c r="H17" s="110">
        <f>+[8]Dist!H16-'[8]Distr X fondo2018'!H16</f>
        <v>-5.7154102250933647E-7</v>
      </c>
      <c r="I17" s="110">
        <v>-93.657823267509229</v>
      </c>
      <c r="J17" s="105">
        <f t="shared" si="3"/>
        <v>-153.9189204145805</v>
      </c>
      <c r="L17" s="3" t="s">
        <v>10</v>
      </c>
      <c r="M17" s="4">
        <f>ParFedAn19!$C$38*CaGa19!$N16</f>
        <v>8686418.1528431308</v>
      </c>
      <c r="N17" s="4">
        <f>ParFedAn19!$D$38*CaGa19!$N16</f>
        <v>1183407.5697275277</v>
      </c>
      <c r="O17" s="4">
        <f>ParFedAn19!$E$38*CoAr14FIII19!R14</f>
        <v>1629269.7735339566</v>
      </c>
      <c r="P17" s="4">
        <f>ParFedAn19!$F$38*CaGa19!$N16</f>
        <v>264519.90595189622</v>
      </c>
      <c r="Q17" s="4">
        <f>ParFedAn19!$G$38*CaGa19!$N16</f>
        <v>369101.81033748231</v>
      </c>
      <c r="R17" s="4">
        <f>ParFedAn19!$H$38*CaGa19!$N16</f>
        <v>28649.100944356072</v>
      </c>
      <c r="S17" s="4">
        <f>ParFedAn19!$I$38*CaGa19!$N16</f>
        <v>250964.71836267761</v>
      </c>
      <c r="T17" s="4">
        <f>ParFedAn19!$J$38*CaGa19!$N16</f>
        <v>47734.630237621299</v>
      </c>
      <c r="U17" s="4">
        <f>ParFedAn19!$K$38*CoAr14FII19!O16</f>
        <v>561882.2786907407</v>
      </c>
      <c r="V17" s="5">
        <f t="shared" si="4"/>
        <v>13021947.940629391</v>
      </c>
      <c r="X17" s="3" t="s">
        <v>10</v>
      </c>
      <c r="Y17" s="4">
        <f>ParFedAn19!$C$38*CaGa19!$AC16</f>
        <v>8944436.5733850542</v>
      </c>
      <c r="Z17" s="4">
        <f>ParFedAn19!$D$38*CaGa19!$AC16</f>
        <v>1218559.1070615337</v>
      </c>
      <c r="AA17" s="4">
        <f>ParFedAn19!$E$38*CoAr14FIII19!R14</f>
        <v>1629269.7735339566</v>
      </c>
      <c r="AB17" s="4">
        <f>ParFedAn19!$F$38*CaGa19!$AC16</f>
        <v>272377.1155790044</v>
      </c>
      <c r="AC17" s="4">
        <f>ParFedAn19!$G$38*CaGa19!$AC16</f>
        <v>380065.48540431878</v>
      </c>
      <c r="AD17" s="4">
        <f>ParFedAn19!$H$38*CaGa19!$AC16</f>
        <v>29500.084128165781</v>
      </c>
      <c r="AE17" s="4">
        <f>ParFedAn19!$I$38*CaGa19!$AC16</f>
        <v>258419.2892921801</v>
      </c>
      <c r="AF17" s="4">
        <f>ParFedAn19!$J$38*CaGa19!$AC16</f>
        <v>49152.523514498898</v>
      </c>
      <c r="AG17" s="4">
        <f>ParFedAn19!$K$38*CoAr14FII19!U16</f>
        <v>563965.70749408519</v>
      </c>
      <c r="AH17" s="5">
        <f t="shared" si="0"/>
        <v>13345745.659392796</v>
      </c>
      <c r="AJ17" s="3" t="s">
        <v>10</v>
      </c>
      <c r="AK17" s="405">
        <f t="shared" si="5"/>
        <v>258018.42054192349</v>
      </c>
      <c r="AL17" s="405">
        <f t="shared" si="6"/>
        <v>35151.537334006047</v>
      </c>
      <c r="AM17" s="416">
        <f t="shared" si="7"/>
        <v>0</v>
      </c>
      <c r="AN17" s="405">
        <f t="shared" si="8"/>
        <v>7857.2096271081828</v>
      </c>
      <c r="AO17" s="405">
        <f t="shared" si="9"/>
        <v>10963.675066836469</v>
      </c>
      <c r="AP17" s="405">
        <f t="shared" si="10"/>
        <v>850.98318380970886</v>
      </c>
      <c r="AQ17" s="405">
        <f t="shared" si="11"/>
        <v>7454.5709295024863</v>
      </c>
      <c r="AR17" s="405">
        <f t="shared" si="12"/>
        <v>1417.8932768775994</v>
      </c>
      <c r="AS17" s="405">
        <f t="shared" si="13"/>
        <v>2083.42880334449</v>
      </c>
      <c r="AT17" s="406">
        <f t="shared" si="14"/>
        <v>323797.71876340848</v>
      </c>
      <c r="AV17" s="3" t="s">
        <v>10</v>
      </c>
      <c r="AW17" s="110">
        <f t="shared" si="15"/>
        <v>43003.07009032058</v>
      </c>
      <c r="AX17" s="110">
        <f t="shared" si="16"/>
        <v>5858.5895556676742</v>
      </c>
      <c r="AY17" s="110">
        <f t="shared" si="17"/>
        <v>0</v>
      </c>
      <c r="AZ17" s="110">
        <f t="shared" si="18"/>
        <v>1309.5349378513638</v>
      </c>
      <c r="BA17" s="110">
        <f t="shared" si="19"/>
        <v>1827.2791778060782</v>
      </c>
      <c r="BB17" s="110">
        <f t="shared" si="20"/>
        <v>141.83053063495149</v>
      </c>
      <c r="BC17" s="110">
        <f t="shared" si="21"/>
        <v>1242.4284882504144</v>
      </c>
      <c r="BD17" s="110">
        <f t="shared" si="22"/>
        <v>236.31554614626657</v>
      </c>
      <c r="BE17" s="110">
        <f t="shared" si="23"/>
        <v>347.23813389074832</v>
      </c>
      <c r="BF17" s="105">
        <f t="shared" si="24"/>
        <v>53966.286460568081</v>
      </c>
    </row>
    <row r="18" spans="1:58">
      <c r="A18" s="3" t="s">
        <v>11</v>
      </c>
      <c r="B18" s="110">
        <f>+[8]Dist!B17-'[8]Distr X fondo2018'!B17</f>
        <v>1.3630837202072144E-5</v>
      </c>
      <c r="C18" s="110">
        <f>+[8]Dist!C17-'[8]Distr X fondo2018'!C17</f>
        <v>1.9613653421401978E-6</v>
      </c>
      <c r="D18" s="110">
        <f>+[8]Dist!D17-'[8]Distr X fondo2018'!D17</f>
        <v>4.3306499719619751E-7</v>
      </c>
      <c r="E18" s="110">
        <f>+[8]Dist!E17-'[8]Distr X fondo2018'!E17</f>
        <v>8.637341670691967E-5</v>
      </c>
      <c r="F18" s="110">
        <f>+[8]Dist!F17-'[8]Distr X fondo2018'!F17</f>
        <v>5.0393282435834408E-8</v>
      </c>
      <c r="G18" s="110">
        <v>7.9071099282397581</v>
      </c>
      <c r="H18" s="110">
        <f>+[8]Dist!H17-'[8]Distr X fondo2018'!H17</f>
        <v>8.1403413787484169E-8</v>
      </c>
      <c r="I18" s="110">
        <v>12.289269485627301</v>
      </c>
      <c r="J18" s="105">
        <f t="shared" si="3"/>
        <v>20.196481944348005</v>
      </c>
      <c r="L18" s="3" t="s">
        <v>11</v>
      </c>
      <c r="M18" s="4">
        <f>ParFedAn19!$C$38*CaGa19!$N17</f>
        <v>13972615.966788795</v>
      </c>
      <c r="N18" s="4">
        <f>ParFedAn19!$D$38*CaGa19!$N17</f>
        <v>1903580.8791430849</v>
      </c>
      <c r="O18" s="4">
        <f>ParFedAn19!$E$38*CoAr14FIII19!R15</f>
        <v>6214299.5310427016</v>
      </c>
      <c r="P18" s="4">
        <f>ParFedAn19!$F$38*CaGa19!$N17</f>
        <v>425495.87141705753</v>
      </c>
      <c r="Q18" s="4">
        <f>ParFedAn19!$G$38*CaGa19!$N17</f>
        <v>593722.03337967617</v>
      </c>
      <c r="R18" s="4">
        <f>ParFedAn19!$H$38*CaGa19!$N17</f>
        <v>46083.768734784127</v>
      </c>
      <c r="S18" s="4">
        <f>ParFedAn19!$I$38*CaGa19!$N17</f>
        <v>403691.55262773694</v>
      </c>
      <c r="T18" s="4">
        <f>ParFedAn19!$J$38*CaGa19!$N17</f>
        <v>76783.968361992767</v>
      </c>
      <c r="U18" s="4">
        <f>ParFedAn19!$K$38*CoAr14FII19!O17</f>
        <v>284071.07919829956</v>
      </c>
      <c r="V18" s="5">
        <f t="shared" si="4"/>
        <v>23920344.650694132</v>
      </c>
      <c r="X18" s="3" t="s">
        <v>11</v>
      </c>
      <c r="Y18" s="4">
        <f>ParFedAn19!$C$38*CaGa19!$AC17</f>
        <v>12997533.913312048</v>
      </c>
      <c r="Z18" s="4">
        <f>ParFedAn19!$D$38*CaGa19!$AC17</f>
        <v>1770739.0722111727</v>
      </c>
      <c r="AA18" s="4">
        <f>ParFedAn19!$E$38*CoAr14FIII19!R15</f>
        <v>6214299.5310427016</v>
      </c>
      <c r="AB18" s="4">
        <f>ParFedAn19!$F$38*CaGa19!$AC17</f>
        <v>395802.54920499842</v>
      </c>
      <c r="AC18" s="4">
        <f>ParFedAn19!$G$38*CaGa19!$AC17</f>
        <v>552289.01175521559</v>
      </c>
      <c r="AD18" s="4">
        <f>ParFedAn19!$H$38*CaGa19!$AC17</f>
        <v>42867.802880096155</v>
      </c>
      <c r="AE18" s="4">
        <f>ParFedAn19!$I$38*CaGa19!$AC17</f>
        <v>375519.84955917159</v>
      </c>
      <c r="AF18" s="4">
        <f>ParFedAn19!$J$38*CaGa19!$AC17</f>
        <v>71425.582378833715</v>
      </c>
      <c r="AG18" s="4">
        <f>ParFedAn19!$K$38*CoAr14FII19!U17</f>
        <v>261918.87188626657</v>
      </c>
      <c r="AH18" s="5">
        <f t="shared" si="0"/>
        <v>22682396.18423051</v>
      </c>
      <c r="AJ18" s="3" t="s">
        <v>11</v>
      </c>
      <c r="AK18" s="405">
        <f t="shared" si="5"/>
        <v>-975082.05347674713</v>
      </c>
      <c r="AL18" s="405">
        <f t="shared" si="6"/>
        <v>-132841.8069319122</v>
      </c>
      <c r="AM18" s="416">
        <f t="shared" si="7"/>
        <v>0</v>
      </c>
      <c r="AN18" s="405">
        <f t="shared" si="8"/>
        <v>-29693.322212059109</v>
      </c>
      <c r="AO18" s="405">
        <f t="shared" si="9"/>
        <v>-41433.021624460584</v>
      </c>
      <c r="AP18" s="405">
        <f t="shared" si="10"/>
        <v>-3215.9658546879728</v>
      </c>
      <c r="AQ18" s="405">
        <f t="shared" si="11"/>
        <v>-28171.703068565344</v>
      </c>
      <c r="AR18" s="405">
        <f t="shared" si="12"/>
        <v>-5358.3859831590526</v>
      </c>
      <c r="AS18" s="405">
        <f t="shared" si="13"/>
        <v>-22152.207312032988</v>
      </c>
      <c r="AT18" s="406">
        <f t="shared" si="14"/>
        <v>-1237948.4664636245</v>
      </c>
      <c r="AV18" s="3" t="s">
        <v>11</v>
      </c>
      <c r="AW18" s="110">
        <f t="shared" si="15"/>
        <v>-162513.67557945786</v>
      </c>
      <c r="AX18" s="110">
        <f t="shared" si="16"/>
        <v>-22140.301155318699</v>
      </c>
      <c r="AY18" s="110">
        <f t="shared" si="17"/>
        <v>0</v>
      </c>
      <c r="AZ18" s="110">
        <f t="shared" si="18"/>
        <v>-4948.8870353431848</v>
      </c>
      <c r="BA18" s="110">
        <f t="shared" si="19"/>
        <v>-6905.5036040767636</v>
      </c>
      <c r="BB18" s="110">
        <f t="shared" si="20"/>
        <v>-535.99430911466209</v>
      </c>
      <c r="BC18" s="110">
        <f t="shared" si="21"/>
        <v>-4695.283844760891</v>
      </c>
      <c r="BD18" s="110">
        <f t="shared" si="22"/>
        <v>-893.0643305265088</v>
      </c>
      <c r="BE18" s="110">
        <f t="shared" si="23"/>
        <v>-3692.034552005498</v>
      </c>
      <c r="BF18" s="105">
        <f t="shared" si="24"/>
        <v>-206324.74441060409</v>
      </c>
    </row>
    <row r="19" spans="1:58">
      <c r="A19" s="3" t="s">
        <v>12</v>
      </c>
      <c r="B19" s="110">
        <f>+[8]Dist!B18-'[8]Distr X fondo2018'!B18</f>
        <v>-3.398507833480835E-4</v>
      </c>
      <c r="C19" s="110">
        <f>+[8]Dist!C18-'[8]Distr X fondo2018'!C18</f>
        <v>-4.8922374844551086E-5</v>
      </c>
      <c r="D19" s="110">
        <f>+[8]Dist!D18-'[8]Distr X fondo2018'!D18</f>
        <v>-1.0807765647768974E-5</v>
      </c>
      <c r="E19" s="110">
        <f>+[8]Dist!E18-'[8]Distr X fondo2018'!E18</f>
        <v>1.9276142120361328E-4</v>
      </c>
      <c r="F19" s="110">
        <f>+[8]Dist!F18-'[8]Distr X fondo2018'!F18</f>
        <v>-1.2567033991217613E-6</v>
      </c>
      <c r="G19" s="110">
        <v>-214.14159329802109</v>
      </c>
      <c r="H19" s="110">
        <f>+[8]Dist!H18-'[8]Distr X fondo2018'!H18</f>
        <v>-2.0309817045927048E-6</v>
      </c>
      <c r="I19" s="110">
        <v>-332.81928354113671</v>
      </c>
      <c r="J19" s="105">
        <f t="shared" si="3"/>
        <v>-546.96108694634552</v>
      </c>
      <c r="L19" s="3" t="s">
        <v>12</v>
      </c>
      <c r="M19" s="4">
        <f>ParFedAn19!$C$38*CaGa19!$N18</f>
        <v>27587091.45778168</v>
      </c>
      <c r="N19" s="4">
        <f>ParFedAn19!$D$38*CaGa19!$N18</f>
        <v>3758369.9383869655</v>
      </c>
      <c r="O19" s="4">
        <f>ParFedAn19!$E$38*CoAr14FIII19!R16</f>
        <v>1577616.5409681636</v>
      </c>
      <c r="P19" s="4">
        <f>ParFedAn19!$F$38*CaGa19!$N18</f>
        <v>840085.60369734175</v>
      </c>
      <c r="Q19" s="4">
        <f>ParFedAn19!$G$38*CaGa19!$N18</f>
        <v>1172226.0222621358</v>
      </c>
      <c r="R19" s="4">
        <f>ParFedAn19!$H$38*CaGa19!$N18</f>
        <v>90986.336833955473</v>
      </c>
      <c r="S19" s="4">
        <f>ParFedAn19!$I$38*CaGa19!$N18</f>
        <v>797035.84565308224</v>
      </c>
      <c r="T19" s="4">
        <f>ParFedAn19!$J$38*CaGa19!$N18</f>
        <v>151599.84091229035</v>
      </c>
      <c r="U19" s="4">
        <f>ParFedAn19!$K$38*CoAr14FII19!O18</f>
        <v>406317.88550527196</v>
      </c>
      <c r="V19" s="5">
        <f t="shared" si="4"/>
        <v>36381329.472000882</v>
      </c>
      <c r="X19" s="3" t="s">
        <v>12</v>
      </c>
      <c r="Y19" s="4">
        <f>ParFedAn19!$C$38*CaGa19!$AC18</f>
        <v>27509950.398376394</v>
      </c>
      <c r="Z19" s="4">
        <f>ParFedAn19!$D$38*CaGa19!$AC18</f>
        <v>3747860.5072231968</v>
      </c>
      <c r="AA19" s="4">
        <f>ParFedAn19!$E$38*CoAr14FIII19!R16</f>
        <v>1577616.5409681636</v>
      </c>
      <c r="AB19" s="4">
        <f>ParFedAn19!$F$38*CaGa19!$AC18</f>
        <v>837736.49438440392</v>
      </c>
      <c r="AC19" s="4">
        <f>ParFedAn19!$G$38*CaGa19!$AC18</f>
        <v>1168948.1574187856</v>
      </c>
      <c r="AD19" s="4">
        <f>ParFedAn19!$H$38*CaGa19!$AC18</f>
        <v>90731.91412957148</v>
      </c>
      <c r="AE19" s="4">
        <f>ParFedAn19!$I$38*CaGa19!$AC18</f>
        <v>794807.11524807522</v>
      </c>
      <c r="AF19" s="4">
        <f>ParFedAn19!$J$38*CaGa19!$AC18</f>
        <v>151175.92625816513</v>
      </c>
      <c r="AG19" s="4">
        <f>ParFedAn19!$K$38*CoAr14FII19!U18</f>
        <v>406582.51025460695</v>
      </c>
      <c r="AH19" s="5">
        <f t="shared" si="0"/>
        <v>36285409.564261362</v>
      </c>
      <c r="AJ19" s="3" t="s">
        <v>12</v>
      </c>
      <c r="AK19" s="405">
        <f t="shared" si="5"/>
        <v>-77141.059405285865</v>
      </c>
      <c r="AL19" s="405">
        <f t="shared" si="6"/>
        <v>-10509.43116376875</v>
      </c>
      <c r="AM19" s="416">
        <f t="shared" si="7"/>
        <v>0</v>
      </c>
      <c r="AN19" s="405">
        <f t="shared" si="8"/>
        <v>-2349.1093129378278</v>
      </c>
      <c r="AO19" s="405">
        <f t="shared" si="9"/>
        <v>-3277.8648433501367</v>
      </c>
      <c r="AP19" s="405">
        <f t="shared" si="10"/>
        <v>-254.42270438399282</v>
      </c>
      <c r="AQ19" s="405">
        <f t="shared" si="11"/>
        <v>-2228.7304050070234</v>
      </c>
      <c r="AR19" s="405">
        <f t="shared" si="12"/>
        <v>-423.91465412522666</v>
      </c>
      <c r="AS19" s="405">
        <f t="shared" si="13"/>
        <v>264.6247493349947</v>
      </c>
      <c r="AT19" s="406">
        <f t="shared" si="14"/>
        <v>-95919.907739523827</v>
      </c>
      <c r="AV19" s="3" t="s">
        <v>12</v>
      </c>
      <c r="AW19" s="110">
        <f t="shared" si="15"/>
        <v>-12856.843234214311</v>
      </c>
      <c r="AX19" s="110">
        <f t="shared" si="16"/>
        <v>-1751.571860628125</v>
      </c>
      <c r="AY19" s="110">
        <f t="shared" si="17"/>
        <v>0</v>
      </c>
      <c r="AZ19" s="110">
        <f t="shared" si="18"/>
        <v>-391.51821882297128</v>
      </c>
      <c r="BA19" s="110">
        <f t="shared" si="19"/>
        <v>-546.31080722502281</v>
      </c>
      <c r="BB19" s="110">
        <f t="shared" si="20"/>
        <v>-42.403784063998806</v>
      </c>
      <c r="BC19" s="110">
        <f t="shared" si="21"/>
        <v>-371.45506750117056</v>
      </c>
      <c r="BD19" s="110">
        <f t="shared" si="22"/>
        <v>-70.652442354204439</v>
      </c>
      <c r="BE19" s="110">
        <f t="shared" si="23"/>
        <v>44.104124889165782</v>
      </c>
      <c r="BF19" s="105">
        <f t="shared" si="24"/>
        <v>-15986.651289920641</v>
      </c>
    </row>
    <row r="20" spans="1:58">
      <c r="A20" s="3" t="s">
        <v>13</v>
      </c>
      <c r="B20" s="110">
        <f>+[8]Dist!B19-'[8]Distr X fondo2018'!B19</f>
        <v>-1.7292425036430359E-4</v>
      </c>
      <c r="C20" s="110">
        <f>+[8]Dist!C19-'[8]Distr X fondo2018'!C19</f>
        <v>-2.4892855435609818E-5</v>
      </c>
      <c r="D20" s="110">
        <f>+[8]Dist!D19-'[8]Distr X fondo2018'!D19</f>
        <v>-5.4989941418170929E-6</v>
      </c>
      <c r="E20" s="110">
        <f>+[8]Dist!E19-'[8]Distr X fondo2018'!E19</f>
        <v>9.8078977316617966E-5</v>
      </c>
      <c r="F20" s="110">
        <f>+[8]Dist!F19-'[8]Distr X fondo2018'!F19</f>
        <v>-6.3945481088012457E-7</v>
      </c>
      <c r="G20" s="110">
        <v>-108.95728817865408</v>
      </c>
      <c r="H20" s="110">
        <f>+[8]Dist!H19-'[8]Distr X fondo2018'!H19</f>
        <v>-1.0333897080272436E-6</v>
      </c>
      <c r="I20" s="110">
        <v>-169.34163059915105</v>
      </c>
      <c r="J20" s="105">
        <f t="shared" si="3"/>
        <v>-278.29902568777226</v>
      </c>
      <c r="L20" s="3" t="s">
        <v>13</v>
      </c>
      <c r="M20" s="4">
        <f>ParFedAn19!$C$38*CaGa19!$N19</f>
        <v>14036575.752601324</v>
      </c>
      <c r="N20" s="4">
        <f>ParFedAn19!$D$38*CaGa19!$N19</f>
        <v>1912294.5391761244</v>
      </c>
      <c r="O20" s="4">
        <f>ParFedAn19!$E$38*CoAr14FIII19!R17</f>
        <v>1976796.3968482688</v>
      </c>
      <c r="P20" s="4">
        <f>ParFedAn19!$F$38*CaGa19!$N19</f>
        <v>427443.5829167965</v>
      </c>
      <c r="Q20" s="4">
        <f>ParFedAn19!$G$38*CaGa19!$N19</f>
        <v>596439.80177590239</v>
      </c>
      <c r="R20" s="4">
        <f>ParFedAn19!$H$38*CaGa19!$N19</f>
        <v>46294.717635456473</v>
      </c>
      <c r="S20" s="4">
        <f>ParFedAn19!$I$38*CaGa19!$N19</f>
        <v>405539.45464563888</v>
      </c>
      <c r="T20" s="4">
        <f>ParFedAn19!$J$38*CaGa19!$N19</f>
        <v>77135.447725767037</v>
      </c>
      <c r="U20" s="4">
        <f>ParFedAn19!$K$38*CoAr14FII19!O19</f>
        <v>715713.6675535884</v>
      </c>
      <c r="V20" s="5">
        <f t="shared" si="4"/>
        <v>20194233.360878862</v>
      </c>
      <c r="X20" s="3" t="s">
        <v>13</v>
      </c>
      <c r="Y20" s="4">
        <f>ParFedAn19!$C$38*CaGa19!$AC19</f>
        <v>13997325.64442536</v>
      </c>
      <c r="Z20" s="4">
        <f>ParFedAn19!$D$38*CaGa19!$AC19</f>
        <v>1906947.2401731566</v>
      </c>
      <c r="AA20" s="4">
        <f>ParFedAn19!$E$38*CoAr14FIII19!R17</f>
        <v>1976796.3968482688</v>
      </c>
      <c r="AB20" s="4">
        <f>ParFedAn19!$F$38*CaGa19!$AC19</f>
        <v>426248.33365057164</v>
      </c>
      <c r="AC20" s="4">
        <f>ParFedAn19!$G$38*CaGa19!$AC19</f>
        <v>594771.99282072927</v>
      </c>
      <c r="AD20" s="4">
        <f>ParFedAn19!$H$38*CaGa19!$AC19</f>
        <v>46165.264932233564</v>
      </c>
      <c r="AE20" s="4">
        <f>ParFedAn19!$I$38*CaGa19!$AC19</f>
        <v>404405.4553180954</v>
      </c>
      <c r="AF20" s="4">
        <f>ParFedAn19!$J$38*CaGa19!$AC19</f>
        <v>76919.755898871386</v>
      </c>
      <c r="AG20" s="4">
        <f>ParFedAn19!$K$38*CoAr14FII19!U19</f>
        <v>717780.2011008074</v>
      </c>
      <c r="AH20" s="5">
        <f t="shared" si="0"/>
        <v>20147360.285168093</v>
      </c>
      <c r="AJ20" s="3" t="s">
        <v>13</v>
      </c>
      <c r="AK20" s="405">
        <f t="shared" si="5"/>
        <v>-39250.108175963163</v>
      </c>
      <c r="AL20" s="405">
        <f t="shared" si="6"/>
        <v>-5347.2990029677749</v>
      </c>
      <c r="AM20" s="416">
        <f t="shared" si="7"/>
        <v>0</v>
      </c>
      <c r="AN20" s="405">
        <f t="shared" si="8"/>
        <v>-1195.2492662248551</v>
      </c>
      <c r="AO20" s="405">
        <f t="shared" si="9"/>
        <v>-1667.8089551731246</v>
      </c>
      <c r="AP20" s="405">
        <f t="shared" si="10"/>
        <v>-129.45270322290889</v>
      </c>
      <c r="AQ20" s="405">
        <f t="shared" si="11"/>
        <v>-1133.9993275434827</v>
      </c>
      <c r="AR20" s="405">
        <f t="shared" si="12"/>
        <v>-215.69182689565059</v>
      </c>
      <c r="AS20" s="405">
        <f t="shared" si="13"/>
        <v>2066.5335472190054</v>
      </c>
      <c r="AT20" s="406">
        <f t="shared" si="14"/>
        <v>-46873.075710771955</v>
      </c>
      <c r="AV20" s="3" t="s">
        <v>13</v>
      </c>
      <c r="AW20" s="110">
        <f t="shared" si="15"/>
        <v>-6541.6846959938603</v>
      </c>
      <c r="AX20" s="110">
        <f t="shared" si="16"/>
        <v>-891.21650049462914</v>
      </c>
      <c r="AY20" s="110">
        <f t="shared" si="17"/>
        <v>0</v>
      </c>
      <c r="AZ20" s="110">
        <f t="shared" si="18"/>
        <v>-199.20821103747585</v>
      </c>
      <c r="BA20" s="110">
        <f t="shared" si="19"/>
        <v>-277.96815919552074</v>
      </c>
      <c r="BB20" s="110">
        <f t="shared" si="20"/>
        <v>-21.575450537151482</v>
      </c>
      <c r="BC20" s="110">
        <f t="shared" si="21"/>
        <v>-188.99988792391378</v>
      </c>
      <c r="BD20" s="110">
        <f t="shared" si="22"/>
        <v>-35.948637815941765</v>
      </c>
      <c r="BE20" s="110">
        <f t="shared" si="23"/>
        <v>344.42225786983425</v>
      </c>
      <c r="BF20" s="105">
        <f t="shared" si="24"/>
        <v>-7812.1792851286582</v>
      </c>
    </row>
    <row r="21" spans="1:58">
      <c r="A21" s="3" t="s">
        <v>14</v>
      </c>
      <c r="B21" s="110">
        <f>+[8]Dist!B20-'[8]Distr X fondo2018'!B20</f>
        <v>-4.361271858215332E-4</v>
      </c>
      <c r="C21" s="110">
        <f>+[8]Dist!C20-'[8]Distr X fondo2018'!C20</f>
        <v>-6.2778592109680176E-5</v>
      </c>
      <c r="D21" s="110">
        <f>+[8]Dist!D20-'[8]Distr X fondo2018'!D20</f>
        <v>-1.3869255781173706E-5</v>
      </c>
      <c r="E21" s="110">
        <f>+[8]Dist!E20-'[8]Distr X fondo2018'!E20</f>
        <v>5.3492747247219086E-4</v>
      </c>
      <c r="F21" s="110">
        <f>+[8]Dist!F20-'[8]Distr X fondo2018'!F20</f>
        <v>-1.6126432456076145E-6</v>
      </c>
      <c r="G21" s="110">
        <v>-290.73805077932775</v>
      </c>
      <c r="H21" s="110">
        <f>+[8]Dist!H20-'[8]Distr X fondo2018'!H20</f>
        <v>-2.6061898097395897E-6</v>
      </c>
      <c r="I21" s="110">
        <v>-451.86557862317812</v>
      </c>
      <c r="J21" s="105">
        <f t="shared" si="3"/>
        <v>-742.60361146890023</v>
      </c>
      <c r="L21" s="3" t="s">
        <v>14</v>
      </c>
      <c r="M21" s="4">
        <f>ParFedAn19!$C$38*CaGa19!$N20</f>
        <v>76097065.753974929</v>
      </c>
      <c r="N21" s="4">
        <f>ParFedAn19!$D$38*CaGa19!$N20</f>
        <v>10367201.079058351</v>
      </c>
      <c r="O21" s="4">
        <f>ParFedAn19!$E$38*CoAr14FIII19!R18</f>
        <v>472852.99328132148</v>
      </c>
      <c r="P21" s="4">
        <f>ParFedAn19!$F$38*CaGa19!$N20</f>
        <v>2317317.486019053</v>
      </c>
      <c r="Q21" s="4">
        <f>ParFedAn19!$G$38*CaGa19!$N20</f>
        <v>3233503.6417708378</v>
      </c>
      <c r="R21" s="4">
        <f>ParFedAn19!$H$38*CaGa19!$N20</f>
        <v>250979.45781499846</v>
      </c>
      <c r="S21" s="4">
        <f>ParFedAn19!$I$38*CaGa19!$N20</f>
        <v>2198567.7340345015</v>
      </c>
      <c r="T21" s="4">
        <f>ParFedAn19!$J$38*CaGa19!$N20</f>
        <v>418177.57699645334</v>
      </c>
      <c r="U21" s="4">
        <f>ParFedAn19!$K$38*CoAr14FII19!O20</f>
        <v>1336728.5083192864</v>
      </c>
      <c r="V21" s="5">
        <f t="shared" si="4"/>
        <v>96692394.231269747</v>
      </c>
      <c r="X21" s="3" t="s">
        <v>14</v>
      </c>
      <c r="Y21" s="4">
        <f>ParFedAn19!$C$38*CaGa19!$AC20</f>
        <v>76409881.457148343</v>
      </c>
      <c r="Z21" s="4">
        <f>ParFedAn19!$D$38*CaGa19!$AC20</f>
        <v>10409818.008677825</v>
      </c>
      <c r="AA21" s="4">
        <f>ParFedAn19!$E$38*CoAr14FIII19!R18</f>
        <v>472852.99328132148</v>
      </c>
      <c r="AB21" s="4">
        <f>ParFedAn19!$F$38*CaGa19!$AC20</f>
        <v>2326843.3894383609</v>
      </c>
      <c r="AC21" s="4">
        <f>ParFedAn19!$G$38*CaGa19!$AC20</f>
        <v>3246795.753699102</v>
      </c>
      <c r="AD21" s="4">
        <f>ParFedAn19!$H$38*CaGa19!$AC20</f>
        <v>252011.17059919838</v>
      </c>
      <c r="AE21" s="4">
        <f>ParFedAn19!$I$38*CaGa19!$AC20</f>
        <v>2207605.487394399</v>
      </c>
      <c r="AF21" s="4">
        <f>ParFedAn19!$J$38*CaGa19!$AC20</f>
        <v>419896.59876823123</v>
      </c>
      <c r="AG21" s="4">
        <f>ParFedAn19!$K$38*CoAr14FII19!U20</f>
        <v>1336713.396192386</v>
      </c>
      <c r="AH21" s="5">
        <f t="shared" si="0"/>
        <v>97082418.255199164</v>
      </c>
      <c r="AJ21" s="3" t="s">
        <v>14</v>
      </c>
      <c r="AK21" s="405">
        <f t="shared" si="5"/>
        <v>312815.70317341387</v>
      </c>
      <c r="AL21" s="405">
        <f t="shared" si="6"/>
        <v>42616.929619474337</v>
      </c>
      <c r="AM21" s="416">
        <f t="shared" si="7"/>
        <v>0</v>
      </c>
      <c r="AN21" s="405">
        <f t="shared" si="8"/>
        <v>9525.9034193078987</v>
      </c>
      <c r="AO21" s="405">
        <f t="shared" si="9"/>
        <v>13292.111928264145</v>
      </c>
      <c r="AP21" s="405">
        <f t="shared" si="10"/>
        <v>1031.7127841999172</v>
      </c>
      <c r="AQ21" s="405">
        <f t="shared" si="11"/>
        <v>9037.7533598975278</v>
      </c>
      <c r="AR21" s="405">
        <f t="shared" si="12"/>
        <v>1719.0217717778869</v>
      </c>
      <c r="AS21" s="405">
        <f t="shared" si="13"/>
        <v>-15.112126900348812</v>
      </c>
      <c r="AT21" s="406">
        <f t="shared" si="14"/>
        <v>390024.02392943524</v>
      </c>
      <c r="AV21" s="3" t="s">
        <v>14</v>
      </c>
      <c r="AW21" s="110">
        <f t="shared" si="15"/>
        <v>52135.950528902315</v>
      </c>
      <c r="AX21" s="110">
        <f t="shared" si="16"/>
        <v>7102.8216032457231</v>
      </c>
      <c r="AY21" s="110">
        <f t="shared" si="17"/>
        <v>0</v>
      </c>
      <c r="AZ21" s="110">
        <f t="shared" si="18"/>
        <v>1587.6505698846497</v>
      </c>
      <c r="BA21" s="110">
        <f t="shared" si="19"/>
        <v>2215.351988044024</v>
      </c>
      <c r="BB21" s="110">
        <f t="shared" si="20"/>
        <v>171.95213069998621</v>
      </c>
      <c r="BC21" s="110">
        <f t="shared" si="21"/>
        <v>1506.292226649588</v>
      </c>
      <c r="BD21" s="110">
        <f t="shared" si="22"/>
        <v>286.50362862964784</v>
      </c>
      <c r="BE21" s="110">
        <f t="shared" si="23"/>
        <v>-2.5186878167248019</v>
      </c>
      <c r="BF21" s="105">
        <f t="shared" si="24"/>
        <v>65004.003988239208</v>
      </c>
    </row>
    <row r="22" spans="1:58">
      <c r="A22" s="3" t="s">
        <v>15</v>
      </c>
      <c r="B22" s="110">
        <f>+[8]Dist!B21-'[8]Distr X fondo2018'!B21</f>
        <v>-3.9504840970039368E-5</v>
      </c>
      <c r="C22" s="110">
        <f>+[8]Dist!C21-'[8]Distr X fondo2018'!C21</f>
        <v>-5.6871213018894196E-6</v>
      </c>
      <c r="D22" s="110">
        <f>+[8]Dist!D21-'[8]Distr X fondo2018'!D21</f>
        <v>-1.2563541531562805E-6</v>
      </c>
      <c r="E22" s="110">
        <f>+[8]Dist!E21-'[8]Distr X fondo2018'!E21</f>
        <v>6.8285851739346981E-5</v>
      </c>
      <c r="F22" s="110">
        <f>+[8]Dist!F21-'[8]Distr X fondo2018'!F21</f>
        <v>-1.4610122889280319E-7</v>
      </c>
      <c r="G22" s="110">
        <v>-26.173945918485213</v>
      </c>
      <c r="H22" s="110">
        <f>+[8]Dist!H21-'[8]Distr X fondo2018'!H21</f>
        <v>-2.3610482458025217E-7</v>
      </c>
      <c r="I22" s="110">
        <v>-40.679586647156007</v>
      </c>
      <c r="J22" s="105">
        <f t="shared" si="3"/>
        <v>-66.853511110311956</v>
      </c>
      <c r="L22" s="3" t="s">
        <v>15</v>
      </c>
      <c r="M22" s="4">
        <f>ParFedAn19!$C$38*CaGa19!$N21</f>
        <v>9676745.8886886686</v>
      </c>
      <c r="N22" s="4">
        <f>ParFedAn19!$D$38*CaGa19!$N21</f>
        <v>1318326.3957026671</v>
      </c>
      <c r="O22" s="4">
        <f>ParFedAn19!$E$38*CoAr14FIII19!R19</f>
        <v>4795115.7756750742</v>
      </c>
      <c r="P22" s="4">
        <f>ParFedAn19!$F$38*CaGa19!$N21</f>
        <v>294677.49161471328</v>
      </c>
      <c r="Q22" s="4">
        <f>ParFedAn19!$G$38*CaGa19!$N21</f>
        <v>411182.64891746326</v>
      </c>
      <c r="R22" s="4">
        <f>ParFedAn19!$H$38*CaGa19!$N21</f>
        <v>31915.349330400903</v>
      </c>
      <c r="S22" s="4">
        <f>ParFedAn19!$I$38*CaGa19!$N21</f>
        <v>279576.8939383924</v>
      </c>
      <c r="T22" s="4">
        <f>ParFedAn19!$J$38*CaGa19!$N21</f>
        <v>53176.796093886769</v>
      </c>
      <c r="U22" s="4">
        <f>ParFedAn19!$K$38*CoAr14FII19!O21</f>
        <v>127460.52713363148</v>
      </c>
      <c r="V22" s="5">
        <f t="shared" si="4"/>
        <v>16988177.767094899</v>
      </c>
      <c r="X22" s="3" t="s">
        <v>15</v>
      </c>
      <c r="Y22" s="4">
        <f>ParFedAn19!$C$38*CaGa19!$AC21</f>
        <v>9751324.8504205197</v>
      </c>
      <c r="Z22" s="4">
        <f>ParFedAn19!$D$38*CaGa19!$AC21</f>
        <v>1328486.7755396664</v>
      </c>
      <c r="AA22" s="4">
        <f>ParFedAn19!$E$38*CoAr14FIII19!R19</f>
        <v>4795115.7756750742</v>
      </c>
      <c r="AB22" s="4">
        <f>ParFedAn19!$F$38*CaGa19!$AC21</f>
        <v>296948.57960474316</v>
      </c>
      <c r="AC22" s="4">
        <f>ParFedAn19!$G$38*CaGa19!$AC21</f>
        <v>414351.64554000163</v>
      </c>
      <c r="AD22" s="4">
        <f>ParFedAn19!$H$38*CaGa19!$AC21</f>
        <v>32161.321855023351</v>
      </c>
      <c r="AE22" s="4">
        <f>ParFedAn19!$I$38*CaGa19!$AC21</f>
        <v>281731.60118336754</v>
      </c>
      <c r="AF22" s="4">
        <f>ParFedAn19!$J$38*CaGa19!$AC21</f>
        <v>53586.631206488441</v>
      </c>
      <c r="AG22" s="4">
        <f>ParFedAn19!$K$38*CoAr14FII19!U21</f>
        <v>127874.65318089996</v>
      </c>
      <c r="AH22" s="5">
        <f t="shared" si="0"/>
        <v>17081581.834205784</v>
      </c>
      <c r="AJ22" s="3" t="s">
        <v>15</v>
      </c>
      <c r="AK22" s="405">
        <f t="shared" si="5"/>
        <v>74578.961731851101</v>
      </c>
      <c r="AL22" s="405">
        <f t="shared" si="6"/>
        <v>10160.379836999346</v>
      </c>
      <c r="AM22" s="416">
        <f t="shared" si="7"/>
        <v>0</v>
      </c>
      <c r="AN22" s="405">
        <f t="shared" si="8"/>
        <v>2271.0879900298896</v>
      </c>
      <c r="AO22" s="405">
        <f t="shared" si="9"/>
        <v>3168.9966225383687</v>
      </c>
      <c r="AP22" s="405">
        <f t="shared" si="10"/>
        <v>245.97252462244796</v>
      </c>
      <c r="AQ22" s="405">
        <f t="shared" si="11"/>
        <v>2154.7072449751431</v>
      </c>
      <c r="AR22" s="405">
        <f t="shared" si="12"/>
        <v>409.83511260167143</v>
      </c>
      <c r="AS22" s="405">
        <f t="shared" si="13"/>
        <v>414.12604726848076</v>
      </c>
      <c r="AT22" s="406">
        <f t="shared" si="14"/>
        <v>93404.067110886448</v>
      </c>
      <c r="AV22" s="3" t="s">
        <v>15</v>
      </c>
      <c r="AW22" s="110">
        <f t="shared" si="15"/>
        <v>12429.826955308517</v>
      </c>
      <c r="AX22" s="110">
        <f t="shared" si="16"/>
        <v>1693.3966394998909</v>
      </c>
      <c r="AY22" s="110">
        <f t="shared" si="17"/>
        <v>0</v>
      </c>
      <c r="AZ22" s="110">
        <f t="shared" si="18"/>
        <v>378.51466500498162</v>
      </c>
      <c r="BA22" s="110">
        <f t="shared" si="19"/>
        <v>528.16610375639482</v>
      </c>
      <c r="BB22" s="110">
        <f t="shared" si="20"/>
        <v>40.995420770407996</v>
      </c>
      <c r="BC22" s="110">
        <f t="shared" si="21"/>
        <v>359.11787416252383</v>
      </c>
      <c r="BD22" s="110">
        <f t="shared" si="22"/>
        <v>68.305852100278571</v>
      </c>
      <c r="BE22" s="110">
        <f t="shared" si="23"/>
        <v>69.021007878080127</v>
      </c>
      <c r="BF22" s="105">
        <f t="shared" si="24"/>
        <v>15567.344518481077</v>
      </c>
    </row>
    <row r="23" spans="1:58">
      <c r="A23" s="3" t="s">
        <v>16</v>
      </c>
      <c r="B23" s="110">
        <f>+[8]Dist!B22-'[8]Distr X fondo2018'!B22</f>
        <v>-8.4199011325836182E-5</v>
      </c>
      <c r="C23" s="110">
        <f>+[8]Dist!C22-'[8]Distr X fondo2018'!C22</f>
        <v>-1.2120930477976799E-5</v>
      </c>
      <c r="D23" s="110">
        <f>+[8]Dist!D22-'[8]Distr X fondo2018'!D22</f>
        <v>-2.6777270250022411E-6</v>
      </c>
      <c r="E23" s="110">
        <f>+[8]Dist!E22-'[8]Distr X fondo2018'!E22</f>
        <v>4.7758338041603565E-5</v>
      </c>
      <c r="F23" s="110">
        <f>+[8]Dist!F22-'[8]Distr X fondo2018'!F22</f>
        <v>-3.1136733014136553E-7</v>
      </c>
      <c r="G23" s="110">
        <v>-53.055233911203686</v>
      </c>
      <c r="H23" s="110">
        <f>+[8]Dist!H22-'[8]Distr X fondo2018'!H22</f>
        <v>-5.0316157285124063E-7</v>
      </c>
      <c r="I23" s="110">
        <v>-82.45854841403586</v>
      </c>
      <c r="J23" s="105">
        <f t="shared" si="3"/>
        <v>-135.51383437909925</v>
      </c>
      <c r="L23" s="3" t="s">
        <v>16</v>
      </c>
      <c r="M23" s="4">
        <f>ParFedAn19!$C$38*CaGa19!$N22</f>
        <v>6834915.113421483</v>
      </c>
      <c r="N23" s="4">
        <f>ParFedAn19!$D$38*CaGa19!$N22</f>
        <v>931165.19851403218</v>
      </c>
      <c r="O23" s="4">
        <f>ParFedAn19!$E$38*CoAr14FIII19!R20</f>
        <v>3070172.1266009142</v>
      </c>
      <c r="P23" s="4">
        <f>ParFedAn19!$F$38*CaGa19!$N22</f>
        <v>208137.70085425625</v>
      </c>
      <c r="Q23" s="4">
        <f>ParFedAn19!$G$38*CaGa19!$N22</f>
        <v>290428.05647586315</v>
      </c>
      <c r="R23" s="4">
        <f>ParFedAn19!$H$38*CaGa19!$N22</f>
        <v>22542.568131655684</v>
      </c>
      <c r="S23" s="4">
        <f>ParFedAn19!$I$38*CaGa19!$N22</f>
        <v>197471.79059198216</v>
      </c>
      <c r="T23" s="4">
        <f>ParFedAn19!$J$38*CaGa19!$N22</f>
        <v>37560.032213958737</v>
      </c>
      <c r="U23" s="4">
        <f>ParFedAn19!$K$38*CoAr14FII19!O22</f>
        <v>86615.569390668505</v>
      </c>
      <c r="V23" s="5">
        <f t="shared" si="4"/>
        <v>11679008.156194812</v>
      </c>
      <c r="X23" s="3" t="s">
        <v>16</v>
      </c>
      <c r="Y23" s="4">
        <f>ParFedAn19!$C$38*CaGa19!$AC22</f>
        <v>6815802.8197749639</v>
      </c>
      <c r="Z23" s="4">
        <f>ParFedAn19!$D$38*CaGa19!$AC22</f>
        <v>928561.40572186245</v>
      </c>
      <c r="AA23" s="4">
        <f>ParFedAn19!$E$38*CoAr14FIII19!R20</f>
        <v>3070172.1266009142</v>
      </c>
      <c r="AB23" s="4">
        <f>ParFedAn19!$F$38*CaGa19!$AC22</f>
        <v>207555.69086706176</v>
      </c>
      <c r="AC23" s="4">
        <f>ParFedAn19!$G$38*CaGa19!$AC22</f>
        <v>289615.94012819196</v>
      </c>
      <c r="AD23" s="4">
        <f>ParFedAn19!$H$38*CaGa19!$AC22</f>
        <v>22479.532940357869</v>
      </c>
      <c r="AE23" s="4">
        <f>ParFedAn19!$I$38*CaGa19!$AC22</f>
        <v>196919.60540956684</v>
      </c>
      <c r="AF23" s="4">
        <f>ParFedAn19!$J$38*CaGa19!$AC22</f>
        <v>37455.004082206782</v>
      </c>
      <c r="AG23" s="4">
        <f>ParFedAn19!$K$38*CoAr14FII19!U22</f>
        <v>87026.819322875584</v>
      </c>
      <c r="AH23" s="5">
        <f t="shared" si="0"/>
        <v>11655588.944848001</v>
      </c>
      <c r="AJ23" s="3" t="s">
        <v>16</v>
      </c>
      <c r="AK23" s="405">
        <f t="shared" si="5"/>
        <v>-19112.293646519072</v>
      </c>
      <c r="AL23" s="405">
        <f t="shared" si="6"/>
        <v>-2603.7927921697265</v>
      </c>
      <c r="AM23" s="416">
        <f t="shared" si="7"/>
        <v>0</v>
      </c>
      <c r="AN23" s="405">
        <f t="shared" si="8"/>
        <v>-582.00998719449854</v>
      </c>
      <c r="AO23" s="405">
        <f t="shared" si="9"/>
        <v>-812.1163476711954</v>
      </c>
      <c r="AP23" s="405">
        <f t="shared" si="10"/>
        <v>-63.03519129781489</v>
      </c>
      <c r="AQ23" s="405">
        <f t="shared" si="11"/>
        <v>-552.18518241532729</v>
      </c>
      <c r="AR23" s="405">
        <f t="shared" si="12"/>
        <v>-105.02813175195479</v>
      </c>
      <c r="AS23" s="405">
        <f t="shared" si="13"/>
        <v>411.24993220707984</v>
      </c>
      <c r="AT23" s="406">
        <f t="shared" si="14"/>
        <v>-23419.21134681251</v>
      </c>
      <c r="AV23" s="3" t="s">
        <v>16</v>
      </c>
      <c r="AW23" s="110">
        <f t="shared" si="15"/>
        <v>-3185.3822744198455</v>
      </c>
      <c r="AX23" s="110">
        <f t="shared" si="16"/>
        <v>-433.96546536162106</v>
      </c>
      <c r="AY23" s="110">
        <f t="shared" si="17"/>
        <v>0</v>
      </c>
      <c r="AZ23" s="110">
        <f t="shared" si="18"/>
        <v>-97.001664532416427</v>
      </c>
      <c r="BA23" s="110">
        <f t="shared" si="19"/>
        <v>-135.35272461186591</v>
      </c>
      <c r="BB23" s="110">
        <f t="shared" si="20"/>
        <v>-10.505865216302482</v>
      </c>
      <c r="BC23" s="110">
        <f t="shared" si="21"/>
        <v>-92.030863735887877</v>
      </c>
      <c r="BD23" s="110">
        <f t="shared" si="22"/>
        <v>-17.504688625325798</v>
      </c>
      <c r="BE23" s="110">
        <f t="shared" si="23"/>
        <v>68.541655367846644</v>
      </c>
      <c r="BF23" s="105">
        <f t="shared" si="24"/>
        <v>-3903.2018911354189</v>
      </c>
    </row>
    <row r="24" spans="1:58">
      <c r="A24" s="3" t="s">
        <v>17</v>
      </c>
      <c r="B24" s="110">
        <f>+[8]Dist!B23-'[8]Distr X fondo2018'!B23</f>
        <v>-7.3847174644470215E-4</v>
      </c>
      <c r="C24" s="110">
        <f>+[8]Dist!C23-'[8]Distr X fondo2018'!C23</f>
        <v>-1.0630674660205841E-4</v>
      </c>
      <c r="D24" s="110">
        <f>+[8]Dist!D23-'[8]Distr X fondo2018'!D23</f>
        <v>-2.3484230041503906E-5</v>
      </c>
      <c r="E24" s="110">
        <f>+[8]Dist!E23-'[8]Distr X fondo2018'!E23</f>
        <v>4.1884463280439377E-4</v>
      </c>
      <c r="F24" s="110">
        <f>+[8]Dist!F23-'[8]Distr X fondo2018'!F23</f>
        <v>-2.7307542040944099E-6</v>
      </c>
      <c r="G24" s="110">
        <v>-465.30151842487976</v>
      </c>
      <c r="H24" s="110">
        <f>+[8]Dist!H23-'[8]Distr X fondo2018'!H23</f>
        <v>-4.4130720198154449E-6</v>
      </c>
      <c r="I24" s="110">
        <v>-723.17253088299185</v>
      </c>
      <c r="J24" s="105">
        <f t="shared" si="3"/>
        <v>-1188.4745058697881</v>
      </c>
      <c r="L24" s="3" t="s">
        <v>17</v>
      </c>
      <c r="M24" s="4">
        <f>ParFedAn19!$C$38*CaGa19!$N23</f>
        <v>59943121.22033906</v>
      </c>
      <c r="N24" s="4">
        <f>ParFedAn19!$D$38*CaGa19!$N23</f>
        <v>8166443.5394496601</v>
      </c>
      <c r="O24" s="4">
        <f>ParFedAn19!$E$38*CoAr14FIII19!R21</f>
        <v>3238311.4880410195</v>
      </c>
      <c r="P24" s="4">
        <f>ParFedAn19!$F$38*CaGa19!$N23</f>
        <v>1825395.520762187</v>
      </c>
      <c r="Q24" s="4">
        <f>ParFedAn19!$G$38*CaGa19!$N23</f>
        <v>2547092.9640273624</v>
      </c>
      <c r="R24" s="4">
        <f>ParFedAn19!$H$38*CaGa19!$N23</f>
        <v>197701.34254925034</v>
      </c>
      <c r="S24" s="4">
        <f>ParFedAn19!$I$38*CaGa19!$N23</f>
        <v>1731854.0588468388</v>
      </c>
      <c r="T24" s="4">
        <f>ParFedAn19!$J$38*CaGa19!$N23</f>
        <v>329406.51444522617</v>
      </c>
      <c r="U24" s="4">
        <f>ParFedAn19!$K$38*CoAr14FII19!O23</f>
        <v>1219629.6723531573</v>
      </c>
      <c r="V24" s="5">
        <f t="shared" si="4"/>
        <v>79198956.320813775</v>
      </c>
      <c r="X24" s="3" t="s">
        <v>17</v>
      </c>
      <c r="Y24" s="4">
        <f>ParFedAn19!$C$38*CaGa19!$AC23</f>
        <v>59775503.844579346</v>
      </c>
      <c r="Z24" s="4">
        <f>ParFedAn19!$D$38*CaGa19!$AC23</f>
        <v>8143607.9278314263</v>
      </c>
      <c r="AA24" s="4">
        <f>ParFedAn19!$E$38*CoAr14FIII19!R21</f>
        <v>3238311.4880410195</v>
      </c>
      <c r="AB24" s="4">
        <f>ParFedAn19!$F$38*CaGa19!$AC23</f>
        <v>1820291.2152024379</v>
      </c>
      <c r="AC24" s="4">
        <f>ParFedAn19!$G$38*CaGa19!$AC23</f>
        <v>2539970.5948588145</v>
      </c>
      <c r="AD24" s="4">
        <f>ParFedAn19!$H$38*CaGa19!$AC23</f>
        <v>197148.51547672492</v>
      </c>
      <c r="AE24" s="4">
        <f>ParFedAn19!$I$38*CaGa19!$AC23</f>
        <v>1727011.3208206412</v>
      </c>
      <c r="AF24" s="4">
        <f>ParFedAn19!$J$38*CaGa19!$AC23</f>
        <v>328485.40365911106</v>
      </c>
      <c r="AG24" s="4">
        <f>ParFedAn19!$K$38*CoAr14FII19!U23</f>
        <v>1220062.1169857802</v>
      </c>
      <c r="AH24" s="5">
        <f t="shared" si="0"/>
        <v>78990392.427455291</v>
      </c>
      <c r="AJ24" s="3" t="s">
        <v>17</v>
      </c>
      <c r="AK24" s="405">
        <f t="shared" si="5"/>
        <v>-167617.37575971335</v>
      </c>
      <c r="AL24" s="405">
        <f t="shared" si="6"/>
        <v>-22835.611618233845</v>
      </c>
      <c r="AM24" s="416">
        <f t="shared" si="7"/>
        <v>0</v>
      </c>
      <c r="AN24" s="405">
        <f t="shared" si="8"/>
        <v>-5104.3055597490165</v>
      </c>
      <c r="AO24" s="405">
        <f t="shared" si="9"/>
        <v>-7122.3691685479134</v>
      </c>
      <c r="AP24" s="405">
        <f t="shared" si="10"/>
        <v>-552.82707252542605</v>
      </c>
      <c r="AQ24" s="405">
        <f t="shared" si="11"/>
        <v>-4842.7380261975341</v>
      </c>
      <c r="AR24" s="405">
        <f t="shared" si="12"/>
        <v>-921.11078611511039</v>
      </c>
      <c r="AS24" s="405">
        <f t="shared" si="13"/>
        <v>432.444632622879</v>
      </c>
      <c r="AT24" s="406">
        <f t="shared" si="14"/>
        <v>-208563.89335845932</v>
      </c>
      <c r="AV24" s="3" t="s">
        <v>17</v>
      </c>
      <c r="AW24" s="110">
        <f t="shared" si="15"/>
        <v>-27936.22929328556</v>
      </c>
      <c r="AX24" s="110">
        <f t="shared" si="16"/>
        <v>-3805.9352697056406</v>
      </c>
      <c r="AY24" s="110">
        <f t="shared" si="17"/>
        <v>0</v>
      </c>
      <c r="AZ24" s="110">
        <f t="shared" si="18"/>
        <v>-850.71759329150279</v>
      </c>
      <c r="BA24" s="110">
        <f t="shared" si="19"/>
        <v>-1187.0615280913189</v>
      </c>
      <c r="BB24" s="110">
        <f t="shared" si="20"/>
        <v>-92.137845420904341</v>
      </c>
      <c r="BC24" s="110">
        <f t="shared" si="21"/>
        <v>-807.12300436625571</v>
      </c>
      <c r="BD24" s="110">
        <f t="shared" si="22"/>
        <v>-153.51846435251841</v>
      </c>
      <c r="BE24" s="110">
        <f t="shared" si="23"/>
        <v>72.0741054371465</v>
      </c>
      <c r="BF24" s="105">
        <f t="shared" si="24"/>
        <v>-34760.648893076563</v>
      </c>
    </row>
    <row r="25" spans="1:58">
      <c r="A25" s="3" t="s">
        <v>18</v>
      </c>
      <c r="B25" s="110">
        <f>+[8]Dist!B24-'[8]Distr X fondo2018'!B24</f>
        <v>-2.3710727691650391E-4</v>
      </c>
      <c r="C25" s="110">
        <f>+[8]Dist!C24-'[8]Distr X fondo2018'!C24</f>
        <v>-3.413669764995575E-5</v>
      </c>
      <c r="D25" s="110">
        <f>+[8]Dist!D24-'[8]Distr X fondo2018'!D24</f>
        <v>-7.5413845479488373E-6</v>
      </c>
      <c r="E25" s="110">
        <f>+[8]Dist!E24-'[8]Distr X fondo2018'!E24</f>
        <v>4.7635100781917572E-4</v>
      </c>
      <c r="F25" s="110">
        <f>+[8]Dist!F24-'[8]Distr X fondo2018'!F24</f>
        <v>-8.7689841166138649E-7</v>
      </c>
      <c r="G25" s="110">
        <v>-182.61360061091059</v>
      </c>
      <c r="H25" s="110">
        <f>+[8]Dist!H24-'[8]Distr X fondo2018'!H24</f>
        <v>-1.4170072972774506E-6</v>
      </c>
      <c r="I25" s="110">
        <v>-283.81833704343688</v>
      </c>
      <c r="J25" s="105">
        <f t="shared" si="3"/>
        <v>-466.43174238260451</v>
      </c>
      <c r="L25" s="3" t="s">
        <v>18</v>
      </c>
      <c r="M25" s="4">
        <f>ParFedAn19!$C$38*CaGa19!$N24</f>
        <v>68340798.091501057</v>
      </c>
      <c r="N25" s="4">
        <f>ParFedAn19!$D$38*CaGa19!$N24</f>
        <v>9310513.9954875316</v>
      </c>
      <c r="O25" s="4">
        <f>ParFedAn19!$E$38*CoAr14FIII19!R22</f>
        <v>4292343.8190513235</v>
      </c>
      <c r="P25" s="4">
        <f>ParFedAn19!$F$38*CaGa19!$N24</f>
        <v>2081122.6406277118</v>
      </c>
      <c r="Q25" s="4">
        <f>ParFedAn19!$G$38*CaGa19!$N24</f>
        <v>2903925.6286810408</v>
      </c>
      <c r="R25" s="4">
        <f>ParFedAn19!$H$38*CaGa19!$N24</f>
        <v>225398.13173746812</v>
      </c>
      <c r="S25" s="4">
        <f>ParFedAn19!$I$38*CaGa19!$N24</f>
        <v>1974476.5729589569</v>
      </c>
      <c r="T25" s="4">
        <f>ParFedAn19!$J$38*CaGa19!$N24</f>
        <v>375554.41951340873</v>
      </c>
      <c r="U25" s="4">
        <f>ParFedAn19!$K$38*CoAr14FII19!O24</f>
        <v>4140176.3032781426</v>
      </c>
      <c r="V25" s="5">
        <f t="shared" si="4"/>
        <v>93644309.602836639</v>
      </c>
      <c r="X25" s="3" t="s">
        <v>18</v>
      </c>
      <c r="Y25" s="4">
        <f>ParFedAn19!$C$38*CaGa19!$AC24</f>
        <v>72880753.192608237</v>
      </c>
      <c r="Z25" s="4">
        <f>ParFedAn19!$D$38*CaGa19!$AC24</f>
        <v>9929021.7783663534</v>
      </c>
      <c r="AA25" s="4">
        <f>ParFedAn19!$E$38*CoAr14FIII19!R22</f>
        <v>4292343.8190513235</v>
      </c>
      <c r="AB25" s="4">
        <f>ParFedAn19!$F$38*CaGa19!$AC24</f>
        <v>2219373.9284704039</v>
      </c>
      <c r="AC25" s="4">
        <f>ParFedAn19!$G$38*CaGa19!$AC24</f>
        <v>3096836.6326396838</v>
      </c>
      <c r="AD25" s="4">
        <f>ParFedAn19!$H$38*CaGa19!$AC24</f>
        <v>240371.57990515648</v>
      </c>
      <c r="AE25" s="4">
        <f>ParFedAn19!$I$38*CaGa19!$AC24</f>
        <v>2105643.2441093256</v>
      </c>
      <c r="AF25" s="4">
        <f>ParFedAn19!$J$38*CaGa19!$AC24</f>
        <v>400502.91660778614</v>
      </c>
      <c r="AG25" s="4">
        <f>ParFedAn19!$K$38*CoAr14FII19!U24</f>
        <v>4206104.6723973574</v>
      </c>
      <c r="AH25" s="5">
        <f t="shared" si="0"/>
        <v>99370951.764155626</v>
      </c>
      <c r="AJ25" s="3" t="s">
        <v>18</v>
      </c>
      <c r="AK25" s="405">
        <f t="shared" si="5"/>
        <v>4539955.1011071801</v>
      </c>
      <c r="AL25" s="405">
        <f t="shared" si="6"/>
        <v>618507.78287882172</v>
      </c>
      <c r="AM25" s="416">
        <f t="shared" si="7"/>
        <v>0</v>
      </c>
      <c r="AN25" s="405">
        <f t="shared" si="8"/>
        <v>138251.28784269211</v>
      </c>
      <c r="AO25" s="405">
        <f t="shared" si="9"/>
        <v>192911.00395864295</v>
      </c>
      <c r="AP25" s="405">
        <f t="shared" si="10"/>
        <v>14973.448167688359</v>
      </c>
      <c r="AQ25" s="405">
        <f t="shared" si="11"/>
        <v>131166.67115036864</v>
      </c>
      <c r="AR25" s="405">
        <f t="shared" si="12"/>
        <v>24948.49709437741</v>
      </c>
      <c r="AS25" s="405">
        <f t="shared" si="13"/>
        <v>65928.369119214825</v>
      </c>
      <c r="AT25" s="406">
        <f t="shared" si="14"/>
        <v>5726642.1613189867</v>
      </c>
      <c r="AV25" s="3" t="s">
        <v>18</v>
      </c>
      <c r="AW25" s="110">
        <f t="shared" si="15"/>
        <v>756659.18351786339</v>
      </c>
      <c r="AX25" s="110">
        <f t="shared" si="16"/>
        <v>103084.63047980361</v>
      </c>
      <c r="AY25" s="110">
        <f t="shared" si="17"/>
        <v>0</v>
      </c>
      <c r="AZ25" s="110">
        <f t="shared" si="18"/>
        <v>23041.881307115353</v>
      </c>
      <c r="BA25" s="110">
        <f t="shared" si="19"/>
        <v>32151.833993107157</v>
      </c>
      <c r="BB25" s="110">
        <f t="shared" si="20"/>
        <v>2495.5746946147265</v>
      </c>
      <c r="BC25" s="110">
        <f t="shared" si="21"/>
        <v>21861.111858394772</v>
      </c>
      <c r="BD25" s="110">
        <f t="shared" si="22"/>
        <v>4158.0828490629019</v>
      </c>
      <c r="BE25" s="110">
        <f t="shared" si="23"/>
        <v>10988.061519869138</v>
      </c>
      <c r="BF25" s="105">
        <f t="shared" si="24"/>
        <v>954440.36021983111</v>
      </c>
    </row>
    <row r="26" spans="1:58">
      <c r="A26" s="3" t="s">
        <v>19</v>
      </c>
      <c r="B26" s="110">
        <f>+[8]Dist!B25-'[8]Distr X fondo2018'!B25</f>
        <v>-1.4193356037139893E-4</v>
      </c>
      <c r="C26" s="110">
        <f>+[8]Dist!C25-'[8]Distr X fondo2018'!C25</f>
        <v>-2.0431820303201675E-5</v>
      </c>
      <c r="D26" s="110">
        <f>+[8]Dist!D25-'[8]Distr X fondo2018'!D25</f>
        <v>-4.5137712731957436E-6</v>
      </c>
      <c r="E26" s="110">
        <f>+[8]Dist!E25-'[8]Distr X fondo2018'!E25</f>
        <v>8.0501893535256386E-5</v>
      </c>
      <c r="F26" s="110">
        <f>+[8]Dist!F25-'[8]Distr X fondo2018'!F25</f>
        <v>-5.2485847845673561E-7</v>
      </c>
      <c r="G26" s="110">
        <v>-89.431113387768463</v>
      </c>
      <c r="H26" s="110">
        <f>+[8]Dist!H25-'[8]Distr X fondo2018'!H25</f>
        <v>-8.4818748291581869E-7</v>
      </c>
      <c r="I26" s="110">
        <v>-138.99401151171574</v>
      </c>
      <c r="J26" s="105">
        <f t="shared" si="3"/>
        <v>-228.42521264978859</v>
      </c>
      <c r="L26" s="3" t="s">
        <v>19</v>
      </c>
      <c r="M26" s="4">
        <f>ParFedAn19!$C$38*CaGa19!$N25</f>
        <v>11521088.712444602</v>
      </c>
      <c r="N26" s="4">
        <f>ParFedAn19!$D$38*CaGa19!$N25</f>
        <v>1569593.2838953601</v>
      </c>
      <c r="O26" s="4">
        <f>ParFedAn19!$E$38*CoAr14FIII19!R23</f>
        <v>2210933.4224749492</v>
      </c>
      <c r="P26" s="4">
        <f>ParFedAn19!$F$38*CaGa19!$N25</f>
        <v>350841.65291787277</v>
      </c>
      <c r="Q26" s="4">
        <f>ParFedAn19!$G$38*CaGa19!$N25</f>
        <v>489552.15210658207</v>
      </c>
      <c r="R26" s="4">
        <f>ParFedAn19!$H$38*CaGa19!$N25</f>
        <v>37998.266685293376</v>
      </c>
      <c r="S26" s="4">
        <f>ParFedAn19!$I$38*CaGa19!$N25</f>
        <v>332862.95145758218</v>
      </c>
      <c r="T26" s="4">
        <f>ParFedAn19!$J$38*CaGa19!$N25</f>
        <v>63312.046455347205</v>
      </c>
      <c r="U26" s="4">
        <f>ParFedAn19!$K$38*CoAr14FII19!O25</f>
        <v>176378.31511784261</v>
      </c>
      <c r="V26" s="5">
        <f t="shared" si="4"/>
        <v>16752560.803555433</v>
      </c>
      <c r="X26" s="3" t="s">
        <v>19</v>
      </c>
      <c r="Y26" s="4">
        <f>ParFedAn19!$C$38*CaGa19!$AC25</f>
        <v>11488872.594622239</v>
      </c>
      <c r="Z26" s="4">
        <f>ParFedAn19!$D$38*CaGa19!$AC25</f>
        <v>1565204.2714131854</v>
      </c>
      <c r="AA26" s="4">
        <f>ParFedAn19!$E$38*CoAr14FIII19!R23</f>
        <v>2210933.4224749492</v>
      </c>
      <c r="AB26" s="4">
        <f>ParFedAn19!$F$38*CaGa19!$AC25</f>
        <v>349860.60361693421</v>
      </c>
      <c r="AC26" s="4">
        <f>ParFedAn19!$G$38*CaGa19!$AC25</f>
        <v>488183.23027930531</v>
      </c>
      <c r="AD26" s="4">
        <f>ParFedAn19!$H$38*CaGa19!$AC25</f>
        <v>37892.013129997271</v>
      </c>
      <c r="AE26" s="4">
        <f>ParFedAn19!$I$38*CaGa19!$AC25</f>
        <v>331932.17552741565</v>
      </c>
      <c r="AF26" s="4">
        <f>ParFedAn19!$J$38*CaGa19!$AC25</f>
        <v>63135.008642420966</v>
      </c>
      <c r="AG26" s="4">
        <f>ParFedAn19!$K$38*CoAr14FII19!U25</f>
        <v>176946.42632240333</v>
      </c>
      <c r="AH26" s="5">
        <f t="shared" si="0"/>
        <v>16712959.74602885</v>
      </c>
      <c r="AJ26" s="3" t="s">
        <v>19</v>
      </c>
      <c r="AK26" s="405">
        <f t="shared" si="5"/>
        <v>-32216.11782236211</v>
      </c>
      <c r="AL26" s="405">
        <f t="shared" si="6"/>
        <v>-4389.0124821746722</v>
      </c>
      <c r="AM26" s="416">
        <f t="shared" si="7"/>
        <v>0</v>
      </c>
      <c r="AN26" s="405">
        <f t="shared" si="8"/>
        <v>-981.04930093855364</v>
      </c>
      <c r="AO26" s="405">
        <f t="shared" si="9"/>
        <v>-1368.9218272767612</v>
      </c>
      <c r="AP26" s="405">
        <f t="shared" si="10"/>
        <v>-106.25355529610533</v>
      </c>
      <c r="AQ26" s="405">
        <f t="shared" si="11"/>
        <v>-930.77593016653555</v>
      </c>
      <c r="AR26" s="405">
        <f t="shared" si="12"/>
        <v>-177.03781292623898</v>
      </c>
      <c r="AS26" s="405">
        <f t="shared" si="13"/>
        <v>568.11120456072967</v>
      </c>
      <c r="AT26" s="406">
        <f t="shared" si="14"/>
        <v>-39601.057526580247</v>
      </c>
      <c r="AV26" s="3" t="s">
        <v>19</v>
      </c>
      <c r="AW26" s="110">
        <f t="shared" si="15"/>
        <v>-5369.3529703936847</v>
      </c>
      <c r="AX26" s="110">
        <f t="shared" si="16"/>
        <v>-731.50208036244533</v>
      </c>
      <c r="AY26" s="110">
        <f t="shared" si="17"/>
        <v>0</v>
      </c>
      <c r="AZ26" s="110">
        <f t="shared" si="18"/>
        <v>-163.50821682309228</v>
      </c>
      <c r="BA26" s="110">
        <f t="shared" si="19"/>
        <v>-228.15363787946021</v>
      </c>
      <c r="BB26" s="110">
        <f t="shared" si="20"/>
        <v>-17.708925882684223</v>
      </c>
      <c r="BC26" s="110">
        <f t="shared" si="21"/>
        <v>-155.1293216944226</v>
      </c>
      <c r="BD26" s="110">
        <f t="shared" si="22"/>
        <v>-29.506302154373163</v>
      </c>
      <c r="BE26" s="110">
        <f t="shared" si="23"/>
        <v>94.685200760121617</v>
      </c>
      <c r="BF26" s="105">
        <f t="shared" si="24"/>
        <v>-6600.17625443004</v>
      </c>
    </row>
    <row r="27" spans="1:58">
      <c r="A27" s="3" t="s">
        <v>20</v>
      </c>
      <c r="B27" s="110">
        <f>+[8]Dist!B26-'[8]Distr X fondo2018'!B26</f>
        <v>-7.2419643402099609E-4</v>
      </c>
      <c r="C27" s="110">
        <f>+[8]Dist!C26-'[8]Distr X fondo2018'!C26</f>
        <v>-1.0426342487335205E-4</v>
      </c>
      <c r="D27" s="110">
        <f>+[8]Dist!D26-'[8]Distr X fondo2018'!D26</f>
        <v>-2.3031607270240784E-5</v>
      </c>
      <c r="E27" s="110">
        <f>+[8]Dist!E26-'[8]Distr X fondo2018'!E26</f>
        <v>1.1559389531612396E-3</v>
      </c>
      <c r="F27" s="110">
        <f>+[8]Dist!F26-'[8]Distr X fondo2018'!F26</f>
        <v>-2.6780180633068085E-6</v>
      </c>
      <c r="G27" s="110">
        <v>-526.47454672058427</v>
      </c>
      <c r="H27" s="110">
        <f>+[8]Dist!H26-'[8]Distr X fondo2018'!H26</f>
        <v>-4.3278560042381287E-6</v>
      </c>
      <c r="I27" s="110">
        <v>-818.24759946266806</v>
      </c>
      <c r="J27" s="105">
        <f t="shared" si="3"/>
        <v>-1344.7218487416394</v>
      </c>
      <c r="L27" s="3" t="s">
        <v>20</v>
      </c>
      <c r="M27" s="4">
        <f>ParFedAn19!$C$38*CaGa19!$N26</f>
        <v>157486464.3786439</v>
      </c>
      <c r="N27" s="4">
        <f>ParFedAn19!$D$38*CaGa19!$N26</f>
        <v>21455411.286447372</v>
      </c>
      <c r="O27" s="4">
        <f>ParFedAn19!$E$38*CoAr14FIII19!R24</f>
        <v>4659565.5000869874</v>
      </c>
      <c r="P27" s="4">
        <f>ParFedAn19!$F$38*CaGa19!$N26</f>
        <v>4795797.7630285341</v>
      </c>
      <c r="Q27" s="4">
        <f>ParFedAn19!$G$38*CaGa19!$N26</f>
        <v>6691888.196377119</v>
      </c>
      <c r="R27" s="4">
        <f>ParFedAn19!$H$38*CaGa19!$N26</f>
        <v>519413.81775142206</v>
      </c>
      <c r="S27" s="4">
        <f>ParFedAn19!$I$38*CaGa19!$N26</f>
        <v>4550039.5540806279</v>
      </c>
      <c r="T27" s="4">
        <f>ParFedAn19!$J$38*CaGa19!$N26</f>
        <v>865438.20620520459</v>
      </c>
      <c r="U27" s="4">
        <f>ParFedAn19!$K$38*CoAr14FII19!O26</f>
        <v>7905842.2103701429</v>
      </c>
      <c r="V27" s="5">
        <f t="shared" si="4"/>
        <v>208929860.91299134</v>
      </c>
      <c r="X27" s="3" t="s">
        <v>20</v>
      </c>
      <c r="Y27" s="4">
        <f>ParFedAn19!$C$38*CaGa19!$AC26</f>
        <v>157046089.11390266</v>
      </c>
      <c r="Z27" s="4">
        <f>ParFedAn19!$D$38*CaGa19!$AC26</f>
        <v>21395416.083287027</v>
      </c>
      <c r="AA27" s="4">
        <f>ParFedAn19!$E$38*CoAr14FIII19!R24</f>
        <v>4659565.5000869874</v>
      </c>
      <c r="AB27" s="4">
        <f>ParFedAn19!$F$38*CaGa19!$AC26</f>
        <v>4782387.3996816156</v>
      </c>
      <c r="AC27" s="4">
        <f>ParFedAn19!$G$38*CaGa19!$AC26</f>
        <v>6673175.8451428376</v>
      </c>
      <c r="AD27" s="4">
        <f>ParFedAn19!$H$38*CaGa19!$AC26</f>
        <v>517961.39453267108</v>
      </c>
      <c r="AE27" s="4">
        <f>ParFedAn19!$I$38*CaGa19!$AC26</f>
        <v>4537316.3979597706</v>
      </c>
      <c r="AF27" s="4">
        <f>ParFedAn19!$J$38*CaGa19!$AC26</f>
        <v>863018.20407563436</v>
      </c>
      <c r="AG27" s="4">
        <f>ParFedAn19!$K$38*CoAr14FII19!U26</f>
        <v>7956407.7687505363</v>
      </c>
      <c r="AH27" s="5">
        <f t="shared" si="0"/>
        <v>208431337.70741978</v>
      </c>
      <c r="AJ27" s="3" t="s">
        <v>20</v>
      </c>
      <c r="AK27" s="405">
        <f t="shared" si="5"/>
        <v>-440375.26474124193</v>
      </c>
      <c r="AL27" s="405">
        <f t="shared" si="6"/>
        <v>-59995.203160345554</v>
      </c>
      <c r="AM27" s="416">
        <f t="shared" si="7"/>
        <v>0</v>
      </c>
      <c r="AN27" s="405">
        <f t="shared" si="8"/>
        <v>-13410.363346918486</v>
      </c>
      <c r="AO27" s="405">
        <f t="shared" si="9"/>
        <v>-18712.351234281436</v>
      </c>
      <c r="AP27" s="405">
        <f t="shared" si="10"/>
        <v>-1452.423218750977</v>
      </c>
      <c r="AQ27" s="405">
        <f t="shared" si="11"/>
        <v>-12723.156120857224</v>
      </c>
      <c r="AR27" s="405">
        <f t="shared" si="12"/>
        <v>-2420.0021295702318</v>
      </c>
      <c r="AS27" s="405">
        <f t="shared" si="13"/>
        <v>50565.558380393311</v>
      </c>
      <c r="AT27" s="406">
        <f t="shared" si="14"/>
        <v>-498523.20557157253</v>
      </c>
      <c r="AV27" s="3" t="s">
        <v>20</v>
      </c>
      <c r="AW27" s="110">
        <f t="shared" si="15"/>
        <v>-73395.877456873655</v>
      </c>
      <c r="AX27" s="110">
        <f t="shared" si="16"/>
        <v>-9999.2005267242585</v>
      </c>
      <c r="AY27" s="110">
        <f t="shared" si="17"/>
        <v>0</v>
      </c>
      <c r="AZ27" s="110">
        <f t="shared" si="18"/>
        <v>-2235.0605578197478</v>
      </c>
      <c r="BA27" s="110">
        <f t="shared" si="19"/>
        <v>-3118.7252057135724</v>
      </c>
      <c r="BB27" s="110">
        <f t="shared" si="20"/>
        <v>-242.07053645849615</v>
      </c>
      <c r="BC27" s="110">
        <f t="shared" si="21"/>
        <v>-2120.5260201428705</v>
      </c>
      <c r="BD27" s="110">
        <f t="shared" si="22"/>
        <v>-403.33368826170528</v>
      </c>
      <c r="BE27" s="110">
        <f t="shared" si="23"/>
        <v>8427.5930633988846</v>
      </c>
      <c r="BF27" s="105">
        <f t="shared" si="24"/>
        <v>-83087.200928595426</v>
      </c>
    </row>
    <row r="28" spans="1:58">
      <c r="A28" s="3" t="s">
        <v>21</v>
      </c>
      <c r="B28" s="110">
        <f>+[8]Dist!B27-'[8]Distr X fondo2018'!B27</f>
        <v>-2.8645247220993042E-4</v>
      </c>
      <c r="C28" s="110">
        <f>+[8]Dist!C27-'[8]Distr X fondo2018'!C27</f>
        <v>-4.1235238313674927E-5</v>
      </c>
      <c r="D28" s="110">
        <f>+[8]Dist!D27-'[8]Distr X fondo2018'!D27</f>
        <v>-9.1097317636013031E-6</v>
      </c>
      <c r="E28" s="110">
        <f>+[8]Dist!E27-'[8]Distr X fondo2018'!E27</f>
        <v>1.6247271560132504E-4</v>
      </c>
      <c r="F28" s="110">
        <f>+[8]Dist!F27-'[8]Distr X fondo2018'!F27</f>
        <v>-1.0592339094728231E-6</v>
      </c>
      <c r="G28" s="110">
        <v>-180.4931327663362</v>
      </c>
      <c r="H28" s="110">
        <f>+[8]Dist!H27-'[8]Distr X fondo2018'!H27</f>
        <v>-1.711829099804163E-6</v>
      </c>
      <c r="I28" s="110">
        <v>-280.52278030718054</v>
      </c>
      <c r="J28" s="105">
        <f t="shared" si="3"/>
        <v>-461.01609016930644</v>
      </c>
      <c r="L28" s="3" t="s">
        <v>21</v>
      </c>
      <c r="M28" s="4">
        <f>ParFedAn19!$C$38*CaGa19!$N27</f>
        <v>23252281.138673402</v>
      </c>
      <c r="N28" s="4">
        <f>ParFedAn19!$D$38*CaGa19!$N27</f>
        <v>3167810.3711749385</v>
      </c>
      <c r="O28" s="4">
        <f>ParFedAn19!$E$38*CoAr14FIII19!R25</f>
        <v>1438242.9202742251</v>
      </c>
      <c r="P28" s="4">
        <f>ParFedAn19!$F$38*CaGa19!$N27</f>
        <v>708081.41074301954</v>
      </c>
      <c r="Q28" s="4">
        <f>ParFedAn19!$G$38*CaGa19!$N27</f>
        <v>988031.9956680123</v>
      </c>
      <c r="R28" s="4">
        <f>ParFedAn19!$H$38*CaGa19!$N27</f>
        <v>76689.486714424726</v>
      </c>
      <c r="S28" s="4">
        <f>ParFedAn19!$I$38*CaGa19!$N27</f>
        <v>671796.14020158211</v>
      </c>
      <c r="T28" s="4">
        <f>ParFedAn19!$J$38*CaGa19!$N27</f>
        <v>127778.67963592097</v>
      </c>
      <c r="U28" s="4">
        <f>ParFedAn19!$K$38*CoAr14FII19!O27</f>
        <v>440726.7118160259</v>
      </c>
      <c r="V28" s="5">
        <f t="shared" si="4"/>
        <v>30871438.854901552</v>
      </c>
      <c r="X28" s="3" t="s">
        <v>21</v>
      </c>
      <c r="Y28" s="4">
        <f>ParFedAn19!$C$38*CaGa19!$AC27</f>
        <v>23187261.395531151</v>
      </c>
      <c r="Z28" s="4">
        <f>ParFedAn19!$D$38*CaGa19!$AC27</f>
        <v>3158952.3062208472</v>
      </c>
      <c r="AA28" s="4">
        <f>ParFedAn19!$E$38*CoAr14FIII19!R25</f>
        <v>1438242.9202742251</v>
      </c>
      <c r="AB28" s="4">
        <f>ParFedAn19!$F$38*CaGa19!$AC27</f>
        <v>706101.42128840461</v>
      </c>
      <c r="AC28" s="4">
        <f>ParFedAn19!$G$38*CaGa19!$AC27</f>
        <v>985269.18774428498</v>
      </c>
      <c r="AD28" s="4">
        <f>ParFedAn19!$H$38*CaGa19!$AC27</f>
        <v>76475.041916594128</v>
      </c>
      <c r="AE28" s="4">
        <f>ParFedAn19!$I$38*CaGa19!$AC27</f>
        <v>669917.61429612956</v>
      </c>
      <c r="AF28" s="4">
        <f>ParFedAn19!$J$38*CaGa19!$AC27</f>
        <v>127421.37546952821</v>
      </c>
      <c r="AG28" s="4">
        <f>ParFedAn19!$K$38*CoAr14FII19!U27</f>
        <v>439244.13884179771</v>
      </c>
      <c r="AH28" s="5">
        <f t="shared" si="0"/>
        <v>30788885.401582964</v>
      </c>
      <c r="AJ28" s="3" t="s">
        <v>21</v>
      </c>
      <c r="AK28" s="405">
        <f t="shared" si="5"/>
        <v>-65019.743142250925</v>
      </c>
      <c r="AL28" s="405">
        <f t="shared" si="6"/>
        <v>-8858.0649540913291</v>
      </c>
      <c r="AM28" s="416">
        <f t="shared" si="7"/>
        <v>0</v>
      </c>
      <c r="AN28" s="405">
        <f t="shared" si="8"/>
        <v>-1979.9894546149299</v>
      </c>
      <c r="AO28" s="405">
        <f t="shared" si="9"/>
        <v>-2762.8079237273196</v>
      </c>
      <c r="AP28" s="405">
        <f t="shared" si="10"/>
        <v>-214.44479783059796</v>
      </c>
      <c r="AQ28" s="405">
        <f t="shared" si="11"/>
        <v>-1878.5259054525523</v>
      </c>
      <c r="AR28" s="405">
        <f t="shared" si="12"/>
        <v>-357.30416639275791</v>
      </c>
      <c r="AS28" s="405">
        <f t="shared" si="13"/>
        <v>-1482.5729742281837</v>
      </c>
      <c r="AT28" s="406">
        <f t="shared" si="14"/>
        <v>-82553.453318588596</v>
      </c>
      <c r="AV28" s="3" t="s">
        <v>21</v>
      </c>
      <c r="AW28" s="110">
        <f t="shared" si="15"/>
        <v>-10836.623857041821</v>
      </c>
      <c r="AX28" s="110">
        <f t="shared" si="16"/>
        <v>-1476.3441590152215</v>
      </c>
      <c r="AY28" s="110">
        <f t="shared" si="17"/>
        <v>0</v>
      </c>
      <c r="AZ28" s="110">
        <f t="shared" si="18"/>
        <v>-329.99824243582162</v>
      </c>
      <c r="BA28" s="110">
        <f t="shared" si="19"/>
        <v>-460.46798728788661</v>
      </c>
      <c r="BB28" s="110">
        <f t="shared" si="20"/>
        <v>-35.740799638432996</v>
      </c>
      <c r="BC28" s="110">
        <f t="shared" si="21"/>
        <v>-313.08765090875869</v>
      </c>
      <c r="BD28" s="110">
        <f t="shared" si="22"/>
        <v>-59.550694398792984</v>
      </c>
      <c r="BE28" s="110">
        <f t="shared" si="23"/>
        <v>-247.0954957046973</v>
      </c>
      <c r="BF28" s="105">
        <f t="shared" si="24"/>
        <v>-13758.908886431434</v>
      </c>
    </row>
    <row r="29" spans="1:58">
      <c r="A29" s="3" t="s">
        <v>22</v>
      </c>
      <c r="B29" s="110">
        <f>+[8]Dist!B28-'[8]Distr X fondo2018'!B28</f>
        <v>-4.5944936573505402E-5</v>
      </c>
      <c r="C29" s="110">
        <f>+[8]Dist!C28-'[8]Distr X fondo2018'!C28</f>
        <v>-6.6140200942754745E-6</v>
      </c>
      <c r="D29" s="110">
        <f>+[8]Dist!D28-'[8]Distr X fondo2018'!D28</f>
        <v>-1.4611287042498589E-6</v>
      </c>
      <c r="E29" s="110">
        <f>+[8]Dist!E28-'[8]Distr X fondo2018'!E28</f>
        <v>2.6060675736516714E-5</v>
      </c>
      <c r="F29" s="110">
        <f>+[8]Dist!F28-'[8]Distr X fondo2018'!F28</f>
        <v>-1.6990452422760427E-7</v>
      </c>
      <c r="G29" s="110">
        <v>-28.951175315354096</v>
      </c>
      <c r="H29" s="110">
        <f>+[8]Dist!H28-'[8]Distr X fondo2018'!H28</f>
        <v>-2.7457281248643994E-7</v>
      </c>
      <c r="I29" s="110">
        <v>-44.995973354496527</v>
      </c>
      <c r="J29" s="105">
        <f t="shared" si="3"/>
        <v>-73.947177073737592</v>
      </c>
      <c r="L29" s="3" t="s">
        <v>22</v>
      </c>
      <c r="M29" s="4">
        <f>ParFedAn19!$C$38*CaGa19!$N28</f>
        <v>3729675.6282281545</v>
      </c>
      <c r="N29" s="4">
        <f>ParFedAn19!$D$38*CaGa19!$N28</f>
        <v>508118.10960641172</v>
      </c>
      <c r="O29" s="4">
        <f>ParFedAn19!$E$38*CoAr14FIII19!R26</f>
        <v>1848381.8784978976</v>
      </c>
      <c r="P29" s="4">
        <f>ParFedAn19!$F$38*CaGa19!$N28</f>
        <v>113576.55469154197</v>
      </c>
      <c r="Q29" s="4">
        <f>ParFedAn19!$G$38*CaGa19!$N28</f>
        <v>158480.74570299347</v>
      </c>
      <c r="R29" s="4">
        <f>ParFedAn19!$H$38*CaGa19!$N28</f>
        <v>12301.025771806717</v>
      </c>
      <c r="S29" s="4">
        <f>ParFedAn19!$I$38*CaGa19!$N28</f>
        <v>107756.38210740016</v>
      </c>
      <c r="T29" s="4">
        <f>ParFedAn19!$J$38*CaGa19!$N28</f>
        <v>20495.753702746486</v>
      </c>
      <c r="U29" s="4">
        <f>ParFedAn19!$K$38*CoAr14FII19!O28</f>
        <v>34739.932180465294</v>
      </c>
      <c r="V29" s="5">
        <f t="shared" si="4"/>
        <v>6533526.0104894182</v>
      </c>
      <c r="X29" s="3" t="s">
        <v>22</v>
      </c>
      <c r="Y29" s="4">
        <f>ParFedAn19!$C$38*CaGa19!$AC28</f>
        <v>3719246.4342103698</v>
      </c>
      <c r="Z29" s="4">
        <f>ParFedAn19!$D$38*CaGa19!$AC28</f>
        <v>506697.27227972099</v>
      </c>
      <c r="AA29" s="4">
        <f>ParFedAn19!$E$38*CoAr14FIII19!R26</f>
        <v>1848381.8784978976</v>
      </c>
      <c r="AB29" s="4">
        <f>ParFedAn19!$F$38*CaGa19!$AC28</f>
        <v>113258.96355418283</v>
      </c>
      <c r="AC29" s="4">
        <f>ParFedAn19!$G$38*CaGa19!$AC28</f>
        <v>158037.59015549484</v>
      </c>
      <c r="AD29" s="4">
        <f>ParFedAn19!$H$38*CaGa19!$AC28</f>
        <v>12266.628736466437</v>
      </c>
      <c r="AE29" s="4">
        <f>ParFedAn19!$I$38*CaGa19!$AC28</f>
        <v>107455.0657658001</v>
      </c>
      <c r="AF29" s="4">
        <f>ParFedAn19!$J$38*CaGa19!$AC28</f>
        <v>20438.441964886799</v>
      </c>
      <c r="AG29" s="4">
        <f>ParFedAn19!$K$38*CoAr14FII19!U28</f>
        <v>34830.44070614862</v>
      </c>
      <c r="AH29" s="5">
        <f t="shared" si="0"/>
        <v>6520612.7158709681</v>
      </c>
      <c r="AJ29" s="3" t="s">
        <v>22</v>
      </c>
      <c r="AK29" s="405">
        <f t="shared" si="5"/>
        <v>-10429.19401778467</v>
      </c>
      <c r="AL29" s="405">
        <f t="shared" si="6"/>
        <v>-1420.8373266907292</v>
      </c>
      <c r="AM29" s="416">
        <f t="shared" si="7"/>
        <v>0</v>
      </c>
      <c r="AN29" s="405">
        <f t="shared" si="8"/>
        <v>-317.59113735913706</v>
      </c>
      <c r="AO29" s="405">
        <f t="shared" si="9"/>
        <v>-443.15554749863804</v>
      </c>
      <c r="AP29" s="405">
        <f t="shared" si="10"/>
        <v>-34.397035340280127</v>
      </c>
      <c r="AQ29" s="405">
        <f t="shared" si="11"/>
        <v>-301.3163416000607</v>
      </c>
      <c r="AR29" s="405">
        <f t="shared" si="12"/>
        <v>-57.311737859687128</v>
      </c>
      <c r="AS29" s="405">
        <f t="shared" si="13"/>
        <v>90.508525683326297</v>
      </c>
      <c r="AT29" s="406">
        <f t="shared" si="14"/>
        <v>-12913.294618449876</v>
      </c>
      <c r="AV29" s="3" t="s">
        <v>22</v>
      </c>
      <c r="AW29" s="110">
        <f t="shared" si="15"/>
        <v>-1738.1990029641117</v>
      </c>
      <c r="AX29" s="110">
        <f t="shared" si="16"/>
        <v>-236.80622111512153</v>
      </c>
      <c r="AY29" s="110">
        <f t="shared" si="17"/>
        <v>0</v>
      </c>
      <c r="AZ29" s="110">
        <f t="shared" si="18"/>
        <v>-52.931856226522846</v>
      </c>
      <c r="BA29" s="110">
        <f t="shared" si="19"/>
        <v>-73.859257916439674</v>
      </c>
      <c r="BB29" s="110">
        <f t="shared" si="20"/>
        <v>-5.7328392233800214</v>
      </c>
      <c r="BC29" s="110">
        <f t="shared" si="21"/>
        <v>-50.219390266676783</v>
      </c>
      <c r="BD29" s="110">
        <f t="shared" si="22"/>
        <v>-9.5519563099478546</v>
      </c>
      <c r="BE29" s="110">
        <f t="shared" si="23"/>
        <v>15.084754280554383</v>
      </c>
      <c r="BF29" s="105">
        <f t="shared" si="24"/>
        <v>-2152.215769741646</v>
      </c>
    </row>
    <row r="30" spans="1:58">
      <c r="A30" s="3" t="s">
        <v>23</v>
      </c>
      <c r="B30" s="110">
        <f>+[8]Dist!B29-'[8]Distr X fondo2018'!B29</f>
        <v>-2.1025165915489197E-4</v>
      </c>
      <c r="C30" s="110">
        <f>+[8]Dist!C29-'[8]Distr X fondo2018'!C29</f>
        <v>-3.0267052352428436E-5</v>
      </c>
      <c r="D30" s="110">
        <f>+[8]Dist!D29-'[8]Distr X fondo2018'!D29</f>
        <v>-6.6861975938081741E-6</v>
      </c>
      <c r="E30" s="110">
        <f>+[8]Dist!E29-'[8]Distr X fondo2018'!E29</f>
        <v>1.1925492435693741E-4</v>
      </c>
      <c r="F30" s="110">
        <f>+[8]Dist!F29-'[8]Distr X fondo2018'!F29</f>
        <v>-7.7752338256686926E-7</v>
      </c>
      <c r="G30" s="110">
        <v>-132.48171851213556</v>
      </c>
      <c r="H30" s="110">
        <f>+[8]Dist!H29-'[8]Distr X fondo2018'!H29</f>
        <v>-1.2564705684781075E-6</v>
      </c>
      <c r="I30" s="110">
        <v>-205.90334627854949</v>
      </c>
      <c r="J30" s="105">
        <f t="shared" si="3"/>
        <v>-338.38519477466377</v>
      </c>
      <c r="L30" s="3" t="s">
        <v>23</v>
      </c>
      <c r="M30" s="4">
        <f>ParFedAn19!$C$38*CaGa19!$N29</f>
        <v>17184130.381101202</v>
      </c>
      <c r="N30" s="4">
        <f>ParFedAn19!$D$38*CaGa19!$N29</f>
        <v>2341106.4968733839</v>
      </c>
      <c r="O30" s="4">
        <f>ParFedAn19!$E$38*CoAr14FIII19!R27</f>
        <v>0</v>
      </c>
      <c r="P30" s="4">
        <f>ParFedAn19!$F$38*CaGa19!$N29</f>
        <v>523293.3151837989</v>
      </c>
      <c r="Q30" s="4">
        <f>ParFedAn19!$G$38*CaGa19!$N29</f>
        <v>730185.16045808501</v>
      </c>
      <c r="R30" s="4">
        <f>ParFedAn19!$H$38*CaGa19!$N29</f>
        <v>56675.821640938113</v>
      </c>
      <c r="S30" s="4">
        <f>ParFedAn19!$I$38*CaGa19!$N29</f>
        <v>496477.41629719327</v>
      </c>
      <c r="T30" s="4">
        <f>ParFedAn19!$J$38*CaGa19!$N29</f>
        <v>94432.261406671649</v>
      </c>
      <c r="U30" s="4">
        <f>ParFedAn19!$K$38*CoAr14FII19!O29</f>
        <v>268411.14884312439</v>
      </c>
      <c r="V30" s="5">
        <f t="shared" si="4"/>
        <v>21694712.001804397</v>
      </c>
      <c r="X30" s="3" t="s">
        <v>23</v>
      </c>
      <c r="Y30" s="4">
        <f>ParFedAn19!$C$38*CaGa19!$AC29</f>
        <v>17183969.060851257</v>
      </c>
      <c r="Z30" s="4">
        <f>ParFedAn19!$D$38*CaGa19!$AC29</f>
        <v>2341084.5191604099</v>
      </c>
      <c r="AA30" s="4">
        <f>ParFedAn19!$E$38*CoAr14FIII19!R27</f>
        <v>0</v>
      </c>
      <c r="AB30" s="4">
        <f>ParFedAn19!$F$38*CaGa19!$AC29</f>
        <v>523288.4026391122</v>
      </c>
      <c r="AC30" s="4">
        <f>ParFedAn19!$G$38*CaGa19!$AC29</f>
        <v>730178.30566532107</v>
      </c>
      <c r="AD30" s="4">
        <f>ParFedAn19!$H$38*CaGa19!$AC29</f>
        <v>56675.289582724501</v>
      </c>
      <c r="AE30" s="4">
        <f>ParFedAn19!$I$38*CaGa19!$AC29</f>
        <v>496472.75549335202</v>
      </c>
      <c r="AF30" s="4">
        <f>ParFedAn19!$J$38*CaGa19!$AC29</f>
        <v>94431.374900594514</v>
      </c>
      <c r="AG30" s="4">
        <f>ParFedAn19!$K$38*CoAr14FII19!U29</f>
        <v>268417.48495706898</v>
      </c>
      <c r="AH30" s="5">
        <f t="shared" si="0"/>
        <v>21694517.19324984</v>
      </c>
      <c r="AJ30" s="3" t="s">
        <v>23</v>
      </c>
      <c r="AK30" s="405">
        <f t="shared" si="5"/>
        <v>-161.32024994492531</v>
      </c>
      <c r="AL30" s="405">
        <f t="shared" si="6"/>
        <v>-21.977712973952293</v>
      </c>
      <c r="AM30" s="416">
        <f t="shared" si="7"/>
        <v>0</v>
      </c>
      <c r="AN30" s="405">
        <f t="shared" si="8"/>
        <v>-4.9125446866964921</v>
      </c>
      <c r="AO30" s="405">
        <f t="shared" si="9"/>
        <v>-6.8547927639447153</v>
      </c>
      <c r="AP30" s="405">
        <f t="shared" si="10"/>
        <v>-0.5320582136118901</v>
      </c>
      <c r="AQ30" s="405">
        <f t="shared" si="11"/>
        <v>-4.6608038412523456</v>
      </c>
      <c r="AR30" s="405">
        <f t="shared" si="12"/>
        <v>-0.88650607713498175</v>
      </c>
      <c r="AS30" s="405">
        <f t="shared" si="13"/>
        <v>6.3361139445914887</v>
      </c>
      <c r="AT30" s="406">
        <f t="shared" si="14"/>
        <v>-194.80855455692654</v>
      </c>
      <c r="AV30" s="3" t="s">
        <v>23</v>
      </c>
      <c r="AW30" s="110">
        <f t="shared" si="15"/>
        <v>-26.886708324154217</v>
      </c>
      <c r="AX30" s="110">
        <f t="shared" si="16"/>
        <v>-3.6629521623253822</v>
      </c>
      <c r="AY30" s="110">
        <f t="shared" si="17"/>
        <v>0</v>
      </c>
      <c r="AZ30" s="110">
        <f t="shared" si="18"/>
        <v>-0.81875744778274873</v>
      </c>
      <c r="BA30" s="110">
        <f t="shared" si="19"/>
        <v>-1.1424654606574525</v>
      </c>
      <c r="BB30" s="110">
        <f t="shared" si="20"/>
        <v>-8.8676368935315011E-2</v>
      </c>
      <c r="BC30" s="110">
        <f t="shared" si="21"/>
        <v>-0.7768006402087243</v>
      </c>
      <c r="BD30" s="110">
        <f t="shared" si="22"/>
        <v>-0.14775101285583028</v>
      </c>
      <c r="BE30" s="110">
        <f t="shared" si="23"/>
        <v>1.0560189907652482</v>
      </c>
      <c r="BF30" s="105">
        <f t="shared" si="24"/>
        <v>-32.468092426154428</v>
      </c>
    </row>
    <row r="31" spans="1:58">
      <c r="A31" s="3" t="s">
        <v>24</v>
      </c>
      <c r="B31" s="110">
        <f>+[8]Dist!B30-'[8]Distr X fondo2018'!B30</f>
        <v>-2.0251423120498657E-4</v>
      </c>
      <c r="C31" s="110">
        <f>+[8]Dist!C30-'[8]Distr X fondo2018'!C30</f>
        <v>-2.9154587537050247E-5</v>
      </c>
      <c r="D31" s="110">
        <f>+[8]Dist!D30-'[8]Distr X fondo2018'!D30</f>
        <v>-6.4407940953969955E-6</v>
      </c>
      <c r="E31" s="110">
        <f>+[8]Dist!E30-'[8]Distr X fondo2018'!E30</f>
        <v>1.1486653238534927E-4</v>
      </c>
      <c r="F31" s="110">
        <f>+[8]Dist!F30-'[8]Distr X fondo2018'!F30</f>
        <v>-7.4891431722790003E-7</v>
      </c>
      <c r="G31" s="110">
        <v>-127.6072058424276</v>
      </c>
      <c r="H31" s="110">
        <f>+[8]Dist!H30-'[8]Distr X fondo2018'!H30</f>
        <v>-1.2102827895432711E-6</v>
      </c>
      <c r="I31" s="110">
        <v>-198.32736914418638</v>
      </c>
      <c r="J31" s="105">
        <f t="shared" si="3"/>
        <v>-325.93470018889155</v>
      </c>
      <c r="L31" s="3" t="s">
        <v>24</v>
      </c>
      <c r="M31" s="4">
        <f>ParFedAn19!$C$38*CaGa19!$N30</f>
        <v>16439177.455318768</v>
      </c>
      <c r="N31" s="4">
        <f>ParFedAn19!$D$38*CaGa19!$N30</f>
        <v>2239616.6864648145</v>
      </c>
      <c r="O31" s="4">
        <f>ParFedAn19!$E$38*CoAr14FIII19!R28</f>
        <v>0</v>
      </c>
      <c r="P31" s="4">
        <f>ParFedAn19!$F$38*CaGa19!$N30</f>
        <v>500607.91432014579</v>
      </c>
      <c r="Q31" s="4">
        <f>ParFedAn19!$G$38*CaGa19!$N30</f>
        <v>698530.74678787694</v>
      </c>
      <c r="R31" s="4">
        <f>ParFedAn19!$H$38*CaGa19!$N30</f>
        <v>54218.855928028133</v>
      </c>
      <c r="S31" s="4">
        <f>ParFedAn19!$I$38*CaGa19!$N30</f>
        <v>474954.5172238567</v>
      </c>
      <c r="T31" s="4">
        <f>ParFedAn19!$J$38*CaGa19!$N30</f>
        <v>90338.508166733547</v>
      </c>
      <c r="U31" s="4">
        <f>ParFedAn19!$K$38*CoAr14FII19!O30</f>
        <v>1291534.3442948519</v>
      </c>
      <c r="V31" s="5">
        <f t="shared" si="4"/>
        <v>21788979.028505076</v>
      </c>
      <c r="X31" s="3" t="s">
        <v>24</v>
      </c>
      <c r="Y31" s="4">
        <f>ParFedAn19!$C$38*CaGa19!$AC30</f>
        <v>16737366.721735362</v>
      </c>
      <c r="Z31" s="4">
        <f>ParFedAn19!$D$38*CaGa19!$AC30</f>
        <v>2280240.9609217602</v>
      </c>
      <c r="AA31" s="4">
        <f>ParFedAn19!$E$38*CoAr14FIII19!R28</f>
        <v>0</v>
      </c>
      <c r="AB31" s="4">
        <f>ParFedAn19!$F$38*CaGa19!$AC30</f>
        <v>509688.41163451527</v>
      </c>
      <c r="AC31" s="4">
        <f>ParFedAn19!$G$38*CaGa19!$AC30</f>
        <v>711201.35464038362</v>
      </c>
      <c r="AD31" s="4">
        <f>ParFedAn19!$H$38*CaGa19!$AC30</f>
        <v>55202.328545138596</v>
      </c>
      <c r="AE31" s="4">
        <f>ParFedAn19!$I$38*CaGa19!$AC30</f>
        <v>483569.68908736174</v>
      </c>
      <c r="AF31" s="4">
        <f>ParFedAn19!$J$38*CaGa19!$AC30</f>
        <v>91977.153016977682</v>
      </c>
      <c r="AG31" s="4">
        <f>ParFedAn19!$K$38*CoAr14FII19!U30</f>
        <v>1300429.8367477586</v>
      </c>
      <c r="AH31" s="5">
        <f t="shared" si="0"/>
        <v>22169676.456329256</v>
      </c>
      <c r="AJ31" s="3" t="s">
        <v>24</v>
      </c>
      <c r="AK31" s="405">
        <f t="shared" si="5"/>
        <v>298189.26641659439</v>
      </c>
      <c r="AL31" s="405">
        <f t="shared" si="6"/>
        <v>40624.274456945714</v>
      </c>
      <c r="AM31" s="416">
        <f t="shared" si="7"/>
        <v>0</v>
      </c>
      <c r="AN31" s="405">
        <f t="shared" si="8"/>
        <v>9080.4973143694806</v>
      </c>
      <c r="AO31" s="405">
        <f t="shared" si="9"/>
        <v>12670.607852506684</v>
      </c>
      <c r="AP31" s="405">
        <f t="shared" si="10"/>
        <v>983.47261711046303</v>
      </c>
      <c r="AQ31" s="405">
        <f t="shared" si="11"/>
        <v>8615.1718635050347</v>
      </c>
      <c r="AR31" s="405">
        <f t="shared" si="12"/>
        <v>1638.6448502441344</v>
      </c>
      <c r="AS31" s="405">
        <f t="shared" si="13"/>
        <v>8895.4924529066775</v>
      </c>
      <c r="AT31" s="406">
        <f t="shared" si="14"/>
        <v>380697.42782418255</v>
      </c>
      <c r="AV31" s="3" t="s">
        <v>24</v>
      </c>
      <c r="AW31" s="110">
        <f t="shared" si="15"/>
        <v>49698.2110694324</v>
      </c>
      <c r="AX31" s="110">
        <f t="shared" si="16"/>
        <v>6770.7124094909523</v>
      </c>
      <c r="AY31" s="110">
        <f t="shared" si="17"/>
        <v>0</v>
      </c>
      <c r="AZ31" s="110">
        <f t="shared" si="18"/>
        <v>1513.41621906158</v>
      </c>
      <c r="BA31" s="110">
        <f t="shared" si="19"/>
        <v>2111.7679754177807</v>
      </c>
      <c r="BB31" s="110">
        <f t="shared" si="20"/>
        <v>163.91210285174384</v>
      </c>
      <c r="BC31" s="110">
        <f t="shared" si="21"/>
        <v>1435.8619772508391</v>
      </c>
      <c r="BD31" s="110">
        <f t="shared" si="22"/>
        <v>273.10747504068905</v>
      </c>
      <c r="BE31" s="110">
        <f t="shared" si="23"/>
        <v>1482.5820754844462</v>
      </c>
      <c r="BF31" s="105">
        <f t="shared" si="24"/>
        <v>63449.571304030433</v>
      </c>
    </row>
    <row r="32" spans="1:58">
      <c r="A32" s="3" t="s">
        <v>25</v>
      </c>
      <c r="B32" s="110">
        <f>+[8]Dist!B31-'[8]Distr X fondo2018'!B31</f>
        <v>-3.2655000686645508E-3</v>
      </c>
      <c r="C32" s="110">
        <f>+[8]Dist!C31-'[8]Distr X fondo2018'!C31</f>
        <v>-4.7007948160171509E-4</v>
      </c>
      <c r="D32" s="110">
        <f>+[8]Dist!D31-'[8]Distr X fondo2018'!D31</f>
        <v>-1.0384991765022278E-4</v>
      </c>
      <c r="E32" s="110">
        <f>+[8]Dist!E31-'[8]Distr X fondo2018'!E31</f>
        <v>1.8521174788475037E-3</v>
      </c>
      <c r="F32" s="110">
        <f>+[8]Dist!F31-'[8]Distr X fondo2018'!F31</f>
        <v>-1.2075528502464294E-5</v>
      </c>
      <c r="G32" s="110">
        <v>-2057.5481144245714</v>
      </c>
      <c r="H32" s="110">
        <f>+[8]Dist!H31-'[8]Distr X fondo2018'!H31</f>
        <v>-1.9514001905918121E-5</v>
      </c>
      <c r="I32" s="110">
        <v>-3197.845307620863</v>
      </c>
      <c r="J32" s="105">
        <f t="shared" si="3"/>
        <v>-5255.3954409469534</v>
      </c>
      <c r="L32" s="3" t="s">
        <v>25</v>
      </c>
      <c r="M32" s="4">
        <f>ParFedAn19!$C$38*CaGa19!$N31</f>
        <v>265066524.54590538</v>
      </c>
      <c r="N32" s="4">
        <f>ParFedAn19!$D$38*CaGa19!$N31</f>
        <v>36111746.649719082</v>
      </c>
      <c r="O32" s="4">
        <f>ParFedAn19!$E$38*CoAr14FIII19!R29</f>
        <v>6964314.5996572152</v>
      </c>
      <c r="P32" s="4">
        <f>ParFedAn19!$F$38*CaGa19!$N31</f>
        <v>8071839.3830637289</v>
      </c>
      <c r="Q32" s="4">
        <f>ParFedAn19!$G$38*CaGa19!$N31</f>
        <v>11263161.909576701</v>
      </c>
      <c r="R32" s="4">
        <f>ParFedAn19!$H$38*CaGa19!$N31</f>
        <v>874228.88065775787</v>
      </c>
      <c r="S32" s="4">
        <f>ParFedAn19!$I$38*CaGa19!$N31</f>
        <v>7658202.0931451069</v>
      </c>
      <c r="T32" s="4">
        <f>ParFedAn19!$J$38*CaGa19!$N31</f>
        <v>1456624.8498443272</v>
      </c>
      <c r="U32" s="4">
        <f>ParFedAn19!$K$38*CoAr14FII19!O31</f>
        <v>13132712.104945391</v>
      </c>
      <c r="V32" s="5">
        <f t="shared" si="4"/>
        <v>350599355.01651478</v>
      </c>
      <c r="X32" s="3" t="s">
        <v>25</v>
      </c>
      <c r="Y32" s="4">
        <f>ParFedAn19!$C$38*CaGa19!$AC31</f>
        <v>267941376.6108838</v>
      </c>
      <c r="Z32" s="4">
        <f>ParFedAn19!$D$38*CaGa19!$AC31</f>
        <v>36503406.553223588</v>
      </c>
      <c r="AA32" s="4">
        <f>ParFedAn19!$E$38*CoAr14FIII19!R29</f>
        <v>6964314.5996572152</v>
      </c>
      <c r="AB32" s="4">
        <f>ParFedAn19!$F$38*CaGa19!$AC31</f>
        <v>8159384.7423214819</v>
      </c>
      <c r="AC32" s="4">
        <f>ParFedAn19!$G$38*CaGa19!$AC31</f>
        <v>11385319.637073239</v>
      </c>
      <c r="AD32" s="4">
        <f>ParFedAn19!$H$38*CaGa19!$AC31</f>
        <v>883710.57098862238</v>
      </c>
      <c r="AE32" s="4">
        <f>ParFedAn19!$I$38*CaGa19!$AC31</f>
        <v>7741261.2351443358</v>
      </c>
      <c r="AF32" s="4">
        <f>ParFedAn19!$J$38*CaGa19!$AC31</f>
        <v>1472423.0762127747</v>
      </c>
      <c r="AG32" s="4">
        <f>ParFedAn19!$K$38*CoAr14FII19!U31</f>
        <v>13316333.222583055</v>
      </c>
      <c r="AH32" s="5">
        <f t="shared" si="0"/>
        <v>354367530.24808806</v>
      </c>
      <c r="AJ32" s="3" t="s">
        <v>25</v>
      </c>
      <c r="AK32" s="405">
        <f t="shared" si="5"/>
        <v>2874852.0649784207</v>
      </c>
      <c r="AL32" s="405">
        <f t="shared" si="6"/>
        <v>391659.90350450575</v>
      </c>
      <c r="AM32" s="416">
        <f t="shared" si="7"/>
        <v>0</v>
      </c>
      <c r="AN32" s="405">
        <f t="shared" si="8"/>
        <v>87545.359257753007</v>
      </c>
      <c r="AO32" s="405">
        <f t="shared" si="9"/>
        <v>122157.72749653831</v>
      </c>
      <c r="AP32" s="405">
        <f t="shared" si="10"/>
        <v>9481.6903308645124</v>
      </c>
      <c r="AQ32" s="405">
        <f t="shared" si="11"/>
        <v>83059.141999228857</v>
      </c>
      <c r="AR32" s="405">
        <f t="shared" si="12"/>
        <v>15798.226368447533</v>
      </c>
      <c r="AS32" s="405">
        <f t="shared" si="13"/>
        <v>183621.11763766408</v>
      </c>
      <c r="AT32" s="406">
        <f t="shared" si="14"/>
        <v>3768175.2315734224</v>
      </c>
      <c r="AV32" s="3" t="s">
        <v>25</v>
      </c>
      <c r="AW32" s="110">
        <f t="shared" si="15"/>
        <v>479142.01082973677</v>
      </c>
      <c r="AX32" s="110">
        <f t="shared" si="16"/>
        <v>65276.650584084295</v>
      </c>
      <c r="AY32" s="110">
        <f t="shared" si="17"/>
        <v>0</v>
      </c>
      <c r="AZ32" s="110">
        <f t="shared" si="18"/>
        <v>14590.893209625501</v>
      </c>
      <c r="BA32" s="110">
        <f t="shared" si="19"/>
        <v>20359.621249423053</v>
      </c>
      <c r="BB32" s="110">
        <f t="shared" si="20"/>
        <v>1580.2817218107521</v>
      </c>
      <c r="BC32" s="110">
        <f t="shared" si="21"/>
        <v>13843.19033320481</v>
      </c>
      <c r="BD32" s="110">
        <f t="shared" si="22"/>
        <v>2633.0377280745888</v>
      </c>
      <c r="BE32" s="110">
        <f t="shared" si="23"/>
        <v>30603.519606277347</v>
      </c>
      <c r="BF32" s="105">
        <f t="shared" si="24"/>
        <v>628029.20526223711</v>
      </c>
    </row>
    <row r="33" spans="1:58">
      <c r="A33" s="3" t="s">
        <v>26</v>
      </c>
      <c r="B33" s="110">
        <f>+[8]Dist!B32-'[8]Distr X fondo2018'!B32</f>
        <v>-8.5443258285522461E-5</v>
      </c>
      <c r="C33" s="110">
        <f>+[8]Dist!C32-'[8]Distr X fondo2018'!C32</f>
        <v>-1.2299511581659317E-5</v>
      </c>
      <c r="D33" s="110">
        <f>+[8]Dist!D32-'[8]Distr X fondo2018'!D32</f>
        <v>-2.717191819101572E-6</v>
      </c>
      <c r="E33" s="110">
        <f>+[8]Dist!E32-'[8]Distr X fondo2018'!E32</f>
        <v>4.8462534323334694E-5</v>
      </c>
      <c r="F33" s="110">
        <f>+[8]Dist!F32-'[8]Distr X fondo2018'!F32</f>
        <v>-3.1595845939591527E-7</v>
      </c>
      <c r="G33" s="110">
        <v>-53.837472920985114</v>
      </c>
      <c r="H33" s="110">
        <f>+[8]Dist!H32-'[8]Distr X fondo2018'!H32</f>
        <v>-5.1058304961770773E-7</v>
      </c>
      <c r="I33" s="110">
        <v>-83.67430581451238</v>
      </c>
      <c r="J33" s="105">
        <f t="shared" si="3"/>
        <v>-137.51183155946637</v>
      </c>
      <c r="L33" s="3" t="s">
        <v>26</v>
      </c>
      <c r="M33" s="4">
        <f>ParFedAn19!$C$38*CaGa19!$N32</f>
        <v>6935688.1708824281</v>
      </c>
      <c r="N33" s="4">
        <f>ParFedAn19!$D$38*CaGa19!$N32</f>
        <v>944894.17136860697</v>
      </c>
      <c r="O33" s="4">
        <f>ParFedAn19!$E$38*CoAr14FIII19!R30</f>
        <v>2837001.2217578189</v>
      </c>
      <c r="P33" s="4">
        <f>ParFedAn19!$F$38*CaGa19!$N32</f>
        <v>211206.45476559419</v>
      </c>
      <c r="Q33" s="4">
        <f>ParFedAn19!$G$38*CaGa19!$N32</f>
        <v>294710.08818186657</v>
      </c>
      <c r="R33" s="4">
        <f>ParFedAn19!$H$38*CaGa19!$N32</f>
        <v>22874.932685706659</v>
      </c>
      <c r="S33" s="4">
        <f>ParFedAn19!$I$38*CaGa19!$N32</f>
        <v>200383.28777519733</v>
      </c>
      <c r="T33" s="4">
        <f>ParFedAn19!$J$38*CaGa19!$N32</f>
        <v>38113.812212937752</v>
      </c>
      <c r="U33" s="4">
        <f>ParFedAn19!$K$38*CoAr14FII19!O32</f>
        <v>75324.844383256393</v>
      </c>
      <c r="V33" s="5">
        <f t="shared" si="4"/>
        <v>11560196.984013414</v>
      </c>
      <c r="X33" s="3" t="s">
        <v>26</v>
      </c>
      <c r="Y33" s="4">
        <f>ParFedAn19!$C$38*CaGa19!$AC32</f>
        <v>6916294.0881816344</v>
      </c>
      <c r="Z33" s="4">
        <f>ParFedAn19!$D$38*CaGa19!$AC32</f>
        <v>942251.98861016717</v>
      </c>
      <c r="AA33" s="4">
        <f>ParFedAn19!$E$38*CoAr14FIII19!R30</f>
        <v>2837001.2217578189</v>
      </c>
      <c r="AB33" s="4">
        <f>ParFedAn19!$F$38*CaGa19!$AC32</f>
        <v>210615.863702423</v>
      </c>
      <c r="AC33" s="4">
        <f>ParFedAn19!$G$38*CaGa19!$AC32</f>
        <v>293885.99810138217</v>
      </c>
      <c r="AD33" s="4">
        <f>ParFedAn19!$H$38*CaGa19!$AC32</f>
        <v>22810.968112134255</v>
      </c>
      <c r="AE33" s="4">
        <f>ParFedAn19!$I$38*CaGa19!$AC32</f>
        <v>199822.9612496646</v>
      </c>
      <c r="AF33" s="4">
        <f>ParFedAn19!$J$38*CaGa19!$AC32</f>
        <v>38007.23556071693</v>
      </c>
      <c r="AG33" s="4">
        <f>ParFedAn19!$K$38*CoAr14FII19!U32</f>
        <v>75504.487170143635</v>
      </c>
      <c r="AH33" s="5">
        <f t="shared" si="0"/>
        <v>11536194.812446084</v>
      </c>
      <c r="AJ33" s="3" t="s">
        <v>26</v>
      </c>
      <c r="AK33" s="405">
        <f t="shared" si="5"/>
        <v>-19394.082700793631</v>
      </c>
      <c r="AL33" s="405">
        <f t="shared" si="6"/>
        <v>-2642.1827584397979</v>
      </c>
      <c r="AM33" s="416">
        <f t="shared" si="7"/>
        <v>0</v>
      </c>
      <c r="AN33" s="405">
        <f t="shared" si="8"/>
        <v>-590.59106317118858</v>
      </c>
      <c r="AO33" s="405">
        <f t="shared" si="9"/>
        <v>-824.09008048439864</v>
      </c>
      <c r="AP33" s="405">
        <f t="shared" si="10"/>
        <v>-63.964573572404333</v>
      </c>
      <c r="AQ33" s="405">
        <f t="shared" si="11"/>
        <v>-560.32652553272783</v>
      </c>
      <c r="AR33" s="405">
        <f t="shared" si="12"/>
        <v>-106.57665222082142</v>
      </c>
      <c r="AS33" s="405">
        <f t="shared" si="13"/>
        <v>179.64278688724153</v>
      </c>
      <c r="AT33" s="406">
        <f t="shared" si="14"/>
        <v>-24002.171567327729</v>
      </c>
      <c r="AV33" s="3" t="s">
        <v>26</v>
      </c>
      <c r="AW33" s="110">
        <f t="shared" si="15"/>
        <v>-3232.3471167989387</v>
      </c>
      <c r="AX33" s="110">
        <f t="shared" si="16"/>
        <v>-440.36379307329963</v>
      </c>
      <c r="AY33" s="110">
        <f t="shared" si="17"/>
        <v>0</v>
      </c>
      <c r="AZ33" s="110">
        <f t="shared" si="18"/>
        <v>-98.431843861864763</v>
      </c>
      <c r="BA33" s="110">
        <f t="shared" si="19"/>
        <v>-137.34834674739977</v>
      </c>
      <c r="BB33" s="110">
        <f t="shared" si="20"/>
        <v>-10.660762262067388</v>
      </c>
      <c r="BC33" s="110">
        <f t="shared" si="21"/>
        <v>-93.387754255454638</v>
      </c>
      <c r="BD33" s="110">
        <f t="shared" si="22"/>
        <v>-17.762775370136904</v>
      </c>
      <c r="BE33" s="110">
        <f t="shared" si="23"/>
        <v>29.94046448120692</v>
      </c>
      <c r="BF33" s="105">
        <f t="shared" si="24"/>
        <v>-4000.3619278879546</v>
      </c>
    </row>
    <row r="34" spans="1:58">
      <c r="A34" s="3" t="s">
        <v>27</v>
      </c>
      <c r="B34" s="110">
        <f>+[8]Dist!B33-'[8]Distr X fondo2018'!B33</f>
        <v>-1.4707446098327637E-4</v>
      </c>
      <c r="C34" s="110">
        <f>+[8]Dist!C33-'[8]Distr X fondo2018'!C33</f>
        <v>-2.1172221750020981E-5</v>
      </c>
      <c r="D34" s="110">
        <f>+[8]Dist!D33-'[8]Distr X fondo2018'!D33</f>
        <v>-4.67721838504076E-6</v>
      </c>
      <c r="E34" s="110">
        <f>+[8]Dist!E33-'[8]Distr X fondo2018'!E33</f>
        <v>8.3420542068779469E-5</v>
      </c>
      <c r="F34" s="110">
        <f>+[8]Dist!F33-'[8]Distr X fondo2018'!F33</f>
        <v>-5.4389238357543945E-7</v>
      </c>
      <c r="G34" s="110">
        <v>-92.672884408617392</v>
      </c>
      <c r="H34" s="110">
        <f>+[8]Dist!H33-'[8]Distr X fondo2018'!H33</f>
        <v>-8.7890657596290112E-7</v>
      </c>
      <c r="I34" s="110">
        <v>-144.03237837890629</v>
      </c>
      <c r="J34" s="105">
        <f t="shared" si="3"/>
        <v>-236.70535371368169</v>
      </c>
      <c r="L34" s="3" t="s">
        <v>27</v>
      </c>
      <c r="M34" s="4">
        <f>ParFedAn19!$C$38*CaGa19!$N33</f>
        <v>11938714.42282505</v>
      </c>
      <c r="N34" s="4">
        <f>ParFedAn19!$D$38*CaGa19!$N33</f>
        <v>1626489.166442218</v>
      </c>
      <c r="O34" s="4">
        <f>ParFedAn19!$E$38*CoAr14FIII19!R31</f>
        <v>1220786.4775780041</v>
      </c>
      <c r="P34" s="4">
        <f>ParFedAn19!$F$38*CaGa19!$N33</f>
        <v>363559.24395357165</v>
      </c>
      <c r="Q34" s="4">
        <f>ParFedAn19!$G$38*CaGa19!$N33</f>
        <v>507297.8331263758</v>
      </c>
      <c r="R34" s="4">
        <f>ParFedAn19!$H$38*CaGa19!$N33</f>
        <v>39375.658485126507</v>
      </c>
      <c r="S34" s="4">
        <f>ParFedAn19!$I$38*CaGa19!$N33</f>
        <v>344928.83603076928</v>
      </c>
      <c r="T34" s="4">
        <f>ParFedAn19!$J$38*CaGa19!$N33</f>
        <v>65607.032548805029</v>
      </c>
      <c r="U34" s="4">
        <f>ParFedAn19!$K$38*CoAr14FII19!O33</f>
        <v>351472.60022806784</v>
      </c>
      <c r="V34" s="5">
        <f t="shared" si="4"/>
        <v>16458231.271217987</v>
      </c>
      <c r="X34" s="3" t="s">
        <v>27</v>
      </c>
      <c r="Y34" s="4">
        <f>ParFedAn19!$C$38*CaGa19!$AC33</f>
        <v>11905330.509195615</v>
      </c>
      <c r="Z34" s="4">
        <f>ParFedAn19!$D$38*CaGa19!$AC33</f>
        <v>1621941.0574977654</v>
      </c>
      <c r="AA34" s="4">
        <f>ParFedAn19!$E$38*CoAr14FIII19!R31</f>
        <v>1220786.4775780041</v>
      </c>
      <c r="AB34" s="4">
        <f>ParFedAn19!$F$38*CaGa19!$AC33</f>
        <v>362542.63278678432</v>
      </c>
      <c r="AC34" s="4">
        <f>ParFedAn19!$G$38*CaGa19!$AC33</f>
        <v>505879.28951726563</v>
      </c>
      <c r="AD34" s="4">
        <f>ParFedAn19!$H$38*CaGa19!$AC33</f>
        <v>39265.553365310894</v>
      </c>
      <c r="AE34" s="4">
        <f>ParFedAn19!$I$38*CaGa19!$AC33</f>
        <v>343964.32058442128</v>
      </c>
      <c r="AF34" s="4">
        <f>ParFedAn19!$J$38*CaGa19!$AC33</f>
        <v>65423.577326532068</v>
      </c>
      <c r="AG34" s="4">
        <f>ParFedAn19!$K$38*CoAr14FII19!U33</f>
        <v>351193.4495855532</v>
      </c>
      <c r="AH34" s="5">
        <f t="shared" si="0"/>
        <v>16416326.867437253</v>
      </c>
      <c r="AJ34" s="3" t="s">
        <v>27</v>
      </c>
      <c r="AK34" s="405">
        <f t="shared" si="5"/>
        <v>-33383.913629435003</v>
      </c>
      <c r="AL34" s="405">
        <f t="shared" si="6"/>
        <v>-4548.1089444526006</v>
      </c>
      <c r="AM34" s="416">
        <f t="shared" si="7"/>
        <v>0</v>
      </c>
      <c r="AN34" s="405">
        <f t="shared" si="8"/>
        <v>-1016.6111667873338</v>
      </c>
      <c r="AO34" s="405">
        <f t="shared" si="9"/>
        <v>-1418.5436091101728</v>
      </c>
      <c r="AP34" s="405">
        <f t="shared" si="10"/>
        <v>-110.10511981561285</v>
      </c>
      <c r="AQ34" s="405">
        <f t="shared" si="11"/>
        <v>-964.51544634799939</v>
      </c>
      <c r="AR34" s="405">
        <f t="shared" si="12"/>
        <v>-183.45522227296169</v>
      </c>
      <c r="AS34" s="405">
        <f t="shared" si="13"/>
        <v>-279.15064251463627</v>
      </c>
      <c r="AT34" s="406">
        <f t="shared" si="14"/>
        <v>-41904.40378073632</v>
      </c>
      <c r="AV34" s="3" t="s">
        <v>27</v>
      </c>
      <c r="AW34" s="110">
        <f t="shared" si="15"/>
        <v>-5563.9856049058335</v>
      </c>
      <c r="AX34" s="110">
        <f t="shared" si="16"/>
        <v>-758.0181574087668</v>
      </c>
      <c r="AY34" s="110">
        <f t="shared" si="17"/>
        <v>0</v>
      </c>
      <c r="AZ34" s="110">
        <f t="shared" si="18"/>
        <v>-169.43519446455562</v>
      </c>
      <c r="BA34" s="110">
        <f t="shared" si="19"/>
        <v>-236.42393485169546</v>
      </c>
      <c r="BB34" s="110">
        <f t="shared" si="20"/>
        <v>-18.350853302602143</v>
      </c>
      <c r="BC34" s="110">
        <f t="shared" si="21"/>
        <v>-160.75257439133324</v>
      </c>
      <c r="BD34" s="110">
        <f t="shared" si="22"/>
        <v>-30.575870378826949</v>
      </c>
      <c r="BE34" s="110">
        <f t="shared" si="23"/>
        <v>-46.52510708577271</v>
      </c>
      <c r="BF34" s="105">
        <f t="shared" si="24"/>
        <v>-6984.067296789387</v>
      </c>
    </row>
    <row r="35" spans="1:58">
      <c r="A35" s="3" t="s">
        <v>28</v>
      </c>
      <c r="B35" s="110">
        <f>+[8]Dist!B34-'[8]Distr X fondo2018'!B34</f>
        <v>-2.843514084815979E-5</v>
      </c>
      <c r="C35" s="110">
        <f>+[8]Dist!C34-'[8]Distr X fondo2018'!C34</f>
        <v>-4.0933955460786819E-6</v>
      </c>
      <c r="D35" s="110">
        <f>+[8]Dist!D34-'[8]Distr X fondo2018'!D34</f>
        <v>-9.0437242761254311E-7</v>
      </c>
      <c r="E35" s="110">
        <f>+[8]Dist!E34-'[8]Distr X fondo2018'!E34</f>
        <v>4.7944951802492142E-5</v>
      </c>
      <c r="F35" s="110">
        <f>+[8]Dist!F34-'[8]Distr X fondo2018'!F34</f>
        <v>-1.0515213944017887E-7</v>
      </c>
      <c r="G35" s="110">
        <v>-18.886153315232757</v>
      </c>
      <c r="H35" s="110">
        <f>+[8]Dist!H34-'[8]Distr X fondo2018'!H34</f>
        <v>-1.6992271412163973E-7</v>
      </c>
      <c r="I35" s="110">
        <v>-29.352888611979626</v>
      </c>
      <c r="J35" s="105">
        <f t="shared" si="3"/>
        <v>-48.239027690244257</v>
      </c>
      <c r="L35" s="3" t="s">
        <v>28</v>
      </c>
      <c r="M35" s="4">
        <f>ParFedAn19!$C$38*CaGa19!$N34</f>
        <v>6806774.0071927449</v>
      </c>
      <c r="N35" s="4">
        <f>ParFedAn19!$D$38*CaGa19!$N34</f>
        <v>927331.35151914693</v>
      </c>
      <c r="O35" s="4">
        <f>ParFedAn19!$E$38*CoAr14FIII19!R32</f>
        <v>1975673.2286006189</v>
      </c>
      <c r="P35" s="4">
        <f>ParFedAn19!$F$38*CaGa19!$N34</f>
        <v>207280.74432257333</v>
      </c>
      <c r="Q35" s="4">
        <f>ParFedAn19!$G$38*CaGa19!$N34</f>
        <v>289232.28935169737</v>
      </c>
      <c r="R35" s="4">
        <f>ParFedAn19!$H$38*CaGa19!$N34</f>
        <v>22449.754571584428</v>
      </c>
      <c r="S35" s="4">
        <f>ParFedAn19!$I$38*CaGa19!$N34</f>
        <v>196658.74836043845</v>
      </c>
      <c r="T35" s="4">
        <f>ParFedAn19!$J$38*CaGa19!$N34</f>
        <v>37405.387885690157</v>
      </c>
      <c r="U35" s="4">
        <f>ParFedAn19!$K$38*CoAr14FII19!O34</f>
        <v>96240.134325851439</v>
      </c>
      <c r="V35" s="5">
        <f t="shared" si="4"/>
        <v>10559045.646130346</v>
      </c>
      <c r="X35" s="3" t="s">
        <v>28</v>
      </c>
      <c r="Y35" s="4">
        <f>ParFedAn19!$C$38*CaGa19!$AC34</f>
        <v>6808810.7370572044</v>
      </c>
      <c r="Z35" s="4">
        <f>ParFedAn19!$D$38*CaGa19!$AC34</f>
        <v>927608.82855245122</v>
      </c>
      <c r="AA35" s="4">
        <f>ParFedAn19!$E$38*CoAr14FIII19!R32</f>
        <v>1975673.2286006189</v>
      </c>
      <c r="AB35" s="4">
        <f>ParFedAn19!$F$38*CaGa19!$AC34</f>
        <v>207342.76707841083</v>
      </c>
      <c r="AC35" s="4">
        <f>ParFedAn19!$G$38*CaGa19!$AC34</f>
        <v>289318.83373246662</v>
      </c>
      <c r="AD35" s="4">
        <f>ParFedAn19!$H$38*CaGa19!$AC34</f>
        <v>22456.472010056368</v>
      </c>
      <c r="AE35" s="4">
        <f>ParFedAn19!$I$38*CaGa19!$AC34</f>
        <v>196717.59279180487</v>
      </c>
      <c r="AF35" s="4">
        <f>ParFedAn19!$J$38*CaGa19!$AC34</f>
        <v>37416.580364023946</v>
      </c>
      <c r="AG35" s="4">
        <f>ParFedAn19!$K$38*CoAr14FII19!U34</f>
        <v>95688.405923064594</v>
      </c>
      <c r="AH35" s="5">
        <f t="shared" si="0"/>
        <v>10561033.446110101</v>
      </c>
      <c r="AJ35" s="3" t="s">
        <v>28</v>
      </c>
      <c r="AK35" s="405">
        <f t="shared" si="5"/>
        <v>2036.7298644594848</v>
      </c>
      <c r="AL35" s="405">
        <f t="shared" si="6"/>
        <v>277.4770333042834</v>
      </c>
      <c r="AM35" s="416">
        <f t="shared" si="7"/>
        <v>0</v>
      </c>
      <c r="AN35" s="405">
        <f t="shared" si="8"/>
        <v>62.022755837504519</v>
      </c>
      <c r="AO35" s="405">
        <f t="shared" si="9"/>
        <v>86.544380769249983</v>
      </c>
      <c r="AP35" s="405">
        <f t="shared" si="10"/>
        <v>6.7174384719401132</v>
      </c>
      <c r="AQ35" s="405">
        <f t="shared" si="11"/>
        <v>58.844431366422214</v>
      </c>
      <c r="AR35" s="405">
        <f t="shared" si="12"/>
        <v>11.19247833378904</v>
      </c>
      <c r="AS35" s="405">
        <f t="shared" si="13"/>
        <v>-551.72840278684453</v>
      </c>
      <c r="AT35" s="406">
        <f t="shared" si="14"/>
        <v>1987.7999797558296</v>
      </c>
      <c r="AV35" s="3" t="s">
        <v>28</v>
      </c>
      <c r="AW35" s="110">
        <f t="shared" si="15"/>
        <v>339.45497740991414</v>
      </c>
      <c r="AX35" s="110">
        <f t="shared" si="16"/>
        <v>46.246172217380568</v>
      </c>
      <c r="AY35" s="110">
        <f t="shared" si="17"/>
        <v>0</v>
      </c>
      <c r="AZ35" s="110">
        <f t="shared" si="18"/>
        <v>10.33712597291742</v>
      </c>
      <c r="BA35" s="110">
        <f t="shared" si="19"/>
        <v>14.424063461541664</v>
      </c>
      <c r="BB35" s="110">
        <f t="shared" si="20"/>
        <v>1.1195730786566855</v>
      </c>
      <c r="BC35" s="110">
        <f t="shared" si="21"/>
        <v>9.8074052277370356</v>
      </c>
      <c r="BD35" s="110">
        <f t="shared" si="22"/>
        <v>1.8654130556315067</v>
      </c>
      <c r="BE35" s="110">
        <f t="shared" si="23"/>
        <v>-91.954733797807421</v>
      </c>
      <c r="BF35" s="105">
        <f t="shared" si="24"/>
        <v>331.29999662597157</v>
      </c>
    </row>
    <row r="36" spans="1:58">
      <c r="A36" s="3" t="s">
        <v>29</v>
      </c>
      <c r="B36" s="110">
        <f>+[8]Dist!B35-'[8]Distr X fondo2018'!B35</f>
        <v>-1.1773779988288879E-4</v>
      </c>
      <c r="C36" s="110">
        <f>+[8]Dist!C35-'[8]Distr X fondo2018'!C35</f>
        <v>-1.6949139535427094E-5</v>
      </c>
      <c r="D36" s="110">
        <f>+[8]Dist!D35-'[8]Distr X fondo2018'!D35</f>
        <v>-3.7444988265633583E-6</v>
      </c>
      <c r="E36" s="110">
        <f>+[8]Dist!E35-'[8]Distr X fondo2018'!E35</f>
        <v>6.6783279180526733E-5</v>
      </c>
      <c r="F36" s="110">
        <f>+[8]Dist!F35-'[8]Distr X fondo2018'!F35</f>
        <v>-4.3539330363273621E-7</v>
      </c>
      <c r="G36" s="110">
        <v>-74.190244410381027</v>
      </c>
      <c r="H36" s="110">
        <f>+[8]Dist!H35-'[8]Distr X fondo2018'!H35</f>
        <v>-7.0359965320676565E-7</v>
      </c>
      <c r="I36" s="110">
        <v>-115.30662310911187</v>
      </c>
      <c r="J36" s="105">
        <f t="shared" si="3"/>
        <v>-189.49694030664492</v>
      </c>
      <c r="L36" s="3" t="s">
        <v>29</v>
      </c>
      <c r="M36" s="4">
        <f>ParFedAn19!$C$38*CaGa19!$N35</f>
        <v>9557662.3018177729</v>
      </c>
      <c r="N36" s="4">
        <f>ParFedAn19!$D$38*CaGa19!$N35</f>
        <v>1302102.8596428472</v>
      </c>
      <c r="O36" s="4">
        <f>ParFedAn19!$E$38*CoAr14FIII19!R33</f>
        <v>2471786.1801983747</v>
      </c>
      <c r="P36" s="4">
        <f>ParFedAn19!$F$38*CaGa19!$N35</f>
        <v>291051.1431422772</v>
      </c>
      <c r="Q36" s="4">
        <f>ParFedAn19!$G$38*CaGa19!$N35</f>
        <v>406122.56929406384</v>
      </c>
      <c r="R36" s="4">
        <f>ParFedAn19!$H$38*CaGa19!$N35</f>
        <v>31522.593922930264</v>
      </c>
      <c r="S36" s="4">
        <f>ParFedAn19!$I$38*CaGa19!$N35</f>
        <v>276136.37584280776</v>
      </c>
      <c r="T36" s="4">
        <f>ParFedAn19!$J$38*CaGa19!$N35</f>
        <v>52522.393912615851</v>
      </c>
      <c r="U36" s="4">
        <f>ParFedAn19!$K$38*CoAr14FII19!O35</f>
        <v>186249.07498578459</v>
      </c>
      <c r="V36" s="5">
        <f t="shared" si="4"/>
        <v>14575155.492759474</v>
      </c>
      <c r="X36" s="3" t="s">
        <v>29</v>
      </c>
      <c r="Y36" s="4">
        <f>ParFedAn19!$C$38*CaGa19!$AC35</f>
        <v>9530936.4617077913</v>
      </c>
      <c r="Z36" s="4">
        <f>ParFedAn19!$D$38*CaGa19!$AC35</f>
        <v>1298461.8236097007</v>
      </c>
      <c r="AA36" s="4">
        <f>ParFedAn19!$E$38*CoAr14FIII19!R33</f>
        <v>2471786.1801983747</v>
      </c>
      <c r="AB36" s="4">
        <f>ParFedAn19!$F$38*CaGa19!$AC35</f>
        <v>290237.28447372303</v>
      </c>
      <c r="AC36" s="4">
        <f>ParFedAn19!$G$38*CaGa19!$AC35</f>
        <v>404986.93941834162</v>
      </c>
      <c r="AD36" s="4">
        <f>ParFedAn19!$H$38*CaGa19!$AC35</f>
        <v>31434.44812132814</v>
      </c>
      <c r="AE36" s="4">
        <f>ParFedAn19!$I$38*CaGa19!$AC35</f>
        <v>275364.22294639068</v>
      </c>
      <c r="AF36" s="4">
        <f>ParFedAn19!$J$38*CaGa19!$AC35</f>
        <v>52375.526921758152</v>
      </c>
      <c r="AG36" s="4">
        <f>ParFedAn19!$K$38*CoAr14FII19!U35</f>
        <v>186612.40624307591</v>
      </c>
      <c r="AH36" s="5">
        <f t="shared" si="0"/>
        <v>14542195.293640485</v>
      </c>
      <c r="AJ36" s="3" t="s">
        <v>29</v>
      </c>
      <c r="AK36" s="405">
        <f t="shared" si="5"/>
        <v>-26725.840109981596</v>
      </c>
      <c r="AL36" s="405">
        <f t="shared" si="6"/>
        <v>-3641.036033146549</v>
      </c>
      <c r="AM36" s="416">
        <f t="shared" si="7"/>
        <v>0</v>
      </c>
      <c r="AN36" s="405">
        <f t="shared" si="8"/>
        <v>-813.8586685541668</v>
      </c>
      <c r="AO36" s="405">
        <f t="shared" si="9"/>
        <v>-1135.6298757222248</v>
      </c>
      <c r="AP36" s="405">
        <f t="shared" si="10"/>
        <v>-88.145801602124266</v>
      </c>
      <c r="AQ36" s="405">
        <f t="shared" si="11"/>
        <v>-772.15289641707204</v>
      </c>
      <c r="AR36" s="405">
        <f t="shared" si="12"/>
        <v>-146.86699085769942</v>
      </c>
      <c r="AS36" s="405">
        <f t="shared" si="13"/>
        <v>363.3312572913128</v>
      </c>
      <c r="AT36" s="406">
        <f t="shared" si="14"/>
        <v>-32960.199118990116</v>
      </c>
      <c r="AV36" s="3" t="s">
        <v>29</v>
      </c>
      <c r="AW36" s="110">
        <f t="shared" si="15"/>
        <v>-4454.3066849969327</v>
      </c>
      <c r="AX36" s="110">
        <f t="shared" si="16"/>
        <v>-606.83933885775821</v>
      </c>
      <c r="AY36" s="110">
        <f t="shared" si="17"/>
        <v>0</v>
      </c>
      <c r="AZ36" s="110">
        <f t="shared" si="18"/>
        <v>-135.64311142569446</v>
      </c>
      <c r="BA36" s="110">
        <f t="shared" si="19"/>
        <v>-189.27164595370414</v>
      </c>
      <c r="BB36" s="110">
        <f t="shared" si="20"/>
        <v>-14.690966933687378</v>
      </c>
      <c r="BC36" s="110">
        <f t="shared" si="21"/>
        <v>-128.69214940284533</v>
      </c>
      <c r="BD36" s="110">
        <f t="shared" si="22"/>
        <v>-24.477831809616571</v>
      </c>
      <c r="BE36" s="110">
        <f t="shared" si="23"/>
        <v>60.555209548552135</v>
      </c>
      <c r="BF36" s="105">
        <f t="shared" si="24"/>
        <v>-5493.3665198316876</v>
      </c>
    </row>
    <row r="37" spans="1:58">
      <c r="A37" s="3" t="s">
        <v>30</v>
      </c>
      <c r="B37" s="110">
        <f>+[8]Dist!B36-'[8]Distr X fondo2018'!B36</f>
        <v>-1.0826811194419861E-4</v>
      </c>
      <c r="C37" s="110">
        <f>+[8]Dist!C36-'[8]Distr X fondo2018'!C36</f>
        <v>-1.5586148947477341E-5</v>
      </c>
      <c r="D37" s="110">
        <f>+[8]Dist!D36-'[8]Distr X fondo2018'!D36</f>
        <v>-3.4430995583534241E-6</v>
      </c>
      <c r="E37" s="110">
        <f>+[8]Dist!E36-'[8]Distr X fondo2018'!E36</f>
        <v>6.1408965848386288E-5</v>
      </c>
      <c r="F37" s="110">
        <f>+[8]Dist!F36-'[8]Distr X fondo2018'!F36</f>
        <v>-4.0037411963567138E-7</v>
      </c>
      <c r="G37" s="110">
        <v>-68.220058168090574</v>
      </c>
      <c r="H37" s="110">
        <f>+[8]Dist!H36-'[8]Distr X fondo2018'!H36</f>
        <v>-6.4702180679887533E-7</v>
      </c>
      <c r="I37" s="110">
        <v>-106.02774796312831</v>
      </c>
      <c r="J37" s="105">
        <f t="shared" si="3"/>
        <v>-174.24787306700941</v>
      </c>
      <c r="L37" s="3" t="s">
        <v>30</v>
      </c>
      <c r="M37" s="4">
        <f>ParFedAn19!$C$38*CaGa19!$N36</f>
        <v>8926436.2001965251</v>
      </c>
      <c r="N37" s="4">
        <f>ParFedAn19!$D$38*CaGa19!$N36</f>
        <v>1216106.7984673115</v>
      </c>
      <c r="O37" s="4">
        <f>ParFedAn19!$E$38*CoAr14FIII19!R34</f>
        <v>9013401.8161750678</v>
      </c>
      <c r="P37" s="4">
        <f>ParFedAn19!$F$38*CaGa19!$N36</f>
        <v>271828.96593445039</v>
      </c>
      <c r="Q37" s="4">
        <f>ParFedAn19!$G$38*CaGa19!$N36</f>
        <v>379300.61659260246</v>
      </c>
      <c r="R37" s="4">
        <f>ParFedAn19!$H$38*CaGa19!$N36</f>
        <v>29440.716216163357</v>
      </c>
      <c r="S37" s="4">
        <f>ParFedAn19!$I$38*CaGa19!$N36</f>
        <v>257899.22929642641</v>
      </c>
      <c r="T37" s="4">
        <f>ParFedAn19!$J$38*CaGa19!$N36</f>
        <v>49053.605739280771</v>
      </c>
      <c r="U37" s="4">
        <f>ParFedAn19!$K$38*CoAr14FII19!O36</f>
        <v>146579.62443299402</v>
      </c>
      <c r="V37" s="5">
        <f t="shared" si="4"/>
        <v>20290047.573050819</v>
      </c>
      <c r="X37" s="3" t="s">
        <v>30</v>
      </c>
      <c r="Y37" s="4">
        <f>ParFedAn19!$C$38*CaGa19!$AC36</f>
        <v>8946817.5654611643</v>
      </c>
      <c r="Z37" s="4">
        <f>ParFedAn19!$D$38*CaGa19!$AC36</f>
        <v>1218883.4851880241</v>
      </c>
      <c r="AA37" s="4">
        <f>ParFedAn19!$E$38*CoAr14FIII19!R34</f>
        <v>9013401.8161750678</v>
      </c>
      <c r="AB37" s="4">
        <f>ParFedAn19!$F$38*CaGa19!$AC36</f>
        <v>272449.6218513209</v>
      </c>
      <c r="AC37" s="4">
        <f>ParFedAn19!$G$38*CaGa19!$AC36</f>
        <v>380166.65811673348</v>
      </c>
      <c r="AD37" s="4">
        <f>ParFedAn19!$H$38*CaGa19!$AC36</f>
        <v>29507.936994690961</v>
      </c>
      <c r="AE37" s="4">
        <f>ParFedAn19!$I$38*CaGa19!$AC36</f>
        <v>258488.08001757352</v>
      </c>
      <c r="AF37" s="4">
        <f>ParFedAn19!$J$38*CaGa19!$AC36</f>
        <v>49165.607823169288</v>
      </c>
      <c r="AG37" s="4">
        <f>ParFedAn19!$K$38*CoAr14FII19!U36</f>
        <v>146726.57702260214</v>
      </c>
      <c r="AH37" s="5">
        <f t="shared" si="0"/>
        <v>20315607.348650344</v>
      </c>
      <c r="AJ37" s="3" t="s">
        <v>30</v>
      </c>
      <c r="AK37" s="405">
        <f t="shared" si="5"/>
        <v>20381.365264639258</v>
      </c>
      <c r="AL37" s="405">
        <f t="shared" si="6"/>
        <v>2776.6867207125761</v>
      </c>
      <c r="AM37" s="416">
        <f t="shared" si="7"/>
        <v>0</v>
      </c>
      <c r="AN37" s="405">
        <f t="shared" si="8"/>
        <v>620.65591687051347</v>
      </c>
      <c r="AO37" s="405">
        <f t="shared" si="9"/>
        <v>866.04152413102565</v>
      </c>
      <c r="AP37" s="405">
        <f t="shared" si="10"/>
        <v>67.220778527604125</v>
      </c>
      <c r="AQ37" s="405">
        <f t="shared" si="11"/>
        <v>588.85072114711511</v>
      </c>
      <c r="AR37" s="405">
        <f t="shared" si="12"/>
        <v>112.00208388851752</v>
      </c>
      <c r="AS37" s="405">
        <f t="shared" si="13"/>
        <v>146.95258960811771</v>
      </c>
      <c r="AT37" s="406">
        <f t="shared" si="14"/>
        <v>25559.775599524728</v>
      </c>
      <c r="AV37" s="3" t="s">
        <v>30</v>
      </c>
      <c r="AW37" s="110">
        <f t="shared" si="15"/>
        <v>3396.8942107732096</v>
      </c>
      <c r="AX37" s="110">
        <f t="shared" si="16"/>
        <v>462.78112011876266</v>
      </c>
      <c r="AY37" s="110">
        <f t="shared" si="17"/>
        <v>0</v>
      </c>
      <c r="AZ37" s="110">
        <f t="shared" si="18"/>
        <v>103.44265281175224</v>
      </c>
      <c r="BA37" s="110">
        <f t="shared" si="19"/>
        <v>144.34025402183761</v>
      </c>
      <c r="BB37" s="110">
        <f t="shared" si="20"/>
        <v>11.20346308793402</v>
      </c>
      <c r="BC37" s="110">
        <f t="shared" si="21"/>
        <v>98.141786857852523</v>
      </c>
      <c r="BD37" s="110">
        <f t="shared" si="22"/>
        <v>18.667013981419586</v>
      </c>
      <c r="BE37" s="110">
        <f t="shared" si="23"/>
        <v>24.492098268019618</v>
      </c>
      <c r="BF37" s="105">
        <f t="shared" si="24"/>
        <v>4259.9625999207892</v>
      </c>
    </row>
    <row r="38" spans="1:58">
      <c r="A38" s="3" t="s">
        <v>31</v>
      </c>
      <c r="B38" s="110">
        <f>+[8]Dist!B37-'[8]Distr X fondo2018'!B37</f>
        <v>-1.0294914245605469E-3</v>
      </c>
      <c r="C38" s="110">
        <f>+[8]Dist!C37-'[8]Distr X fondo2018'!C37</f>
        <v>-1.4820322394371033E-4</v>
      </c>
      <c r="D38" s="110">
        <f>+[8]Dist!D37-'[8]Distr X fondo2018'!D37</f>
        <v>-3.2740645110607147E-5</v>
      </c>
      <c r="E38" s="110">
        <f>+[8]Dist!E37-'[8]Distr X fondo2018'!E37</f>
        <v>5.8392062783241272E-4</v>
      </c>
      <c r="F38" s="110">
        <f>+[8]Dist!F37-'[8]Distr X fondo2018'!F37</f>
        <v>-3.8070138543844223E-6</v>
      </c>
      <c r="G38" s="110">
        <v>-648.68524949780351</v>
      </c>
      <c r="H38" s="110">
        <f>+[8]Dist!H37-'[8]Distr X fondo2018'!H37</f>
        <v>-6.1522005125880241E-6</v>
      </c>
      <c r="I38" s="110">
        <v>-1008.1878847383583</v>
      </c>
      <c r="J38" s="105">
        <f t="shared" si="3"/>
        <v>-1656.873770710042</v>
      </c>
      <c r="L38" s="3" t="s">
        <v>31</v>
      </c>
      <c r="M38" s="4">
        <f>ParFedAn19!$C$38*CaGa19!$N37</f>
        <v>83567787.936960325</v>
      </c>
      <c r="N38" s="4">
        <f>ParFedAn19!$D$38*CaGa19!$N37</f>
        <v>11384986.433978502</v>
      </c>
      <c r="O38" s="4">
        <f>ParFedAn19!$E$38*CoAr14FIII19!R35</f>
        <v>0</v>
      </c>
      <c r="P38" s="4">
        <f>ParFedAn19!$F$38*CaGa19!$N37</f>
        <v>2544816.8642972256</v>
      </c>
      <c r="Q38" s="4">
        <f>ParFedAn19!$G$38*CaGa19!$N37</f>
        <v>3550948.3046628446</v>
      </c>
      <c r="R38" s="4">
        <f>ParFedAn19!$H$38*CaGa19!$N37</f>
        <v>275619.01236804924</v>
      </c>
      <c r="S38" s="4">
        <f>ParFedAn19!$I$38*CaGa19!$N37</f>
        <v>2414409.0227715708</v>
      </c>
      <c r="T38" s="4">
        <f>ParFedAn19!$J$38*CaGa19!$N37</f>
        <v>459231.57125944895</v>
      </c>
      <c r="U38" s="4">
        <f>ParFedAn19!$K$38*CoAr14FII19!O37</f>
        <v>6064885.4727297453</v>
      </c>
      <c r="V38" s="5">
        <f t="shared" si="4"/>
        <v>110262684.6190277</v>
      </c>
      <c r="X38" s="3" t="s">
        <v>31</v>
      </c>
      <c r="Y38" s="4">
        <f>ParFedAn19!$C$38*CaGa19!$AC37</f>
        <v>83334109.52604562</v>
      </c>
      <c r="Z38" s="4">
        <f>ParFedAn19!$D$38*CaGa19!$AC37</f>
        <v>11353150.89538336</v>
      </c>
      <c r="AA38" s="4">
        <f>ParFedAn19!$E$38*CoAr14FIII19!R35</f>
        <v>0</v>
      </c>
      <c r="AB38" s="4">
        <f>ParFedAn19!$F$38*CaGa19!$AC37</f>
        <v>2537700.8597265822</v>
      </c>
      <c r="AC38" s="4">
        <f>ParFedAn19!$G$38*CaGa19!$AC37</f>
        <v>3541018.8811665587</v>
      </c>
      <c r="AD38" s="4">
        <f>ParFedAn19!$H$38*CaGa19!$AC37</f>
        <v>274848.30616153061</v>
      </c>
      <c r="AE38" s="4">
        <f>ParFedAn19!$I$38*CaGa19!$AC37</f>
        <v>2407657.6742236712</v>
      </c>
      <c r="AF38" s="4">
        <f>ParFedAn19!$J$38*CaGa19!$AC37</f>
        <v>457947.43407617533</v>
      </c>
      <c r="AG38" s="4">
        <f>ParFedAn19!$K$38*CoAr14FII19!U37</f>
        <v>6080570.7569232145</v>
      </c>
      <c r="AH38" s="5">
        <f t="shared" si="0"/>
        <v>109987004.33370672</v>
      </c>
      <c r="AJ38" s="3" t="s">
        <v>31</v>
      </c>
      <c r="AK38" s="405">
        <f t="shared" si="5"/>
        <v>-233678.4109147042</v>
      </c>
      <c r="AL38" s="405">
        <f t="shared" si="6"/>
        <v>-31835.538595141843</v>
      </c>
      <c r="AM38" s="416">
        <f t="shared" si="7"/>
        <v>0</v>
      </c>
      <c r="AN38" s="405">
        <f t="shared" si="8"/>
        <v>-7116.0045706434175</v>
      </c>
      <c r="AO38" s="405">
        <f t="shared" si="9"/>
        <v>-9929.4234962859191</v>
      </c>
      <c r="AP38" s="405">
        <f t="shared" si="10"/>
        <v>-770.70620651863283</v>
      </c>
      <c r="AQ38" s="405">
        <f t="shared" si="11"/>
        <v>-6751.3485478996299</v>
      </c>
      <c r="AR38" s="405">
        <f t="shared" si="12"/>
        <v>-1284.1371832736186</v>
      </c>
      <c r="AS38" s="405">
        <f t="shared" si="13"/>
        <v>15685.284193469211</v>
      </c>
      <c r="AT38" s="406">
        <f t="shared" si="14"/>
        <v>-275680.28532099805</v>
      </c>
      <c r="AV38" s="3" t="s">
        <v>31</v>
      </c>
      <c r="AW38" s="110">
        <f t="shared" si="15"/>
        <v>-38946.401819117367</v>
      </c>
      <c r="AX38" s="110">
        <f t="shared" si="16"/>
        <v>-5305.9230991903069</v>
      </c>
      <c r="AY38" s="110">
        <f t="shared" si="17"/>
        <v>0</v>
      </c>
      <c r="AZ38" s="110">
        <f t="shared" si="18"/>
        <v>-1186.0007617739029</v>
      </c>
      <c r="BA38" s="110">
        <f t="shared" si="19"/>
        <v>-1654.9039160476532</v>
      </c>
      <c r="BB38" s="110">
        <f t="shared" si="20"/>
        <v>-128.45103441977213</v>
      </c>
      <c r="BC38" s="110">
        <f t="shared" si="21"/>
        <v>-1125.2247579832717</v>
      </c>
      <c r="BD38" s="110">
        <f t="shared" si="22"/>
        <v>-214.02286387893642</v>
      </c>
      <c r="BE38" s="110">
        <f t="shared" si="23"/>
        <v>2614.2140322448686</v>
      </c>
      <c r="BF38" s="105">
        <f t="shared" si="24"/>
        <v>-45946.714220166337</v>
      </c>
    </row>
    <row r="39" spans="1:58">
      <c r="A39" s="3" t="s">
        <v>32</v>
      </c>
      <c r="B39" s="110">
        <f>+[8]Dist!B38-'[8]Distr X fondo2018'!B38</f>
        <v>-2.0062178373336792E-4</v>
      </c>
      <c r="C39" s="110">
        <f>+[8]Dist!C38-'[8]Distr X fondo2018'!C38</f>
        <v>-2.8880778700113297E-5</v>
      </c>
      <c r="D39" s="110">
        <f>+[8]Dist!D38-'[8]Distr X fondo2018'!D38</f>
        <v>-6.3800252974033356E-6</v>
      </c>
      <c r="E39" s="110">
        <f>+[8]Dist!E38-'[8]Distr X fondo2018'!E38</f>
        <v>1.1379295028746128E-4</v>
      </c>
      <c r="F39" s="110">
        <f>+[8]Dist!F38-'[8]Distr X fondo2018'!F38</f>
        <v>-7.4188574217259884E-7</v>
      </c>
      <c r="G39" s="110">
        <v>-126.41403838293627</v>
      </c>
      <c r="H39" s="110">
        <f>+[8]Dist!H38-'[8]Distr X fondo2018'!H38</f>
        <v>-1.1989031918346882E-6</v>
      </c>
      <c r="I39" s="110">
        <v>-196.47294594277628</v>
      </c>
      <c r="J39" s="105">
        <f t="shared" si="3"/>
        <v>-322.88710835613892</v>
      </c>
      <c r="L39" s="3" t="s">
        <v>32</v>
      </c>
      <c r="M39" s="4">
        <f>ParFedAn19!$C$38*CaGa19!$N38</f>
        <v>16285465.744390674</v>
      </c>
      <c r="N39" s="4">
        <f>ParFedAn19!$D$38*CaGa19!$N38</f>
        <v>2218675.5345345982</v>
      </c>
      <c r="O39" s="4">
        <f>ParFedAn19!$E$38*CoAr14FIII19!R36</f>
        <v>1486807.5732592375</v>
      </c>
      <c r="P39" s="4">
        <f>ParFedAn19!$F$38*CaGa19!$N38</f>
        <v>495927.06582736439</v>
      </c>
      <c r="Q39" s="4">
        <f>ParFedAn19!$G$38*CaGa19!$N38</f>
        <v>691999.25477640133</v>
      </c>
      <c r="R39" s="4">
        <f>ParFedAn19!$H$38*CaGa19!$N38</f>
        <v>53711.891809421053</v>
      </c>
      <c r="S39" s="4">
        <f>ParFedAn19!$I$38*CaGa19!$N38</f>
        <v>470513.53642333095</v>
      </c>
      <c r="T39" s="4">
        <f>ParFedAn19!$J$38*CaGa19!$N38</f>
        <v>89493.813431200557</v>
      </c>
      <c r="U39" s="4">
        <f>ParFedAn19!$K$38*CoAr14FII19!O38</f>
        <v>235734.17196036485</v>
      </c>
      <c r="V39" s="5">
        <f t="shared" si="4"/>
        <v>22028328.586412594</v>
      </c>
      <c r="X39" s="3" t="s">
        <v>32</v>
      </c>
      <c r="Y39" s="4">
        <f>ParFedAn19!$C$38*CaGa19!$AC38</f>
        <v>16239927.124186607</v>
      </c>
      <c r="Z39" s="4">
        <f>ParFedAn19!$D$38*CaGa19!$AC38</f>
        <v>2212471.5103998864</v>
      </c>
      <c r="AA39" s="4">
        <f>ParFedAn19!$E$38*CoAr14FIII19!R36</f>
        <v>1486807.5732592375</v>
      </c>
      <c r="AB39" s="4">
        <f>ParFedAn19!$F$38*CaGa19!$AC38</f>
        <v>494540.31799625565</v>
      </c>
      <c r="AC39" s="4">
        <f>ParFedAn19!$G$38*CaGa19!$AC38</f>
        <v>690064.23543219792</v>
      </c>
      <c r="AD39" s="4">
        <f>ParFedAn19!$H$38*CaGa19!$AC38</f>
        <v>53561.698656830769</v>
      </c>
      <c r="AE39" s="4">
        <f>ParFedAn19!$I$38*CaGa19!$AC38</f>
        <v>469197.8517771344</v>
      </c>
      <c r="AF39" s="4">
        <f>ParFedAn19!$J$38*CaGa19!$AC38</f>
        <v>89243.564230813965</v>
      </c>
      <c r="AG39" s="4">
        <f>ParFedAn19!$K$38*CoAr14FII19!U38</f>
        <v>235456.29765256357</v>
      </c>
      <c r="AH39" s="5">
        <f t="shared" si="0"/>
        <v>21971270.173591528</v>
      </c>
      <c r="AJ39" s="3" t="s">
        <v>32</v>
      </c>
      <c r="AK39" s="405">
        <f t="shared" si="5"/>
        <v>-45538.620204066858</v>
      </c>
      <c r="AL39" s="405">
        <f t="shared" si="6"/>
        <v>-6204.0241347118281</v>
      </c>
      <c r="AM39" s="416">
        <f t="shared" si="7"/>
        <v>0</v>
      </c>
      <c r="AN39" s="405">
        <f t="shared" si="8"/>
        <v>-1386.7478311087471</v>
      </c>
      <c r="AO39" s="405">
        <f t="shared" si="9"/>
        <v>-1935.0193442034069</v>
      </c>
      <c r="AP39" s="405">
        <f t="shared" si="10"/>
        <v>-150.19315259028372</v>
      </c>
      <c r="AQ39" s="405">
        <f t="shared" si="11"/>
        <v>-1315.684646196547</v>
      </c>
      <c r="AR39" s="405">
        <f t="shared" si="12"/>
        <v>-250.24920038659184</v>
      </c>
      <c r="AS39" s="405">
        <f t="shared" si="13"/>
        <v>-277.87430780127761</v>
      </c>
      <c r="AT39" s="406">
        <f t="shared" si="14"/>
        <v>-57058.41282106554</v>
      </c>
      <c r="AV39" s="3" t="s">
        <v>32</v>
      </c>
      <c r="AW39" s="110">
        <f t="shared" si="15"/>
        <v>-7589.7700340111433</v>
      </c>
      <c r="AX39" s="110">
        <f t="shared" si="16"/>
        <v>-1034.0040224519714</v>
      </c>
      <c r="AY39" s="110">
        <f t="shared" si="17"/>
        <v>0</v>
      </c>
      <c r="AZ39" s="110">
        <f t="shared" si="18"/>
        <v>-231.1246385181245</v>
      </c>
      <c r="BA39" s="110">
        <f t="shared" si="19"/>
        <v>-322.50322403390118</v>
      </c>
      <c r="BB39" s="110">
        <f t="shared" si="20"/>
        <v>-25.032192098380619</v>
      </c>
      <c r="BC39" s="110">
        <f t="shared" si="21"/>
        <v>-219.28077436609115</v>
      </c>
      <c r="BD39" s="110">
        <f t="shared" si="22"/>
        <v>-41.708200064431971</v>
      </c>
      <c r="BE39" s="110">
        <f t="shared" si="23"/>
        <v>-46.312384633546266</v>
      </c>
      <c r="BF39" s="105">
        <f t="shared" si="24"/>
        <v>-9509.7354701775876</v>
      </c>
    </row>
    <row r="40" spans="1:58">
      <c r="A40" s="3" t="s">
        <v>33</v>
      </c>
      <c r="B40" s="110">
        <f>+[8]Dist!B39-'[8]Distr X fondo2018'!B39</f>
        <v>-7.3553621768951416E-4</v>
      </c>
      <c r="C40" s="110">
        <f>+[8]Dist!C39-'[8]Distr X fondo2018'!C39</f>
        <v>-1.0588578879833221E-4</v>
      </c>
      <c r="D40" s="110">
        <f>+[8]Dist!D39-'[8]Distr X fondo2018'!D39</f>
        <v>-2.3391563445329666E-5</v>
      </c>
      <c r="E40" s="110">
        <f>+[8]Dist!E39-'[8]Distr X fondo2018'!E39</f>
        <v>4.1721109300851822E-4</v>
      </c>
      <c r="F40" s="110">
        <f>+[8]Dist!F39-'[8]Distr X fondo2018'!F39</f>
        <v>-2.719927579164505E-6</v>
      </c>
      <c r="G40" s="110">
        <v>-463.48535762137425</v>
      </c>
      <c r="H40" s="110">
        <f>+[8]Dist!H39-'[8]Distr X fondo2018'!H39</f>
        <v>-4.3956097215414047E-6</v>
      </c>
      <c r="I40" s="110">
        <v>-720.34985020725674</v>
      </c>
      <c r="J40" s="105">
        <f t="shared" si="3"/>
        <v>-1183.8356625466452</v>
      </c>
      <c r="L40" s="3" t="s">
        <v>33</v>
      </c>
      <c r="M40" s="4">
        <f>ParFedAn19!$C$38*CaGa19!$N39</f>
        <v>59709152.091347687</v>
      </c>
      <c r="N40" s="4">
        <f>ParFedAn19!$D$38*CaGa19!$N39</f>
        <v>8134568.3944291193</v>
      </c>
      <c r="O40" s="4">
        <f>ParFedAn19!$E$38*CoAr14FIII19!R37</f>
        <v>1373660.1542842835</v>
      </c>
      <c r="P40" s="4">
        <f>ParFedAn19!$F$38*CaGa19!$N39</f>
        <v>1818270.6632078467</v>
      </c>
      <c r="Q40" s="4">
        <f>ParFedAn19!$G$38*CaGa19!$N39</f>
        <v>2537151.1873877551</v>
      </c>
      <c r="R40" s="4">
        <f>ParFedAn19!$H$38*CaGa19!$N39</f>
        <v>196929.67751121128</v>
      </c>
      <c r="S40" s="4">
        <f>ParFedAn19!$I$38*CaGa19!$N39</f>
        <v>1725094.3109818732</v>
      </c>
      <c r="T40" s="4">
        <f>ParFedAn19!$J$38*CaGa19!$N39</f>
        <v>328120.77967366611</v>
      </c>
      <c r="U40" s="4">
        <f>ParFedAn19!$K$38*CoAr14FII19!O39</f>
        <v>1841526.8813471249</v>
      </c>
      <c r="V40" s="5">
        <f t="shared" si="4"/>
        <v>77664474.140170559</v>
      </c>
      <c r="X40" s="3" t="s">
        <v>33</v>
      </c>
      <c r="Y40" s="4">
        <f>ParFedAn19!$C$38*CaGa19!$AC39</f>
        <v>59542188.957319349</v>
      </c>
      <c r="Z40" s="4">
        <f>ParFedAn19!$D$38*CaGa19!$AC39</f>
        <v>8111821.914441864</v>
      </c>
      <c r="AA40" s="4">
        <f>ParFedAn19!$E$38*CoAr14FIII19!R37</f>
        <v>1373660.1542842835</v>
      </c>
      <c r="AB40" s="4">
        <f>ParFedAn19!$F$38*CaGa19!$AC39</f>
        <v>1813186.2807001781</v>
      </c>
      <c r="AC40" s="4">
        <f>ParFedAn19!$G$38*CaGa19!$AC39</f>
        <v>2530056.6181481532</v>
      </c>
      <c r="AD40" s="4">
        <f>ParFedAn19!$H$38*CaGa19!$AC39</f>
        <v>196379.00822536781</v>
      </c>
      <c r="AE40" s="4">
        <f>ParFedAn19!$I$38*CaGa19!$AC39</f>
        <v>1720270.4750611193</v>
      </c>
      <c r="AF40" s="4">
        <f>ParFedAn19!$J$38*CaGa19!$AC39</f>
        <v>327203.26415392925</v>
      </c>
      <c r="AG40" s="4">
        <f>ParFedAn19!$K$38*CoAr14FII19!U39</f>
        <v>1840568.9987769953</v>
      </c>
      <c r="AH40" s="5">
        <f t="shared" si="0"/>
        <v>77455335.671111241</v>
      </c>
      <c r="AJ40" s="3" t="s">
        <v>33</v>
      </c>
      <c r="AK40" s="405">
        <f t="shared" si="5"/>
        <v>-166963.1340283379</v>
      </c>
      <c r="AL40" s="405">
        <f t="shared" si="6"/>
        <v>-22746.479987255298</v>
      </c>
      <c r="AM40" s="416">
        <f t="shared" si="7"/>
        <v>0</v>
      </c>
      <c r="AN40" s="405">
        <f t="shared" si="8"/>
        <v>-5084.3825076685753</v>
      </c>
      <c r="AO40" s="405">
        <f t="shared" si="9"/>
        <v>-7094.5692396019585</v>
      </c>
      <c r="AP40" s="405">
        <f t="shared" si="10"/>
        <v>-550.66928584346897</v>
      </c>
      <c r="AQ40" s="405">
        <f t="shared" si="11"/>
        <v>-4823.8359207538888</v>
      </c>
      <c r="AR40" s="405">
        <f t="shared" si="12"/>
        <v>-917.51551973685855</v>
      </c>
      <c r="AS40" s="405">
        <f t="shared" si="13"/>
        <v>-957.88257012958638</v>
      </c>
      <c r="AT40" s="406">
        <f t="shared" si="14"/>
        <v>-209138.46905932753</v>
      </c>
      <c r="AV40" s="3" t="s">
        <v>33</v>
      </c>
      <c r="AW40" s="110">
        <f t="shared" si="15"/>
        <v>-27827.189004722983</v>
      </c>
      <c r="AX40" s="110">
        <f t="shared" si="16"/>
        <v>-3791.0799978758828</v>
      </c>
      <c r="AY40" s="110">
        <f t="shared" si="17"/>
        <v>0</v>
      </c>
      <c r="AZ40" s="110">
        <f t="shared" si="18"/>
        <v>-847.39708461142925</v>
      </c>
      <c r="BA40" s="110">
        <f t="shared" si="19"/>
        <v>-1182.4282066003263</v>
      </c>
      <c r="BB40" s="110">
        <f t="shared" si="20"/>
        <v>-91.778214307244824</v>
      </c>
      <c r="BC40" s="110">
        <f t="shared" si="21"/>
        <v>-803.97265345898143</v>
      </c>
      <c r="BD40" s="110">
        <f t="shared" si="22"/>
        <v>-152.91925328947642</v>
      </c>
      <c r="BE40" s="110">
        <f t="shared" si="23"/>
        <v>-159.64709502159772</v>
      </c>
      <c r="BF40" s="105">
        <f t="shared" si="24"/>
        <v>-34856.411509887919</v>
      </c>
    </row>
    <row r="41" spans="1:58">
      <c r="A41" s="3" t="s">
        <v>34</v>
      </c>
      <c r="B41" s="110">
        <f>+[8]Dist!B40-'[8]Distr X fondo2018'!B40</f>
        <v>-4.7229230403900146E-5</v>
      </c>
      <c r="C41" s="110">
        <f>+[8]Dist!C40-'[8]Distr X fondo2018'!C40</f>
        <v>-6.7991204559803009E-6</v>
      </c>
      <c r="D41" s="110">
        <f>+[8]Dist!D40-'[8]Distr X fondo2018'!D40</f>
        <v>-1.501990482211113E-6</v>
      </c>
      <c r="E41" s="110">
        <f>+[8]Dist!E40-'[8]Distr X fondo2018'!E40</f>
        <v>8.8856904767453671E-5</v>
      </c>
      <c r="F41" s="110">
        <f>+[8]Dist!F40-'[8]Distr X fondo2018'!F40</f>
        <v>-1.7463753465563059E-7</v>
      </c>
      <c r="G41" s="110">
        <v>-31.736615097654674</v>
      </c>
      <c r="H41" s="110">
        <f>+[8]Dist!H40-'[8]Distr X fondo2018'!H40</f>
        <v>-2.8219074010848999E-7</v>
      </c>
      <c r="I41" s="110">
        <v>-49.325094034895301</v>
      </c>
      <c r="J41" s="105">
        <f t="shared" si="3"/>
        <v>-81.061676262814828</v>
      </c>
      <c r="L41" s="3" t="s">
        <v>34</v>
      </c>
      <c r="M41" s="4">
        <f>ParFedAn19!$C$38*CaGa19!$N40</f>
        <v>12648251.159769017</v>
      </c>
      <c r="N41" s="4">
        <f>ParFedAn19!$D$38*CaGa19!$N40</f>
        <v>1723153.9977598805</v>
      </c>
      <c r="O41" s="4">
        <f>ParFedAn19!$E$38*CoAr14FIII19!R38</f>
        <v>0</v>
      </c>
      <c r="P41" s="4">
        <f>ParFedAn19!$F$38*CaGa19!$N40</f>
        <v>385166.14654833131</v>
      </c>
      <c r="Q41" s="4">
        <f>ParFedAn19!$G$38*CaGa19!$N40</f>
        <v>537447.34809316904</v>
      </c>
      <c r="R41" s="4">
        <f>ParFedAn19!$H$38*CaGa19!$N40</f>
        <v>41715.816331866066</v>
      </c>
      <c r="S41" s="4">
        <f>ParFedAn19!$I$38*CaGa19!$N40</f>
        <v>365428.50392861653</v>
      </c>
      <c r="T41" s="4">
        <f>ParFedAn19!$J$38*CaGa19!$N40</f>
        <v>69506.162567884632</v>
      </c>
      <c r="U41" s="4">
        <f>ParFedAn19!$K$38*CoAr14FII19!O40</f>
        <v>220260.4713904775</v>
      </c>
      <c r="V41" s="5">
        <f t="shared" si="4"/>
        <v>15990929.606389241</v>
      </c>
      <c r="X41" s="3" t="s">
        <v>34</v>
      </c>
      <c r="Y41" s="4">
        <f>ParFedAn19!$C$38*CaGa19!$AC40</f>
        <v>12657404.798405157</v>
      </c>
      <c r="Z41" s="4">
        <f>ParFedAn19!$D$38*CaGa19!$AC40</f>
        <v>1724401.0578325081</v>
      </c>
      <c r="AA41" s="4">
        <f>ParFedAn19!$E$38*CoAr14FIII19!R38</f>
        <v>0</v>
      </c>
      <c r="AB41" s="4">
        <f>ParFedAn19!$F$38*CaGa19!$AC40</f>
        <v>385444.89431162621</v>
      </c>
      <c r="AC41" s="4">
        <f>ParFedAn19!$G$38*CaGa19!$AC40</f>
        <v>537836.30295722524</v>
      </c>
      <c r="AD41" s="4">
        <f>ParFedAn19!$H$38*CaGa19!$AC40</f>
        <v>41746.006395558674</v>
      </c>
      <c r="AE41" s="4">
        <f>ParFedAn19!$I$38*CaGa19!$AC40</f>
        <v>365692.96740503353</v>
      </c>
      <c r="AF41" s="4">
        <f>ParFedAn19!$J$38*CaGa19!$AC40</f>
        <v>69556.464723265206</v>
      </c>
      <c r="AG41" s="4">
        <f>ParFedAn19!$K$38*CoAr14FII19!U40</f>
        <v>219162.52918204543</v>
      </c>
      <c r="AH41" s="5">
        <f t="shared" si="0"/>
        <v>16001245.021212418</v>
      </c>
      <c r="AJ41" s="3" t="s">
        <v>34</v>
      </c>
      <c r="AK41" s="405">
        <f t="shared" si="5"/>
        <v>9153.6386361401528</v>
      </c>
      <c r="AL41" s="405">
        <f t="shared" si="6"/>
        <v>1247.060072627617</v>
      </c>
      <c r="AM41" s="416">
        <f t="shared" si="7"/>
        <v>0</v>
      </c>
      <c r="AN41" s="405">
        <f t="shared" si="8"/>
        <v>278.74776329490123</v>
      </c>
      <c r="AO41" s="405">
        <f t="shared" si="9"/>
        <v>388.95486405619886</v>
      </c>
      <c r="AP41" s="405">
        <f t="shared" si="10"/>
        <v>30.190063692607509</v>
      </c>
      <c r="AQ41" s="405">
        <f t="shared" si="11"/>
        <v>264.46347641700413</v>
      </c>
      <c r="AR41" s="405">
        <f t="shared" si="12"/>
        <v>50.302155380573822</v>
      </c>
      <c r="AS41" s="405">
        <f t="shared" si="13"/>
        <v>-1097.9422084320686</v>
      </c>
      <c r="AT41" s="406">
        <f t="shared" si="14"/>
        <v>10315.414823176987</v>
      </c>
      <c r="AV41" s="3" t="s">
        <v>34</v>
      </c>
      <c r="AW41" s="110">
        <f t="shared" si="15"/>
        <v>1525.6064393566921</v>
      </c>
      <c r="AX41" s="110">
        <f t="shared" si="16"/>
        <v>207.84334543793616</v>
      </c>
      <c r="AY41" s="110">
        <f t="shared" si="17"/>
        <v>0</v>
      </c>
      <c r="AZ41" s="110">
        <f t="shared" si="18"/>
        <v>46.457960549150208</v>
      </c>
      <c r="BA41" s="110">
        <f t="shared" si="19"/>
        <v>64.825810676033143</v>
      </c>
      <c r="BB41" s="110">
        <f t="shared" si="20"/>
        <v>5.0316772821012519</v>
      </c>
      <c r="BC41" s="110">
        <f t="shared" si="21"/>
        <v>44.077246069500688</v>
      </c>
      <c r="BD41" s="110">
        <f t="shared" si="22"/>
        <v>8.383692563428971</v>
      </c>
      <c r="BE41" s="110">
        <f t="shared" si="23"/>
        <v>-182.99036807201142</v>
      </c>
      <c r="BF41" s="105">
        <f t="shared" si="24"/>
        <v>1719.2358038628311</v>
      </c>
    </row>
    <row r="42" spans="1:58">
      <c r="A42" s="3" t="s">
        <v>35</v>
      </c>
      <c r="B42" s="110">
        <f>+[8]Dist!B41-'[8]Distr X fondo2018'!B41</f>
        <v>7.5288116931915283E-6</v>
      </c>
      <c r="C42" s="110">
        <f>+[8]Dist!C41-'[8]Distr X fondo2018'!C41</f>
        <v>1.082196831703186E-6</v>
      </c>
      <c r="D42" s="110">
        <f>+[8]Dist!D41-'[8]Distr X fondo2018'!D41</f>
        <v>2.3934990167617798E-7</v>
      </c>
      <c r="E42" s="110">
        <f>+[8]Dist!E41-'[8]Distr X fondo2018'!E41</f>
        <v>8.6226966232061386E-5</v>
      </c>
      <c r="F42" s="110">
        <f>+[8]Dist!F41-'[8]Distr X fondo2018'!F41</f>
        <v>2.7823261916637421E-8</v>
      </c>
      <c r="G42" s="110">
        <v>4.7466212525032461</v>
      </c>
      <c r="H42" s="110">
        <f>+[8]Dist!H41-'[8]Distr X fondo2018'!H41</f>
        <v>4.4965418055653572E-8</v>
      </c>
      <c r="I42" s="110">
        <v>7.3772310538915917</v>
      </c>
      <c r="J42" s="105">
        <f t="shared" si="3"/>
        <v>12.123947456508176</v>
      </c>
      <c r="L42" s="3" t="s">
        <v>35</v>
      </c>
      <c r="M42" s="4">
        <f>ParFedAn19!$C$38*CaGa19!$N41</f>
        <v>12047507.511317097</v>
      </c>
      <c r="N42" s="4">
        <f>ParFedAn19!$D$38*CaGa19!$N41</f>
        <v>1641310.7605895579</v>
      </c>
      <c r="O42" s="4">
        <f>ParFedAn19!$E$38*CoAr14FIII19!R39</f>
        <v>3754466.7154818526</v>
      </c>
      <c r="P42" s="4">
        <f>ParFedAn19!$F$38*CaGa19!$N41</f>
        <v>366872.2248658149</v>
      </c>
      <c r="Q42" s="4">
        <f>ParFedAn19!$G$38*CaGa19!$N41</f>
        <v>511920.65063389787</v>
      </c>
      <c r="R42" s="4">
        <f>ParFedAn19!$H$38*CaGa19!$N41</f>
        <v>39734.474296133347</v>
      </c>
      <c r="S42" s="4">
        <f>ParFedAn19!$I$38*CaGa19!$N41</f>
        <v>348072.04492686369</v>
      </c>
      <c r="T42" s="4">
        <f>ParFedAn19!$J$38*CaGa19!$N41</f>
        <v>66204.885168860739</v>
      </c>
      <c r="U42" s="4">
        <f>ParFedAn19!$K$38*CoAr14FII19!O41</f>
        <v>141179.01940209433</v>
      </c>
      <c r="V42" s="5">
        <f t="shared" si="4"/>
        <v>18917268.286682174</v>
      </c>
      <c r="X42" s="3" t="s">
        <v>35</v>
      </c>
      <c r="Y42" s="4">
        <f>ParFedAn19!$C$38*CaGa19!$AC41</f>
        <v>12159392.461740693</v>
      </c>
      <c r="Z42" s="4">
        <f>ParFedAn19!$D$38*CaGa19!$AC41</f>
        <v>1656553.579314159</v>
      </c>
      <c r="AA42" s="4">
        <f>ParFedAn19!$E$38*CoAr14FIII19!R39</f>
        <v>3754466.7154818526</v>
      </c>
      <c r="AB42" s="4">
        <f>ParFedAn19!$F$38*CaGa19!$AC41</f>
        <v>370279.35954926268</v>
      </c>
      <c r="AC42" s="4">
        <f>ParFedAn19!$G$38*CaGa19!$AC41</f>
        <v>516674.84701544687</v>
      </c>
      <c r="AD42" s="4">
        <f>ParFedAn19!$H$38*CaGa19!$AC41</f>
        <v>40103.487528335478</v>
      </c>
      <c r="AE42" s="4">
        <f>ParFedAn19!$I$38*CaGa19!$AC41</f>
        <v>351304.58273220627</v>
      </c>
      <c r="AF42" s="4">
        <f>ParFedAn19!$J$38*CaGa19!$AC41</f>
        <v>66819.72855351599</v>
      </c>
      <c r="AG42" s="4">
        <f>ParFedAn19!$K$38*CoAr14FII19!U41</f>
        <v>141554.30048156093</v>
      </c>
      <c r="AH42" s="5">
        <f t="shared" si="0"/>
        <v>19057149.062397033</v>
      </c>
      <c r="AJ42" s="3" t="s">
        <v>35</v>
      </c>
      <c r="AK42" s="405">
        <f t="shared" si="5"/>
        <v>111884.95042359643</v>
      </c>
      <c r="AL42" s="405">
        <f t="shared" si="6"/>
        <v>15242.818724601064</v>
      </c>
      <c r="AM42" s="416">
        <f t="shared" si="7"/>
        <v>0</v>
      </c>
      <c r="AN42" s="405">
        <f t="shared" si="8"/>
        <v>3407.1346834477736</v>
      </c>
      <c r="AO42" s="405">
        <f t="shared" si="9"/>
        <v>4754.1963815490017</v>
      </c>
      <c r="AP42" s="405">
        <f t="shared" si="10"/>
        <v>369.01323220213089</v>
      </c>
      <c r="AQ42" s="405">
        <f t="shared" si="11"/>
        <v>3232.5378053425811</v>
      </c>
      <c r="AR42" s="405">
        <f t="shared" si="12"/>
        <v>614.8433846552507</v>
      </c>
      <c r="AS42" s="405">
        <f t="shared" si="13"/>
        <v>375.2810794666002</v>
      </c>
      <c r="AT42" s="406">
        <f t="shared" si="14"/>
        <v>139880.77571486082</v>
      </c>
      <c r="AV42" s="3" t="s">
        <v>35</v>
      </c>
      <c r="AW42" s="110">
        <f t="shared" si="15"/>
        <v>18647.491737266071</v>
      </c>
      <c r="AX42" s="110">
        <f t="shared" si="16"/>
        <v>2540.4697874335106</v>
      </c>
      <c r="AY42" s="110">
        <f t="shared" si="17"/>
        <v>0</v>
      </c>
      <c r="AZ42" s="110">
        <f t="shared" si="18"/>
        <v>567.85578057462897</v>
      </c>
      <c r="BA42" s="110">
        <f t="shared" si="19"/>
        <v>792.36606359150028</v>
      </c>
      <c r="BB42" s="110">
        <f t="shared" si="20"/>
        <v>61.502205367021816</v>
      </c>
      <c r="BC42" s="110">
        <f t="shared" si="21"/>
        <v>538.75630089043023</v>
      </c>
      <c r="BD42" s="110">
        <f t="shared" si="22"/>
        <v>102.47389744254178</v>
      </c>
      <c r="BE42" s="110">
        <f t="shared" si="23"/>
        <v>62.546846577766701</v>
      </c>
      <c r="BF42" s="105">
        <f t="shared" si="24"/>
        <v>23313.462619143469</v>
      </c>
    </row>
    <row r="43" spans="1:58">
      <c r="A43" s="3" t="s">
        <v>36</v>
      </c>
      <c r="B43" s="110">
        <f>+[8]Dist!B42-'[8]Distr X fondo2018'!B42</f>
        <v>-1.5839934349060059E-4</v>
      </c>
      <c r="C43" s="110">
        <f>+[8]Dist!C42-'[8]Distr X fondo2018'!C42</f>
        <v>-2.2802501916885376E-5</v>
      </c>
      <c r="D43" s="110">
        <f>+[8]Dist!D42-'[8]Distr X fondo2018'!D42</f>
        <v>-5.0372909754514694E-6</v>
      </c>
      <c r="E43" s="110">
        <f>+[8]Dist!E42-'[8]Distr X fondo2018'!E42</f>
        <v>8.9842360466718674E-5</v>
      </c>
      <c r="F43" s="110">
        <f>+[8]Dist!F42-'[8]Distr X fondo2018'!F42</f>
        <v>-5.8572913985699415E-7</v>
      </c>
      <c r="G43" s="110">
        <v>-99.807065687646784</v>
      </c>
      <c r="H43" s="110">
        <f>+[8]Dist!H42-'[8]Distr X fondo2018'!H42</f>
        <v>-9.4657298177480698E-7</v>
      </c>
      <c r="I43" s="110">
        <v>-155.1203368898326</v>
      </c>
      <c r="J43" s="105">
        <f t="shared" si="3"/>
        <v>-254.92750050655741</v>
      </c>
      <c r="L43" s="3" t="s">
        <v>36</v>
      </c>
      <c r="M43" s="4">
        <f>ParFedAn19!$C$38*CaGa19!$N42</f>
        <v>12857785.56506329</v>
      </c>
      <c r="N43" s="4">
        <f>ParFedAn19!$D$38*CaGa19!$N42</f>
        <v>1751700.2405242168</v>
      </c>
      <c r="O43" s="4">
        <f>ParFedAn19!$E$38*CoAr14FIII19!R40</f>
        <v>2035256.0719610814</v>
      </c>
      <c r="P43" s="4">
        <f>ParFedAn19!$F$38*CaGa19!$N42</f>
        <v>391546.91480135242</v>
      </c>
      <c r="Q43" s="4">
        <f>ParFedAn19!$G$38*CaGa19!$N42</f>
        <v>546350.84858799505</v>
      </c>
      <c r="R43" s="4">
        <f>ParFedAn19!$H$38*CaGa19!$N42</f>
        <v>42406.892011503529</v>
      </c>
      <c r="S43" s="4">
        <f>ParFedAn19!$I$38*CaGa19!$N42</f>
        <v>371482.29296878114</v>
      </c>
      <c r="T43" s="4">
        <f>ParFedAn19!$J$38*CaGa19!$N42</f>
        <v>70657.620761905404</v>
      </c>
      <c r="U43" s="4">
        <f>ParFedAn19!$K$38*CoAr14FII19!O42</f>
        <v>238149.55637588908</v>
      </c>
      <c r="V43" s="5">
        <f t="shared" si="4"/>
        <v>18305336.003056012</v>
      </c>
      <c r="X43" s="3" t="s">
        <v>36</v>
      </c>
      <c r="Y43" s="4">
        <f>ParFedAn19!$C$38*CaGa19!$AC42</f>
        <v>12821831.676933661</v>
      </c>
      <c r="Z43" s="4">
        <f>ParFedAn19!$D$38*CaGa19!$AC42</f>
        <v>1746802.0071413566</v>
      </c>
      <c r="AA43" s="4">
        <f>ParFedAn19!$E$38*CoAr14FIII19!R40</f>
        <v>2035256.0719610814</v>
      </c>
      <c r="AB43" s="4">
        <f>ParFedAn19!$F$38*CaGa19!$AC42</f>
        <v>390452.04244553088</v>
      </c>
      <c r="AC43" s="4">
        <f>ParFedAn19!$G$38*CaGa19!$AC42</f>
        <v>544823.10205728328</v>
      </c>
      <c r="AD43" s="4">
        <f>ParFedAn19!$H$38*CaGa19!$AC42</f>
        <v>42288.310732978418</v>
      </c>
      <c r="AE43" s="4">
        <f>ParFedAn19!$I$38*CaGa19!$AC42</f>
        <v>370443.52678809222</v>
      </c>
      <c r="AF43" s="4">
        <f>ParFedAn19!$J$38*CaGa19!$AC42</f>
        <v>70460.042712440816</v>
      </c>
      <c r="AG43" s="4">
        <f>ParFedAn19!$K$38*CoAr14FII19!U42</f>
        <v>238176.88399127882</v>
      </c>
      <c r="AH43" s="5">
        <f t="shared" si="0"/>
        <v>18260533.664763704</v>
      </c>
      <c r="AJ43" s="3" t="s">
        <v>36</v>
      </c>
      <c r="AK43" s="405">
        <f t="shared" si="5"/>
        <v>-35953.888129629195</v>
      </c>
      <c r="AL43" s="405">
        <f t="shared" si="6"/>
        <v>-4898.2333828601986</v>
      </c>
      <c r="AM43" s="416">
        <f t="shared" si="7"/>
        <v>0</v>
      </c>
      <c r="AN43" s="405">
        <f t="shared" si="8"/>
        <v>-1094.8723558215424</v>
      </c>
      <c r="AO43" s="405">
        <f t="shared" si="9"/>
        <v>-1527.7465307117673</v>
      </c>
      <c r="AP43" s="405">
        <f t="shared" si="10"/>
        <v>-118.58127852511097</v>
      </c>
      <c r="AQ43" s="405">
        <f t="shared" si="11"/>
        <v>-1038.7661806889228</v>
      </c>
      <c r="AR43" s="405">
        <f t="shared" si="12"/>
        <v>-197.57804946458782</v>
      </c>
      <c r="AS43" s="405">
        <f t="shared" si="13"/>
        <v>27.327615389745915</v>
      </c>
      <c r="AT43" s="406">
        <f t="shared" si="14"/>
        <v>-44802.338292311579</v>
      </c>
      <c r="AV43" s="3" t="s">
        <v>36</v>
      </c>
      <c r="AW43" s="110">
        <f t="shared" si="15"/>
        <v>-5992.3146882715328</v>
      </c>
      <c r="AX43" s="110">
        <f t="shared" si="16"/>
        <v>-816.37223047669977</v>
      </c>
      <c r="AY43" s="110">
        <f t="shared" si="17"/>
        <v>0</v>
      </c>
      <c r="AZ43" s="110">
        <f t="shared" si="18"/>
        <v>-182.47872597025707</v>
      </c>
      <c r="BA43" s="110">
        <f t="shared" si="19"/>
        <v>-254.62442178529454</v>
      </c>
      <c r="BB43" s="110">
        <f t="shared" si="20"/>
        <v>-19.763546420851828</v>
      </c>
      <c r="BC43" s="110">
        <f t="shared" si="21"/>
        <v>-173.12769678148712</v>
      </c>
      <c r="BD43" s="110">
        <f t="shared" si="22"/>
        <v>-32.929674910764639</v>
      </c>
      <c r="BE43" s="110">
        <f t="shared" si="23"/>
        <v>4.5546025649576523</v>
      </c>
      <c r="BF43" s="105">
        <f t="shared" si="24"/>
        <v>-7467.0563820519301</v>
      </c>
    </row>
    <row r="44" spans="1:58">
      <c r="A44" s="3" t="s">
        <v>37</v>
      </c>
      <c r="B44" s="110">
        <f>+[8]Dist!B43-'[8]Distr X fondo2018'!B43</f>
        <v>-2.2311881184577942E-4</v>
      </c>
      <c r="C44" s="110">
        <f>+[8]Dist!C43-'[8]Distr X fondo2018'!C43</f>
        <v>-3.2119452953338623E-5</v>
      </c>
      <c r="D44" s="110">
        <f>+[8]Dist!D43-'[8]Distr X fondo2018'!D43</f>
        <v>-7.0952810347080231E-6</v>
      </c>
      <c r="E44" s="110">
        <f>+[8]Dist!E43-'[8]Distr X fondo2018'!E43</f>
        <v>1.2654648162424564E-4</v>
      </c>
      <c r="F44" s="110">
        <f>+[8]Dist!F43-'[8]Distr X fondo2018'!F43</f>
        <v>-8.250499377027154E-7</v>
      </c>
      <c r="G44" s="110">
        <v>-140.58257833891548</v>
      </c>
      <c r="H44" s="110">
        <f>+[8]Dist!H43-'[8]Distr X fondo2018'!H43</f>
        <v>-1.3333046808838844E-6</v>
      </c>
      <c r="I44" s="110">
        <v>-218.49371848084652</v>
      </c>
      <c r="J44" s="105">
        <f t="shared" si="3"/>
        <v>-359.07643476518081</v>
      </c>
      <c r="L44" s="3" t="s">
        <v>37</v>
      </c>
      <c r="M44" s="4">
        <f>ParFedAn19!$C$38*CaGa19!$N43</f>
        <v>18110747.866938587</v>
      </c>
      <c r="N44" s="4">
        <f>ParFedAn19!$D$38*CaGa19!$N43</f>
        <v>2467345.6587105254</v>
      </c>
      <c r="O44" s="4">
        <f>ParFedAn19!$E$38*CoAr14FIII19!R41</f>
        <v>659623.96591122227</v>
      </c>
      <c r="P44" s="4">
        <f>ParFedAn19!$F$38*CaGa19!$N43</f>
        <v>551510.78824280202</v>
      </c>
      <c r="Q44" s="4">
        <f>ParFedAn19!$G$38*CaGa19!$N43</f>
        <v>769558.83387501584</v>
      </c>
      <c r="R44" s="4">
        <f>ParFedAn19!$H$38*CaGa19!$N43</f>
        <v>59731.94413256277</v>
      </c>
      <c r="S44" s="4">
        <f>ParFedAn19!$I$38*CaGa19!$N43</f>
        <v>523248.89934938739</v>
      </c>
      <c r="T44" s="4">
        <f>ParFedAn19!$J$38*CaGa19!$N43</f>
        <v>99524.319177766214</v>
      </c>
      <c r="U44" s="4">
        <f>ParFedAn19!$K$38*CoAr14FII19!O43</f>
        <v>247612.32196922519</v>
      </c>
      <c r="V44" s="5">
        <f t="shared" si="4"/>
        <v>23488904.598307092</v>
      </c>
      <c r="X44" s="3" t="s">
        <v>37</v>
      </c>
      <c r="Y44" s="4">
        <f>ParFedAn19!$C$38*CaGa19!$AC43</f>
        <v>18060105.258267224</v>
      </c>
      <c r="Z44" s="4">
        <f>ParFedAn19!$D$38*CaGa19!$AC43</f>
        <v>2460446.2848376678</v>
      </c>
      <c r="AA44" s="4">
        <f>ParFedAn19!$E$38*CoAr14FIII19!R41</f>
        <v>659623.96591122227</v>
      </c>
      <c r="AB44" s="4">
        <f>ParFedAn19!$F$38*CaGa19!$AC43</f>
        <v>549968.6131083339</v>
      </c>
      <c r="AC44" s="4">
        <f>ParFedAn19!$G$38*CaGa19!$AC43</f>
        <v>767406.9367164966</v>
      </c>
      <c r="AD44" s="4">
        <f>ParFedAn19!$H$38*CaGa19!$AC43</f>
        <v>59564.917265748103</v>
      </c>
      <c r="AE44" s="4">
        <f>ParFedAn19!$I$38*CaGa19!$AC43</f>
        <v>521785.75219267351</v>
      </c>
      <c r="AF44" s="4">
        <f>ParFedAn19!$J$38*CaGa19!$AC43</f>
        <v>99246.021937561993</v>
      </c>
      <c r="AG44" s="4">
        <f>ParFedAn19!$K$38*CoAr14FII19!U43</f>
        <v>247475.01438146341</v>
      </c>
      <c r="AH44" s="5">
        <f t="shared" si="0"/>
        <v>23425622.764618386</v>
      </c>
      <c r="AJ44" s="3" t="s">
        <v>37</v>
      </c>
      <c r="AK44" s="405">
        <f t="shared" si="5"/>
        <v>-50642.608671363443</v>
      </c>
      <c r="AL44" s="405">
        <f t="shared" si="6"/>
        <v>-6899.3738728575408</v>
      </c>
      <c r="AM44" s="416">
        <f t="shared" si="7"/>
        <v>0</v>
      </c>
      <c r="AN44" s="405">
        <f t="shared" si="8"/>
        <v>-1542.1751344681252</v>
      </c>
      <c r="AO44" s="405">
        <f t="shared" si="9"/>
        <v>-2151.8971585192485</v>
      </c>
      <c r="AP44" s="405">
        <f t="shared" si="10"/>
        <v>-167.0268668146673</v>
      </c>
      <c r="AQ44" s="405">
        <f t="shared" si="11"/>
        <v>-1463.1471567138797</v>
      </c>
      <c r="AR44" s="405">
        <f t="shared" si="12"/>
        <v>-278.29724020422145</v>
      </c>
      <c r="AS44" s="405">
        <f t="shared" si="13"/>
        <v>-137.30758776178118</v>
      </c>
      <c r="AT44" s="406">
        <f t="shared" si="14"/>
        <v>-63281.833688702907</v>
      </c>
      <c r="AV44" s="3" t="s">
        <v>37</v>
      </c>
      <c r="AW44" s="110">
        <f t="shared" si="15"/>
        <v>-8440.4347785605732</v>
      </c>
      <c r="AX44" s="110">
        <f t="shared" si="16"/>
        <v>-1149.8956454762567</v>
      </c>
      <c r="AY44" s="110">
        <f t="shared" si="17"/>
        <v>0</v>
      </c>
      <c r="AZ44" s="110">
        <f t="shared" si="18"/>
        <v>-257.02918907802086</v>
      </c>
      <c r="BA44" s="110">
        <f t="shared" si="19"/>
        <v>-358.64952641987475</v>
      </c>
      <c r="BB44" s="110">
        <f t="shared" si="20"/>
        <v>-27.837811135777883</v>
      </c>
      <c r="BC44" s="110">
        <f t="shared" si="21"/>
        <v>-243.85785945231328</v>
      </c>
      <c r="BD44" s="110">
        <f t="shared" si="22"/>
        <v>-46.382873367370244</v>
      </c>
      <c r="BE44" s="110">
        <f t="shared" si="23"/>
        <v>-22.884597960296862</v>
      </c>
      <c r="BF44" s="105">
        <f t="shared" si="24"/>
        <v>-10546.972281450486</v>
      </c>
    </row>
    <row r="45" spans="1:58">
      <c r="A45" s="3" t="s">
        <v>38</v>
      </c>
      <c r="B45" s="110">
        <f>+[8]Dist!B44-'[8]Distr X fondo2018'!B44</f>
        <v>-5.2346289157867432E-4</v>
      </c>
      <c r="C45" s="110">
        <f>+[8]Dist!C44-'[8]Distr X fondo2018'!C44</f>
        <v>-7.5353309512138367E-5</v>
      </c>
      <c r="D45" s="110">
        <f>+[8]Dist!D44-'[8]Distr X fondo2018'!D44</f>
        <v>-1.6646459698677063E-5</v>
      </c>
      <c r="E45" s="110">
        <f>+[8]Dist!E44-'[8]Distr X fondo2018'!E44</f>
        <v>2.9688933864235878E-4</v>
      </c>
      <c r="F45" s="110">
        <f>+[8]Dist!F44-'[8]Distr X fondo2018'!F44</f>
        <v>-1.9356375560164452E-6</v>
      </c>
      <c r="G45" s="110">
        <v>-329.81971085832146</v>
      </c>
      <c r="H45" s="110">
        <f>+[8]Dist!H44-'[8]Distr X fondo2018'!H44</f>
        <v>-3.1279632821679115E-6</v>
      </c>
      <c r="I45" s="110">
        <v>-512.60644032278412</v>
      </c>
      <c r="J45" s="105">
        <f t="shared" si="3"/>
        <v>-842.42647481802851</v>
      </c>
      <c r="L45" s="3" t="s">
        <v>38</v>
      </c>
      <c r="M45" s="4">
        <f>ParFedAn19!$C$38*CaGa19!$N44</f>
        <v>42489487.184933878</v>
      </c>
      <c r="N45" s="4">
        <f>ParFedAn19!$D$38*CaGa19!$N44</f>
        <v>5788620.7967128232</v>
      </c>
      <c r="O45" s="4">
        <f>ParFedAn19!$E$38*CoAr14FIII19!R42</f>
        <v>2130821.3061994542</v>
      </c>
      <c r="P45" s="4">
        <f>ParFedAn19!$F$38*CaGa19!$N44</f>
        <v>1293895.2461578534</v>
      </c>
      <c r="Q45" s="4">
        <f>ParFedAn19!$G$38*CaGa19!$N44</f>
        <v>1805456.0998928195</v>
      </c>
      <c r="R45" s="4">
        <f>ParFedAn19!$H$38*CaGa19!$N44</f>
        <v>140136.65771278436</v>
      </c>
      <c r="S45" s="4">
        <f>ParFedAn19!$I$38*CaGa19!$N44</f>
        <v>1227590.2445763943</v>
      </c>
      <c r="T45" s="4">
        <f>ParFedAn19!$J$38*CaGa19!$N44</f>
        <v>233493.24474957673</v>
      </c>
      <c r="U45" s="4">
        <f>ParFedAn19!$K$38*CoAr14FII19!O44</f>
        <v>1362850.1551011999</v>
      </c>
      <c r="V45" s="5">
        <f t="shared" si="4"/>
        <v>56472350.936036788</v>
      </c>
      <c r="X45" s="3" t="s">
        <v>38</v>
      </c>
      <c r="Y45" s="4">
        <f>ParFedAn19!$C$38*CaGa19!$AC44</f>
        <v>42370674.947694257</v>
      </c>
      <c r="Z45" s="4">
        <f>ParFedAn19!$D$38*CaGa19!$AC44</f>
        <v>5772434.2283883858</v>
      </c>
      <c r="AA45" s="4">
        <f>ParFedAn19!$E$38*CoAr14FIII19!R42</f>
        <v>2130821.3061994542</v>
      </c>
      <c r="AB45" s="4">
        <f>ParFedAn19!$F$38*CaGa19!$AC44</f>
        <v>1290277.1608587625</v>
      </c>
      <c r="AC45" s="4">
        <f>ParFedAn19!$G$38*CaGa19!$AC44</f>
        <v>1800407.5504120379</v>
      </c>
      <c r="AD45" s="4">
        <f>ParFedAn19!$H$38*CaGa19!$AC44</f>
        <v>139744.79725681627</v>
      </c>
      <c r="AE45" s="4">
        <f>ParFedAn19!$I$38*CaGa19!$AC44</f>
        <v>1224157.5662120536</v>
      </c>
      <c r="AF45" s="4">
        <f>ParFedAn19!$J$38*CaGa19!$AC44</f>
        <v>232840.33372082532</v>
      </c>
      <c r="AG45" s="4">
        <f>ParFedAn19!$K$38*CoAr14FII19!U44</f>
        <v>1360575.5707468367</v>
      </c>
      <c r="AH45" s="5">
        <f t="shared" si="0"/>
        <v>56321933.461489432</v>
      </c>
      <c r="AJ45" s="3" t="s">
        <v>38</v>
      </c>
      <c r="AK45" s="405">
        <f t="shared" si="5"/>
        <v>-118812.23723962158</v>
      </c>
      <c r="AL45" s="405">
        <f t="shared" si="6"/>
        <v>-16186.568324437365</v>
      </c>
      <c r="AM45" s="416">
        <f t="shared" si="7"/>
        <v>0</v>
      </c>
      <c r="AN45" s="405">
        <f t="shared" si="8"/>
        <v>-3618.085299090948</v>
      </c>
      <c r="AO45" s="405">
        <f t="shared" si="9"/>
        <v>-5048.5494807816576</v>
      </c>
      <c r="AP45" s="405">
        <f t="shared" si="10"/>
        <v>-391.86045596809709</v>
      </c>
      <c r="AQ45" s="405">
        <f t="shared" si="11"/>
        <v>-3432.6783643406816</v>
      </c>
      <c r="AR45" s="405">
        <f t="shared" si="12"/>
        <v>-652.91102875140496</v>
      </c>
      <c r="AS45" s="405">
        <f t="shared" si="13"/>
        <v>-2274.584354363149</v>
      </c>
      <c r="AT45" s="406">
        <f t="shared" si="14"/>
        <v>-150417.47454735488</v>
      </c>
      <c r="AV45" s="3" t="s">
        <v>38</v>
      </c>
      <c r="AW45" s="110">
        <f t="shared" si="15"/>
        <v>-19802.03953993693</v>
      </c>
      <c r="AX45" s="110">
        <f t="shared" si="16"/>
        <v>-2697.7613874062276</v>
      </c>
      <c r="AY45" s="110">
        <f t="shared" si="17"/>
        <v>0</v>
      </c>
      <c r="AZ45" s="110">
        <f t="shared" si="18"/>
        <v>-603.01421651515795</v>
      </c>
      <c r="BA45" s="110">
        <f t="shared" si="19"/>
        <v>-841.42491346360964</v>
      </c>
      <c r="BB45" s="110">
        <f t="shared" si="20"/>
        <v>-65.310075994682848</v>
      </c>
      <c r="BC45" s="110">
        <f t="shared" si="21"/>
        <v>-572.11306072344689</v>
      </c>
      <c r="BD45" s="110">
        <f t="shared" si="22"/>
        <v>-108.81850479190082</v>
      </c>
      <c r="BE45" s="110">
        <f t="shared" si="23"/>
        <v>-379.09739239385817</v>
      </c>
      <c r="BF45" s="105">
        <f t="shared" si="24"/>
        <v>-25069.579091225813</v>
      </c>
    </row>
    <row r="46" spans="1:58">
      <c r="A46" s="3" t="s">
        <v>39</v>
      </c>
      <c r="B46" s="110">
        <f>+[8]Dist!B45-'[8]Distr X fondo2018'!B45</f>
        <v>5.4214000701904297E-3</v>
      </c>
      <c r="C46" s="110">
        <f>+[8]Dist!C45-'[8]Distr X fondo2018'!C45</f>
        <v>7.8040361404418945E-4</v>
      </c>
      <c r="D46" s="110">
        <f>+[8]Dist!D45-'[8]Distr X fondo2018'!D45</f>
        <v>1.7240643501281738E-4</v>
      </c>
      <c r="E46" s="110">
        <f>+[8]Dist!E45-'[8]Distr X fondo2018'!E45</f>
        <v>6.2654390931129456E-3</v>
      </c>
      <c r="F46" s="110">
        <f>+[8]Dist!F45-'[8]Distr X fondo2018'!F45</f>
        <v>2.0047649741172791E-5</v>
      </c>
      <c r="G46" s="110">
        <v>3409.3174365758896</v>
      </c>
      <c r="H46" s="110">
        <f>+[8]Dist!H45-'[8]Distr X fondo2018'!H45</f>
        <v>3.2398849725723267E-5</v>
      </c>
      <c r="I46" s="110">
        <v>5298.7702077403665</v>
      </c>
      <c r="J46" s="105">
        <f t="shared" si="3"/>
        <v>8708.1003364119679</v>
      </c>
      <c r="L46" s="3" t="s">
        <v>39</v>
      </c>
      <c r="M46" s="4">
        <f>ParFedAn19!$C$38*CaGa19!$N45</f>
        <v>883077926.86986935</v>
      </c>
      <c r="N46" s="4">
        <f>ParFedAn19!$D$38*CaGa19!$N45</f>
        <v>120307482.8921338</v>
      </c>
      <c r="O46" s="4">
        <f>ParFedAn19!$E$38*CoAr14FIII19!R43</f>
        <v>0</v>
      </c>
      <c r="P46" s="4">
        <f>ParFedAn19!$F$38*CaGa19!$N45</f>
        <v>26891600.8939032</v>
      </c>
      <c r="Q46" s="4">
        <f>ParFedAn19!$G$38*CaGa19!$N45</f>
        <v>37523597.844533317</v>
      </c>
      <c r="R46" s="4">
        <f>ParFedAn19!$H$38*CaGa19!$N45</f>
        <v>2912522.5407605888</v>
      </c>
      <c r="S46" s="4">
        <f>ParFedAn19!$I$38*CaGa19!$N45</f>
        <v>25513554.529568166</v>
      </c>
      <c r="T46" s="4">
        <f>ParFedAn19!$J$38*CaGa19!$N45</f>
        <v>4852794.0479518902</v>
      </c>
      <c r="U46" s="4">
        <f>ParFedAn19!$K$38*CoAr14FII19!O45</f>
        <v>27212953.593093418</v>
      </c>
      <c r="V46" s="5">
        <f t="shared" si="4"/>
        <v>1128292433.2118139</v>
      </c>
      <c r="X46" s="3" t="s">
        <v>39</v>
      </c>
      <c r="Y46" s="4">
        <f>ParFedAn19!$C$38*CaGa19!$AC45</f>
        <v>872486773.38469875</v>
      </c>
      <c r="Z46" s="4">
        <f>ParFedAn19!$D$38*CaGa19!$AC45</f>
        <v>118864580.76769549</v>
      </c>
      <c r="AA46" s="4">
        <f>ParFedAn19!$E$38*CoAr14FIII19!R43</f>
        <v>0</v>
      </c>
      <c r="AB46" s="4">
        <f>ParFedAn19!$F$38*CaGa19!$AC45</f>
        <v>26569077.746326838</v>
      </c>
      <c r="AC46" s="4">
        <f>ParFedAn19!$G$38*CaGa19!$AC45</f>
        <v>37073560.342751406</v>
      </c>
      <c r="AD46" s="4">
        <f>ParFedAn19!$H$38*CaGa19!$AC45</f>
        <v>2877591.3389723687</v>
      </c>
      <c r="AE46" s="4">
        <f>ParFedAn19!$I$38*CaGa19!$AC45</f>
        <v>25207558.916097526</v>
      </c>
      <c r="AF46" s="4">
        <f>ParFedAn19!$J$38*CaGa19!$AC45</f>
        <v>4794592.2913119532</v>
      </c>
      <c r="AG46" s="4">
        <f>ParFedAn19!$K$38*CoAr14FII19!U45</f>
        <v>26842632.121411446</v>
      </c>
      <c r="AH46" s="5">
        <f t="shared" si="0"/>
        <v>1114716366.909266</v>
      </c>
      <c r="AJ46" s="3" t="s">
        <v>39</v>
      </c>
      <c r="AK46" s="405">
        <f t="shared" si="5"/>
        <v>-10591153.485170603</v>
      </c>
      <c r="AL46" s="405">
        <f t="shared" si="6"/>
        <v>-1442902.1244383156</v>
      </c>
      <c r="AM46" s="416">
        <f t="shared" si="7"/>
        <v>0</v>
      </c>
      <c r="AN46" s="405">
        <f t="shared" si="8"/>
        <v>-322523.14757636189</v>
      </c>
      <c r="AO46" s="405">
        <f t="shared" si="9"/>
        <v>-450037.50178191066</v>
      </c>
      <c r="AP46" s="405">
        <f t="shared" si="10"/>
        <v>-34931.201788220089</v>
      </c>
      <c r="AQ46" s="405">
        <f t="shared" si="11"/>
        <v>-305995.61347064003</v>
      </c>
      <c r="AR46" s="405">
        <f t="shared" si="12"/>
        <v>-58201.756639936939</v>
      </c>
      <c r="AS46" s="405">
        <f t="shared" si="13"/>
        <v>-370321.4716819711</v>
      </c>
      <c r="AT46" s="406">
        <f t="shared" si="14"/>
        <v>-13576066.30254796</v>
      </c>
      <c r="AV46" s="3" t="s">
        <v>39</v>
      </c>
      <c r="AW46" s="110">
        <f t="shared" si="15"/>
        <v>-1765192.2475284338</v>
      </c>
      <c r="AX46" s="110">
        <f t="shared" si="16"/>
        <v>-240483.68740638593</v>
      </c>
      <c r="AY46" s="110">
        <f t="shared" si="17"/>
        <v>0</v>
      </c>
      <c r="AZ46" s="110">
        <f t="shared" si="18"/>
        <v>-53753.857929393649</v>
      </c>
      <c r="BA46" s="110">
        <f t="shared" si="19"/>
        <v>-75006.250296985105</v>
      </c>
      <c r="BB46" s="110">
        <f t="shared" si="20"/>
        <v>-5821.8669647033485</v>
      </c>
      <c r="BC46" s="110">
        <f t="shared" si="21"/>
        <v>-50999.268911773339</v>
      </c>
      <c r="BD46" s="110">
        <f t="shared" si="22"/>
        <v>-9700.2927733228225</v>
      </c>
      <c r="BE46" s="110">
        <f t="shared" si="23"/>
        <v>-61720.24528032852</v>
      </c>
      <c r="BF46" s="105">
        <f t="shared" si="24"/>
        <v>-2262677.7170913266</v>
      </c>
    </row>
    <row r="47" spans="1:58">
      <c r="A47" s="3" t="s">
        <v>40</v>
      </c>
      <c r="B47" s="110">
        <f>+[8]Dist!B46-'[8]Distr X fondo2018'!B46</f>
        <v>-5.5947341024875641E-5</v>
      </c>
      <c r="C47" s="110">
        <f>+[8]Dist!C46-'[8]Distr X fondo2018'!C46</f>
        <v>-8.0538447946310043E-6</v>
      </c>
      <c r="D47" s="110">
        <f>+[8]Dist!D46-'[8]Distr X fondo2018'!D46</f>
        <v>-1.7792917788028717E-6</v>
      </c>
      <c r="E47" s="110">
        <f>+[8]Dist!E46-'[8]Distr X fondo2018'!E46</f>
        <v>3.1732313800603151E-5</v>
      </c>
      <c r="F47" s="110">
        <f>+[8]Dist!F46-'[8]Distr X fondo2018'!F46</f>
        <v>-2.0688821678049862E-7</v>
      </c>
      <c r="G47" s="110">
        <v>-35.25196575392814</v>
      </c>
      <c r="H47" s="110">
        <f>+[8]Dist!H46-'[8]Distr X fondo2018'!H46</f>
        <v>-3.3435208024457097E-7</v>
      </c>
      <c r="I47" s="110">
        <v>-54.788674189553909</v>
      </c>
      <c r="J47" s="105">
        <f t="shared" si="3"/>
        <v>-90.040674532886143</v>
      </c>
      <c r="L47" s="3" t="s">
        <v>40</v>
      </c>
      <c r="M47" s="4">
        <f>ParFedAn19!$C$38*CaGa19!$N46</f>
        <v>4541384.012152507</v>
      </c>
      <c r="N47" s="4">
        <f>ParFedAn19!$D$38*CaGa19!$N46</f>
        <v>618702.45277816791</v>
      </c>
      <c r="O47" s="4">
        <f>ParFedAn19!$E$38*CoAr14FIII19!R44</f>
        <v>1764136.718251178</v>
      </c>
      <c r="P47" s="4">
        <f>ParFedAn19!$F$38*CaGa19!$N46</f>
        <v>138294.80122285342</v>
      </c>
      <c r="Q47" s="4">
        <f>ParFedAn19!$G$38*CaGa19!$N46</f>
        <v>192971.72100499735</v>
      </c>
      <c r="R47" s="4">
        <f>ParFedAn19!$H$38*CaGa19!$N46</f>
        <v>14978.16092915779</v>
      </c>
      <c r="S47" s="4">
        <f>ParFedAn19!$I$38*CaGa19!$N46</f>
        <v>131207.95470956917</v>
      </c>
      <c r="T47" s="4">
        <f>ParFedAn19!$J$38*CaGa19!$N46</f>
        <v>24956.349414999189</v>
      </c>
      <c r="U47" s="4">
        <f>ParFedAn19!$K$38*CoAr14FII19!O46</f>
        <v>50401.674760057962</v>
      </c>
      <c r="V47" s="5">
        <f t="shared" si="4"/>
        <v>7477033.8452234874</v>
      </c>
      <c r="X47" s="3" t="s">
        <v>40</v>
      </c>
      <c r="Y47" s="4">
        <f>ParFedAn19!$C$38*CaGa19!$AC46</f>
        <v>4528685.0592962475</v>
      </c>
      <c r="Z47" s="4">
        <f>ParFedAn19!$D$38*CaGa19!$AC46</f>
        <v>616972.39135661512</v>
      </c>
      <c r="AA47" s="4">
        <f>ParFedAn19!$E$38*CoAr14FIII19!R44</f>
        <v>1764136.718251178</v>
      </c>
      <c r="AB47" s="4">
        <f>ParFedAn19!$F$38*CaGa19!$AC46</f>
        <v>137908.09110182087</v>
      </c>
      <c r="AC47" s="4">
        <f>ParFedAn19!$G$38*CaGa19!$AC46</f>
        <v>192432.11924899608</v>
      </c>
      <c r="AD47" s="4">
        <f>ParFedAn19!$H$38*CaGa19!$AC46</f>
        <v>14936.277891078682</v>
      </c>
      <c r="AE47" s="4">
        <f>ParFedAn19!$I$38*CaGa19!$AC46</f>
        <v>130841.06135134085</v>
      </c>
      <c r="AF47" s="4">
        <f>ParFedAn19!$J$38*CaGa19!$AC46</f>
        <v>24886.564630484747</v>
      </c>
      <c r="AG47" s="4">
        <f>ParFedAn19!$K$38*CoAr14FII19!U46</f>
        <v>50740.209968025782</v>
      </c>
      <c r="AH47" s="5">
        <f t="shared" si="0"/>
        <v>7461538.4930957891</v>
      </c>
      <c r="AJ47" s="3" t="s">
        <v>40</v>
      </c>
      <c r="AK47" s="405">
        <f t="shared" si="5"/>
        <v>-12698.952856259421</v>
      </c>
      <c r="AL47" s="405">
        <f t="shared" si="6"/>
        <v>-1730.0614215527894</v>
      </c>
      <c r="AM47" s="416">
        <f t="shared" si="7"/>
        <v>0</v>
      </c>
      <c r="AN47" s="405">
        <f t="shared" si="8"/>
        <v>-386.71012103254907</v>
      </c>
      <c r="AO47" s="405">
        <f t="shared" si="9"/>
        <v>-539.60175600126968</v>
      </c>
      <c r="AP47" s="405">
        <f t="shared" si="10"/>
        <v>-41.883038079107791</v>
      </c>
      <c r="AQ47" s="405">
        <f t="shared" si="11"/>
        <v>-366.89335822832072</v>
      </c>
      <c r="AR47" s="405">
        <f t="shared" si="12"/>
        <v>-69.784784514442435</v>
      </c>
      <c r="AS47" s="405">
        <f t="shared" si="13"/>
        <v>338.53520796781959</v>
      </c>
      <c r="AT47" s="406">
        <f t="shared" si="14"/>
        <v>-15495.35212770008</v>
      </c>
      <c r="AV47" s="3" t="s">
        <v>40</v>
      </c>
      <c r="AW47" s="110">
        <f t="shared" si="15"/>
        <v>-2116.4921427099034</v>
      </c>
      <c r="AX47" s="110">
        <f t="shared" si="16"/>
        <v>-288.34357025879825</v>
      </c>
      <c r="AY47" s="110">
        <f t="shared" si="17"/>
        <v>0</v>
      </c>
      <c r="AZ47" s="110">
        <f t="shared" si="18"/>
        <v>-64.451686838758178</v>
      </c>
      <c r="BA47" s="110">
        <f t="shared" si="19"/>
        <v>-89.933626000211618</v>
      </c>
      <c r="BB47" s="110">
        <f t="shared" si="20"/>
        <v>-6.9805063465179655</v>
      </c>
      <c r="BC47" s="110">
        <f t="shared" si="21"/>
        <v>-61.148893038053451</v>
      </c>
      <c r="BD47" s="110">
        <f t="shared" si="22"/>
        <v>-11.630797419073739</v>
      </c>
      <c r="BE47" s="110">
        <f t="shared" si="23"/>
        <v>56.422534661303267</v>
      </c>
      <c r="BF47" s="105">
        <f t="shared" si="24"/>
        <v>-2582.5586879500124</v>
      </c>
    </row>
    <row r="48" spans="1:58">
      <c r="A48" s="3" t="s">
        <v>41</v>
      </c>
      <c r="B48" s="110">
        <f>+[8]Dist!B47-'[8]Distr X fondo2018'!B47</f>
        <v>-4.7646462917327881E-6</v>
      </c>
      <c r="C48" s="110">
        <f>+[8]Dist!C47-'[8]Distr X fondo2018'!C47</f>
        <v>-6.8731606006622314E-7</v>
      </c>
      <c r="D48" s="110">
        <f>+[8]Dist!D47-'[8]Distr X fondo2018'!D47</f>
        <v>-1.5157274901866913E-7</v>
      </c>
      <c r="E48" s="110">
        <f>+[8]Dist!E47-'[8]Distr X fondo2018'!E47</f>
        <v>9.4459392130374908E-5</v>
      </c>
      <c r="F48" s="110">
        <f>+[8]Dist!F47-'[8]Distr X fondo2018'!F47</f>
        <v>-1.7636921256780624E-8</v>
      </c>
      <c r="G48" s="110">
        <v>-10.223402755528999</v>
      </c>
      <c r="H48" s="110">
        <f>+[8]Dist!H47-'[8]Distr X fondo2018'!H47</f>
        <v>-2.8463546186685562E-8</v>
      </c>
      <c r="I48" s="110">
        <v>-15.88921107025817</v>
      </c>
      <c r="J48" s="105">
        <f t="shared" si="3"/>
        <v>-26.112525016030609</v>
      </c>
      <c r="L48" s="3" t="s">
        <v>41</v>
      </c>
      <c r="M48" s="4">
        <f>ParFedAn19!$C$38*CaGa19!$N47</f>
        <v>17289744.55637373</v>
      </c>
      <c r="N48" s="4">
        <f>ParFedAn19!$D$38*CaGa19!$N47</f>
        <v>2355495.0068770302</v>
      </c>
      <c r="O48" s="4">
        <f>ParFedAn19!$E$38*CoAr14FIII19!R45</f>
        <v>0</v>
      </c>
      <c r="P48" s="4">
        <f>ParFedAn19!$F$38*CaGa19!$N47</f>
        <v>526509.49142798898</v>
      </c>
      <c r="Q48" s="4">
        <f>ParFedAn19!$G$38*CaGa19!$N47</f>
        <v>734672.9001229814</v>
      </c>
      <c r="R48" s="4">
        <f>ParFedAn19!$H$38*CaGa19!$N47</f>
        <v>57024.152922635294</v>
      </c>
      <c r="S48" s="4">
        <f>ParFedAn19!$I$38*CaGa19!$N47</f>
        <v>499528.78123104706</v>
      </c>
      <c r="T48" s="4">
        <f>ParFedAn19!$J$38*CaGa19!$N47</f>
        <v>95012.644887616014</v>
      </c>
      <c r="U48" s="4">
        <f>ParFedAn19!$K$38*CoAr14FII19!O47</f>
        <v>1108058.9591392775</v>
      </c>
      <c r="V48" s="5">
        <f t="shared" si="4"/>
        <v>22666046.492982302</v>
      </c>
      <c r="X48" s="3" t="s">
        <v>41</v>
      </c>
      <c r="Y48" s="4">
        <f>ParFedAn19!$C$38*CaGa19!$AC47</f>
        <v>18814316.702090986</v>
      </c>
      <c r="Z48" s="4">
        <f>ParFedAn19!$D$38*CaGa19!$AC47</f>
        <v>2563197.4437263329</v>
      </c>
      <c r="AA48" s="4">
        <f>ParFedAn19!$E$38*CoAr14FIII19!R45</f>
        <v>0</v>
      </c>
      <c r="AB48" s="4">
        <f>ParFedAn19!$F$38*CaGa19!$AC47</f>
        <v>572935.9555362144</v>
      </c>
      <c r="AC48" s="4">
        <f>ParFedAn19!$G$38*CaGa19!$AC47</f>
        <v>799454.76176869951</v>
      </c>
      <c r="AD48" s="4">
        <f>ParFedAn19!$H$38*CaGa19!$AC47</f>
        <v>62052.418950251194</v>
      </c>
      <c r="AE48" s="4">
        <f>ParFedAn19!$I$38*CaGa19!$AC47</f>
        <v>543576.14487866068</v>
      </c>
      <c r="AF48" s="4">
        <f>ParFedAn19!$J$38*CaGa19!$AC47</f>
        <v>103390.6536785663</v>
      </c>
      <c r="AG48" s="4">
        <f>ParFedAn19!$K$38*CoAr14FII19!U47</f>
        <v>1121522.9135312652</v>
      </c>
      <c r="AH48" s="5">
        <f t="shared" si="0"/>
        <v>24580446.994160973</v>
      </c>
      <c r="AJ48" s="3" t="s">
        <v>41</v>
      </c>
      <c r="AK48" s="405">
        <f t="shared" si="5"/>
        <v>1524572.1457172558</v>
      </c>
      <c r="AL48" s="405">
        <f t="shared" si="6"/>
        <v>207702.43684930261</v>
      </c>
      <c r="AM48" s="416">
        <f t="shared" si="7"/>
        <v>0</v>
      </c>
      <c r="AN48" s="405">
        <f t="shared" si="8"/>
        <v>46426.464108225424</v>
      </c>
      <c r="AO48" s="405">
        <f t="shared" si="9"/>
        <v>64781.861645718105</v>
      </c>
      <c r="AP48" s="405">
        <f t="shared" si="10"/>
        <v>5028.2660276159004</v>
      </c>
      <c r="AQ48" s="405">
        <f t="shared" si="11"/>
        <v>44047.363647613616</v>
      </c>
      <c r="AR48" s="405">
        <f t="shared" si="12"/>
        <v>8378.0087909502909</v>
      </c>
      <c r="AS48" s="405">
        <f t="shared" si="13"/>
        <v>13463.954391987761</v>
      </c>
      <c r="AT48" s="406">
        <f t="shared" si="14"/>
        <v>1914400.5011786695</v>
      </c>
      <c r="AV48" s="3" t="s">
        <v>41</v>
      </c>
      <c r="AW48" s="110">
        <f t="shared" si="15"/>
        <v>254095.35761954263</v>
      </c>
      <c r="AX48" s="110">
        <f t="shared" si="16"/>
        <v>34617.072808217104</v>
      </c>
      <c r="AY48" s="110">
        <f t="shared" si="17"/>
        <v>0</v>
      </c>
      <c r="AZ48" s="110">
        <f t="shared" si="18"/>
        <v>7737.7440180375706</v>
      </c>
      <c r="BA48" s="110">
        <f t="shared" si="19"/>
        <v>10796.976940953018</v>
      </c>
      <c r="BB48" s="110">
        <f t="shared" si="20"/>
        <v>838.04433793598344</v>
      </c>
      <c r="BC48" s="110">
        <f t="shared" si="21"/>
        <v>7341.2272746022691</v>
      </c>
      <c r="BD48" s="110">
        <f t="shared" si="22"/>
        <v>1396.3347984917152</v>
      </c>
      <c r="BE48" s="110">
        <f t="shared" si="23"/>
        <v>2243.9923986646268</v>
      </c>
      <c r="BF48" s="105">
        <f t="shared" si="24"/>
        <v>319066.75019644492</v>
      </c>
    </row>
    <row r="49" spans="1:58">
      <c r="A49" s="3" t="s">
        <v>42</v>
      </c>
      <c r="B49" s="110">
        <f>+[8]Dist!B48-'[8]Distr X fondo2018'!B48</f>
        <v>-1.1866539716720581E-4</v>
      </c>
      <c r="C49" s="110">
        <f>+[8]Dist!C48-'[8]Distr X fondo2018'!C48</f>
        <v>-1.7082318663597107E-5</v>
      </c>
      <c r="D49" s="110">
        <f>+[8]Dist!D48-'[8]Distr X fondo2018'!D48</f>
        <v>-3.7737190723419189E-6</v>
      </c>
      <c r="E49" s="110">
        <f>+[8]Dist!E48-'[8]Distr X fondo2018'!E48</f>
        <v>6.7303073592483997E-5</v>
      </c>
      <c r="F49" s="110">
        <f>+[8]Dist!F48-'[8]Distr X fondo2018'!F48</f>
        <v>-4.3880572775378823E-7</v>
      </c>
      <c r="G49" s="110">
        <v>-74.768347873430073</v>
      </c>
      <c r="H49" s="110">
        <f>+[8]Dist!H48-'[8]Distr X fondo2018'!H48</f>
        <v>-7.0912938099354506E-7</v>
      </c>
      <c r="I49" s="110">
        <v>-116.20511264315185</v>
      </c>
      <c r="J49" s="105">
        <f t="shared" si="3"/>
        <v>-190.97353388287834</v>
      </c>
      <c r="L49" s="3" t="s">
        <v>42</v>
      </c>
      <c r="M49" s="4">
        <f>ParFedAn19!$C$38*CaGa19!$N48</f>
        <v>9632137.5342513565</v>
      </c>
      <c r="N49" s="4">
        <f>ParFedAn19!$D$38*CaGa19!$N48</f>
        <v>1312249.1077589677</v>
      </c>
      <c r="O49" s="4">
        <f>ParFedAn19!$E$38*CoAr14FIII19!R46</f>
        <v>565269.42203292146</v>
      </c>
      <c r="P49" s="4">
        <f>ParFedAn19!$F$38*CaGa19!$N48</f>
        <v>293319.0723545762</v>
      </c>
      <c r="Q49" s="4">
        <f>ParFedAn19!$G$38*CaGa19!$N48</f>
        <v>409287.15826881205</v>
      </c>
      <c r="R49" s="4">
        <f>ParFedAn19!$H$38*CaGa19!$N48</f>
        <v>31768.224332876132</v>
      </c>
      <c r="S49" s="4">
        <f>ParFedAn19!$I$38*CaGa19!$N48</f>
        <v>278288.08618000487</v>
      </c>
      <c r="T49" s="4">
        <f>ParFedAn19!$J$38*CaGa19!$N48</f>
        <v>52931.658999735148</v>
      </c>
      <c r="U49" s="4">
        <f>ParFedAn19!$K$38*CoAr14FII19!O48</f>
        <v>136061.85644864733</v>
      </c>
      <c r="V49" s="5">
        <f t="shared" si="4"/>
        <v>12711312.120627895</v>
      </c>
      <c r="X49" s="3" t="s">
        <v>42</v>
      </c>
      <c r="Y49" s="4">
        <f>ParFedAn19!$C$38*CaGa19!$AC48</f>
        <v>9605203.4410046414</v>
      </c>
      <c r="Z49" s="4">
        <f>ParFedAn19!$D$38*CaGa19!$AC48</f>
        <v>1308579.700038655</v>
      </c>
      <c r="AA49" s="4">
        <f>ParFedAn19!$E$38*CoAr14FIII19!R46</f>
        <v>565269.42203292146</v>
      </c>
      <c r="AB49" s="4">
        <f>ParFedAn19!$F$38*CaGa19!$AC48</f>
        <v>292498.87193512154</v>
      </c>
      <c r="AC49" s="4">
        <f>ParFedAn19!$G$38*CaGa19!$AC48</f>
        <v>408142.67933604197</v>
      </c>
      <c r="AD49" s="4">
        <f>ParFedAn19!$H$38*CaGa19!$AC48</f>
        <v>31679.391681408939</v>
      </c>
      <c r="AE49" s="4">
        <f>ParFedAn19!$I$38*CaGa19!$AC48</f>
        <v>277509.91651247587</v>
      </c>
      <c r="AF49" s="4">
        <f>ParFedAn19!$J$38*CaGa19!$AC48</f>
        <v>52783.647591661647</v>
      </c>
      <c r="AG49" s="4">
        <f>ParFedAn19!$K$38*CoAr14FII19!U48</f>
        <v>135642.97693392262</v>
      </c>
      <c r="AH49" s="5">
        <f t="shared" si="0"/>
        <v>12677310.047066849</v>
      </c>
      <c r="AJ49" s="3" t="s">
        <v>42</v>
      </c>
      <c r="AK49" s="405">
        <f t="shared" si="5"/>
        <v>-26934.093246715143</v>
      </c>
      <c r="AL49" s="405">
        <f t="shared" si="6"/>
        <v>-3669.407720312709</v>
      </c>
      <c r="AM49" s="416">
        <f t="shared" si="7"/>
        <v>0</v>
      </c>
      <c r="AN49" s="405">
        <f t="shared" si="8"/>
        <v>-820.20041945466073</v>
      </c>
      <c r="AO49" s="405">
        <f t="shared" si="9"/>
        <v>-1144.4789327700855</v>
      </c>
      <c r="AP49" s="405">
        <f t="shared" si="10"/>
        <v>-88.8326514671935</v>
      </c>
      <c r="AQ49" s="405">
        <f t="shared" si="11"/>
        <v>-778.16966752900044</v>
      </c>
      <c r="AR49" s="405">
        <f t="shared" si="12"/>
        <v>-148.01140807350021</v>
      </c>
      <c r="AS49" s="405">
        <f t="shared" si="13"/>
        <v>-418.87951472471468</v>
      </c>
      <c r="AT49" s="406">
        <f t="shared" si="14"/>
        <v>-34002.073561047007</v>
      </c>
      <c r="AV49" s="3" t="s">
        <v>42</v>
      </c>
      <c r="AW49" s="110">
        <f t="shared" si="15"/>
        <v>-4489.0155411191909</v>
      </c>
      <c r="AX49" s="110">
        <f t="shared" si="16"/>
        <v>-611.56795338545146</v>
      </c>
      <c r="AY49" s="110">
        <f t="shared" si="17"/>
        <v>0</v>
      </c>
      <c r="AZ49" s="110">
        <f t="shared" si="18"/>
        <v>-136.70006990911011</v>
      </c>
      <c r="BA49" s="110">
        <f t="shared" si="19"/>
        <v>-190.74648879501424</v>
      </c>
      <c r="BB49" s="110">
        <f t="shared" si="20"/>
        <v>-14.805441911198917</v>
      </c>
      <c r="BC49" s="110">
        <f t="shared" si="21"/>
        <v>-129.69494458816675</v>
      </c>
      <c r="BD49" s="110">
        <f t="shared" si="22"/>
        <v>-24.668568012250034</v>
      </c>
      <c r="BE49" s="110">
        <f t="shared" si="23"/>
        <v>-69.813252454119109</v>
      </c>
      <c r="BF49" s="105">
        <f t="shared" si="24"/>
        <v>-5667.0122601745015</v>
      </c>
    </row>
    <row r="50" spans="1:58">
      <c r="A50" s="3" t="s">
        <v>43</v>
      </c>
      <c r="B50" s="110">
        <f>+[8]Dist!B49-'[8]Distr X fondo2018'!B49</f>
        <v>-1.2835115194320679E-4</v>
      </c>
      <c r="C50" s="110">
        <f>+[8]Dist!C49-'[8]Distr X fondo2018'!C49</f>
        <v>-1.8477439880371094E-5</v>
      </c>
      <c r="D50" s="110">
        <f>+[8]Dist!D49-'[8]Distr X fondo2018'!D49</f>
        <v>-4.0818704292178154E-6</v>
      </c>
      <c r="E50" s="110">
        <f>+[8]Dist!E49-'[8]Distr X fondo2018'!E49</f>
        <v>7.2799972258508205E-5</v>
      </c>
      <c r="F50" s="110">
        <f>+[8]Dist!F49-'[8]Distr X fondo2018'!F49</f>
        <v>-4.7463981900364161E-7</v>
      </c>
      <c r="G50" s="110">
        <v>-80.874646124973268</v>
      </c>
      <c r="H50" s="110">
        <f>+[8]Dist!H49-'[8]Distr X fondo2018'!H49</f>
        <v>-7.6706055551767349E-7</v>
      </c>
      <c r="I50" s="110">
        <v>-125.69553334033117</v>
      </c>
      <c r="J50" s="105">
        <f t="shared" si="3"/>
        <v>-206.57025881749479</v>
      </c>
      <c r="L50" s="3" t="s">
        <v>43</v>
      </c>
      <c r="M50" s="4">
        <f>ParFedAn19!$C$38*CaGa19!$N49</f>
        <v>10585347.782158468</v>
      </c>
      <c r="N50" s="4">
        <f>ParFedAn19!$D$38*CaGa19!$N49</f>
        <v>1442111.175537263</v>
      </c>
      <c r="O50" s="4">
        <f>ParFedAn19!$E$38*CoAr14FIII19!R47</f>
        <v>5322176.8274167562</v>
      </c>
      <c r="P50" s="4">
        <f>ParFedAn19!$F$38*CaGa19!$N49</f>
        <v>322346.35157279391</v>
      </c>
      <c r="Q50" s="4">
        <f>ParFedAn19!$G$38*CaGa19!$N49</f>
        <v>449790.80683189648</v>
      </c>
      <c r="R50" s="4">
        <f>ParFedAn19!$H$38*CaGa19!$N49</f>
        <v>34912.053714903661</v>
      </c>
      <c r="S50" s="4">
        <f>ParFedAn19!$I$38*CaGa19!$N49</f>
        <v>305827.87728804944</v>
      </c>
      <c r="T50" s="4">
        <f>ParFedAn19!$J$38*CaGa19!$N49</f>
        <v>58169.852455534237</v>
      </c>
      <c r="U50" s="4">
        <f>ParFedAn19!$K$38*CoAr14FII19!O49</f>
        <v>149511.75539152158</v>
      </c>
      <c r="V50" s="5">
        <f t="shared" si="4"/>
        <v>18670194.482367188</v>
      </c>
      <c r="X50" s="3" t="s">
        <v>43</v>
      </c>
      <c r="Y50" s="4">
        <f>ParFedAn19!$C$38*CaGa19!$AC49</f>
        <v>10730363.238782093</v>
      </c>
      <c r="Z50" s="4">
        <f>ParFedAn19!$D$38*CaGa19!$AC49</f>
        <v>1461867.5798544697</v>
      </c>
      <c r="AA50" s="4">
        <f>ParFedAn19!$E$38*CoAr14FIII19!R47</f>
        <v>5322176.8274167562</v>
      </c>
      <c r="AB50" s="4">
        <f>ParFedAn19!$F$38*CaGa19!$AC49</f>
        <v>326762.38062788808</v>
      </c>
      <c r="AC50" s="4">
        <f>ParFedAn19!$G$38*CaGa19!$AC49</f>
        <v>455952.77907694405</v>
      </c>
      <c r="AD50" s="4">
        <f>ParFedAn19!$H$38*CaGa19!$AC49</f>
        <v>35390.336291473184</v>
      </c>
      <c r="AE50" s="4">
        <f>ParFedAn19!$I$38*CaGa19!$AC49</f>
        <v>310017.60918782809</v>
      </c>
      <c r="AF50" s="4">
        <f>ParFedAn19!$J$38*CaGa19!$AC49</f>
        <v>58966.758508048282</v>
      </c>
      <c r="AG50" s="4">
        <f>ParFedAn19!$K$38*CoAr14FII19!U49</f>
        <v>151652.77548566461</v>
      </c>
      <c r="AH50" s="5">
        <f t="shared" si="0"/>
        <v>18853150.285231166</v>
      </c>
      <c r="AJ50" s="3" t="s">
        <v>43</v>
      </c>
      <c r="AK50" s="405">
        <f t="shared" si="5"/>
        <v>145015.45662362501</v>
      </c>
      <c r="AL50" s="405">
        <f t="shared" si="6"/>
        <v>19756.404317206703</v>
      </c>
      <c r="AM50" s="416">
        <f t="shared" si="7"/>
        <v>0</v>
      </c>
      <c r="AN50" s="405">
        <f t="shared" si="8"/>
        <v>4416.0290550941718</v>
      </c>
      <c r="AO50" s="405">
        <f t="shared" si="9"/>
        <v>6161.9722450475674</v>
      </c>
      <c r="AP50" s="405">
        <f t="shared" si="10"/>
        <v>478.28257656952337</v>
      </c>
      <c r="AQ50" s="405">
        <f t="shared" si="11"/>
        <v>4189.7318997786497</v>
      </c>
      <c r="AR50" s="405">
        <f t="shared" si="12"/>
        <v>796.90605251404486</v>
      </c>
      <c r="AS50" s="405">
        <f t="shared" si="13"/>
        <v>2141.020094143023</v>
      </c>
      <c r="AT50" s="406">
        <f t="shared" si="14"/>
        <v>182955.80286397869</v>
      </c>
      <c r="AV50" s="3" t="s">
        <v>43</v>
      </c>
      <c r="AW50" s="110">
        <f t="shared" si="15"/>
        <v>24169.242770604167</v>
      </c>
      <c r="AX50" s="110">
        <f t="shared" si="16"/>
        <v>3292.7340528677837</v>
      </c>
      <c r="AY50" s="110">
        <f t="shared" si="17"/>
        <v>0</v>
      </c>
      <c r="AZ50" s="110">
        <f t="shared" si="18"/>
        <v>736.00484251569526</v>
      </c>
      <c r="BA50" s="110">
        <f t="shared" si="19"/>
        <v>1026.9953741745946</v>
      </c>
      <c r="BB50" s="110">
        <f t="shared" si="20"/>
        <v>79.713762761587233</v>
      </c>
      <c r="BC50" s="110">
        <f t="shared" si="21"/>
        <v>698.28864996310824</v>
      </c>
      <c r="BD50" s="110">
        <f t="shared" si="22"/>
        <v>132.81767541900749</v>
      </c>
      <c r="BE50" s="110">
        <f t="shared" si="23"/>
        <v>356.8366823571705</v>
      </c>
      <c r="BF50" s="105">
        <f t="shared" si="24"/>
        <v>30492.633810663119</v>
      </c>
    </row>
    <row r="51" spans="1:58">
      <c r="A51" s="3" t="s">
        <v>44</v>
      </c>
      <c r="B51" s="110">
        <f>+[8]Dist!B50-'[8]Distr X fondo2018'!B50</f>
        <v>-3.825649619102478E-4</v>
      </c>
      <c r="C51" s="110">
        <f>+[8]Dist!C50-'[8]Distr X fondo2018'!C50</f>
        <v>-5.5071897804737091E-5</v>
      </c>
      <c r="D51" s="110">
        <f>+[8]Dist!D50-'[8]Distr X fondo2018'!D50</f>
        <v>-1.2166332453489304E-5</v>
      </c>
      <c r="E51" s="110">
        <f>+[8]Dist!E50-'[8]Distr X fondo2018'!E50</f>
        <v>2.1699070930480957E-4</v>
      </c>
      <c r="F51" s="110">
        <f>+[8]Dist!F50-'[8]Distr X fondo2018'!F50</f>
        <v>-1.4147371985018253E-6</v>
      </c>
      <c r="G51" s="110">
        <v>-241.05824375043935</v>
      </c>
      <c r="H51" s="110">
        <f>+[8]Dist!H50-'[8]Distr X fondo2018'!H50</f>
        <v>-2.2862222976982594E-6</v>
      </c>
      <c r="I51" s="110">
        <v>-374.65319437052432</v>
      </c>
      <c r="J51" s="105">
        <f t="shared" si="3"/>
        <v>-615.71167463440599</v>
      </c>
      <c r="L51" s="3" t="s">
        <v>44</v>
      </c>
      <c r="M51" s="4">
        <f>ParFedAn19!$C$38*CaGa19!$N50</f>
        <v>31054666.745123863</v>
      </c>
      <c r="N51" s="4">
        <f>ParFedAn19!$D$38*CaGa19!$N50</f>
        <v>4230780.4039478162</v>
      </c>
      <c r="O51" s="4">
        <f>ParFedAn19!$E$38*CoAr14FIII19!R48</f>
        <v>1686801.6150185019</v>
      </c>
      <c r="P51" s="4">
        <f>ParFedAn19!$F$38*CaGa19!$N50</f>
        <v>945680.64560637681</v>
      </c>
      <c r="Q51" s="4">
        <f>ParFedAn19!$G$38*CaGa19!$N50</f>
        <v>1319569.6446297278</v>
      </c>
      <c r="R51" s="4">
        <f>ParFedAn19!$H$38*CaGa19!$N50</f>
        <v>102422.91664063967</v>
      </c>
      <c r="S51" s="4">
        <f>ParFedAn19!$I$38*CaGa19!$N50</f>
        <v>897219.72352734453</v>
      </c>
      <c r="T51" s="4">
        <f>ParFedAn19!$J$38*CaGa19!$N50</f>
        <v>170655.26988772087</v>
      </c>
      <c r="U51" s="4">
        <f>ParFedAn19!$K$38*CoAr14FII19!O50</f>
        <v>745843.31565257115</v>
      </c>
      <c r="V51" s="5">
        <f t="shared" si="4"/>
        <v>41153640.280034557</v>
      </c>
      <c r="X51" s="3" t="s">
        <v>44</v>
      </c>
      <c r="Y51" s="4">
        <f>ParFedAn19!$C$38*CaGa19!$AC50</f>
        <v>30967829.39600125</v>
      </c>
      <c r="Z51" s="4">
        <f>ParFedAn19!$D$38*CaGa19!$AC50</f>
        <v>4218949.9838047177</v>
      </c>
      <c r="AA51" s="4">
        <f>ParFedAn19!$E$38*CoAr14FIII19!R48</f>
        <v>1686801.6150185019</v>
      </c>
      <c r="AB51" s="4">
        <f>ParFedAn19!$F$38*CaGa19!$AC50</f>
        <v>943036.26365067891</v>
      </c>
      <c r="AC51" s="4">
        <f>ParFedAn19!$G$38*CaGa19!$AC50</f>
        <v>1315879.7666844008</v>
      </c>
      <c r="AD51" s="4">
        <f>ParFedAn19!$H$38*CaGa19!$AC50</f>
        <v>102136.51412846729</v>
      </c>
      <c r="AE51" s="4">
        <f>ParFedAn19!$I$38*CaGa19!$AC50</f>
        <v>894710.85157547053</v>
      </c>
      <c r="AF51" s="4">
        <f>ParFedAn19!$J$38*CaGa19!$AC50</f>
        <v>170178.07103794799</v>
      </c>
      <c r="AG51" s="4">
        <f>ParFedAn19!$K$38*CoAr14FII19!U50</f>
        <v>744831.76365060336</v>
      </c>
      <c r="AH51" s="5">
        <f t="shared" si="0"/>
        <v>41044354.225552037</v>
      </c>
      <c r="AJ51" s="3" t="s">
        <v>44</v>
      </c>
      <c r="AK51" s="405">
        <f t="shared" si="5"/>
        <v>-86837.349122613668</v>
      </c>
      <c r="AL51" s="405">
        <f t="shared" si="6"/>
        <v>-11830.42014309857</v>
      </c>
      <c r="AM51" s="416">
        <f t="shared" si="7"/>
        <v>0</v>
      </c>
      <c r="AN51" s="405">
        <f t="shared" si="8"/>
        <v>-2644.3819556978997</v>
      </c>
      <c r="AO51" s="405">
        <f t="shared" si="9"/>
        <v>-3689.8779453269672</v>
      </c>
      <c r="AP51" s="405">
        <f t="shared" si="10"/>
        <v>-286.40251217238256</v>
      </c>
      <c r="AQ51" s="405">
        <f t="shared" si="11"/>
        <v>-2508.8719518739963</v>
      </c>
      <c r="AR51" s="405">
        <f t="shared" si="12"/>
        <v>-477.19884977288893</v>
      </c>
      <c r="AS51" s="405">
        <f t="shared" si="13"/>
        <v>-1011.5520019677933</v>
      </c>
      <c r="AT51" s="406">
        <f t="shared" si="14"/>
        <v>-109286.05448252417</v>
      </c>
      <c r="AV51" s="3" t="s">
        <v>44</v>
      </c>
      <c r="AW51" s="110">
        <f t="shared" si="15"/>
        <v>-14472.891520435611</v>
      </c>
      <c r="AX51" s="110">
        <f t="shared" si="16"/>
        <v>-1971.7366905164283</v>
      </c>
      <c r="AY51" s="110">
        <f t="shared" si="17"/>
        <v>0</v>
      </c>
      <c r="AZ51" s="110">
        <f t="shared" si="18"/>
        <v>-440.73032594964997</v>
      </c>
      <c r="BA51" s="110">
        <f t="shared" si="19"/>
        <v>-614.97965755449457</v>
      </c>
      <c r="BB51" s="110">
        <f t="shared" si="20"/>
        <v>-47.733752028730429</v>
      </c>
      <c r="BC51" s="110">
        <f t="shared" si="21"/>
        <v>-418.14532531233272</v>
      </c>
      <c r="BD51" s="110">
        <f t="shared" si="22"/>
        <v>-79.533141628814818</v>
      </c>
      <c r="BE51" s="110">
        <f t="shared" si="23"/>
        <v>-168.59200032796556</v>
      </c>
      <c r="BF51" s="105">
        <f t="shared" si="24"/>
        <v>-18214.342413754024</v>
      </c>
    </row>
    <row r="52" spans="1:58">
      <c r="A52" s="3" t="s">
        <v>45</v>
      </c>
      <c r="B52" s="110">
        <f>+[8]Dist!B51-'[8]Distr X fondo2018'!B51</f>
        <v>-3.2921880483627319E-4</v>
      </c>
      <c r="C52" s="110">
        <f>+[8]Dist!C51-'[8]Distr X fondo2018'!C51</f>
        <v>-4.7393143177032471E-5</v>
      </c>
      <c r="D52" s="110">
        <f>+[8]Dist!D51-'[8]Distr X fondo2018'!D51</f>
        <v>-1.0469462722539902E-5</v>
      </c>
      <c r="E52" s="110">
        <f>+[8]Dist!E51-'[8]Distr X fondo2018'!E51</f>
        <v>1.8673250451683998E-4</v>
      </c>
      <c r="F52" s="110">
        <f>+[8]Dist!F51-'[8]Distr X fondo2018'!F51</f>
        <v>-1.2174132280051708E-6</v>
      </c>
      <c r="G52" s="110">
        <v>-207.44325660681352</v>
      </c>
      <c r="H52" s="110">
        <f>+[8]Dist!H51-'[8]Distr X fondo2018'!H51</f>
        <v>-1.9673607312142849E-6</v>
      </c>
      <c r="I52" s="110">
        <v>-322.40871554178494</v>
      </c>
      <c r="J52" s="105">
        <f t="shared" si="3"/>
        <v>-529.85217568227858</v>
      </c>
      <c r="L52" s="3" t="s">
        <v>45</v>
      </c>
      <c r="M52" s="4">
        <f>ParFedAn19!$C$38*CaGa19!$N51</f>
        <v>26833677.560995873</v>
      </c>
      <c r="N52" s="4">
        <f>ParFedAn19!$D$38*CaGa19!$N51</f>
        <v>3655727.4345486704</v>
      </c>
      <c r="O52" s="4">
        <f>ParFedAn19!$E$38*CoAr14FIII19!R49</f>
        <v>520961.14021370426</v>
      </c>
      <c r="P52" s="4">
        <f>ParFedAn19!$F$38*CaGa19!$N51</f>
        <v>817142.54827289109</v>
      </c>
      <c r="Q52" s="4">
        <f>ParFedAn19!$G$38*CaGa19!$N51</f>
        <v>1140212.0864437181</v>
      </c>
      <c r="R52" s="4">
        <f>ParFedAn19!$H$38*CaGa19!$N51</f>
        <v>88501.465578381336</v>
      </c>
      <c r="S52" s="4">
        <f>ParFedAn19!$I$38*CaGa19!$N51</f>
        <v>775268.4953954285</v>
      </c>
      <c r="T52" s="4">
        <f>ParFedAn19!$J$38*CaGa19!$N51</f>
        <v>147459.59194589854</v>
      </c>
      <c r="U52" s="4">
        <f>ParFedAn19!$K$38*CoAr14FII19!O51</f>
        <v>970709.15427464037</v>
      </c>
      <c r="V52" s="5">
        <f t="shared" si="4"/>
        <v>34949659.477669217</v>
      </c>
      <c r="X52" s="3" t="s">
        <v>45</v>
      </c>
      <c r="Y52" s="4">
        <f>ParFedAn19!$C$38*CaGa19!$AC51</f>
        <v>26649440.761645716</v>
      </c>
      <c r="Z52" s="4">
        <f>ParFedAn19!$D$38*CaGa19!$AC51</f>
        <v>3630627.6501338501</v>
      </c>
      <c r="AA52" s="4">
        <f>ParFedAn19!$E$38*CoAr14FIII19!R49</f>
        <v>520961.14021370426</v>
      </c>
      <c r="AB52" s="4">
        <f>ParFedAn19!$F$38*CaGa19!$AC51</f>
        <v>811532.14592068223</v>
      </c>
      <c r="AC52" s="4">
        <f>ParFedAn19!$G$38*CaGa19!$AC51</f>
        <v>1132383.5275401073</v>
      </c>
      <c r="AD52" s="4">
        <f>ParFedAn19!$H$38*CaGa19!$AC51</f>
        <v>87893.825171325865</v>
      </c>
      <c r="AE52" s="4">
        <f>ParFedAn19!$I$38*CaGa19!$AC51</f>
        <v>769945.59524862643</v>
      </c>
      <c r="AF52" s="4">
        <f>ParFedAn19!$J$38*CaGa19!$AC51</f>
        <v>146447.15214178158</v>
      </c>
      <c r="AG52" s="4">
        <f>ParFedAn19!$K$38*CoAr14FII19!U51</f>
        <v>966262.3995618159</v>
      </c>
      <c r="AH52" s="5">
        <f t="shared" si="0"/>
        <v>34715494.197577611</v>
      </c>
      <c r="AJ52" s="3" t="s">
        <v>45</v>
      </c>
      <c r="AK52" s="405">
        <f t="shared" si="5"/>
        <v>-184236.79935015738</v>
      </c>
      <c r="AL52" s="405">
        <f t="shared" si="6"/>
        <v>-25099.784414820373</v>
      </c>
      <c r="AM52" s="416">
        <f t="shared" si="7"/>
        <v>0</v>
      </c>
      <c r="AN52" s="405">
        <f t="shared" si="8"/>
        <v>-5610.4023522088537</v>
      </c>
      <c r="AO52" s="405">
        <f t="shared" si="9"/>
        <v>-7828.5589036107995</v>
      </c>
      <c r="AP52" s="405">
        <f t="shared" si="10"/>
        <v>-607.64040705547086</v>
      </c>
      <c r="AQ52" s="405">
        <f t="shared" si="11"/>
        <v>-5322.9001468020724</v>
      </c>
      <c r="AR52" s="405">
        <f t="shared" si="12"/>
        <v>-1012.4398041169625</v>
      </c>
      <c r="AS52" s="405">
        <f t="shared" si="13"/>
        <v>-4446.7547128244769</v>
      </c>
      <c r="AT52" s="406">
        <f t="shared" si="14"/>
        <v>-234165.28009159639</v>
      </c>
      <c r="AV52" s="3" t="s">
        <v>45</v>
      </c>
      <c r="AW52" s="110">
        <f t="shared" si="15"/>
        <v>-30706.133225026231</v>
      </c>
      <c r="AX52" s="110">
        <f t="shared" si="16"/>
        <v>-4183.2974024700625</v>
      </c>
      <c r="AY52" s="110">
        <f t="shared" si="17"/>
        <v>0</v>
      </c>
      <c r="AZ52" s="110">
        <f t="shared" si="18"/>
        <v>-935.06705870147562</v>
      </c>
      <c r="BA52" s="110">
        <f t="shared" si="19"/>
        <v>-1304.7598172684666</v>
      </c>
      <c r="BB52" s="110">
        <f t="shared" si="20"/>
        <v>-101.27340117591181</v>
      </c>
      <c r="BC52" s="110">
        <f t="shared" si="21"/>
        <v>-887.15002446701203</v>
      </c>
      <c r="BD52" s="110">
        <f t="shared" si="22"/>
        <v>-168.73996735282708</v>
      </c>
      <c r="BE52" s="110">
        <f t="shared" si="23"/>
        <v>-741.12578547074611</v>
      </c>
      <c r="BF52" s="105">
        <f t="shared" si="24"/>
        <v>-39027.546681932727</v>
      </c>
    </row>
    <row r="53" spans="1:58">
      <c r="A53" s="3" t="s">
        <v>46</v>
      </c>
      <c r="B53" s="110">
        <f>+[8]Dist!B52-'[8]Distr X fondo2018'!B52</f>
        <v>-2.9790401458740234E-3</v>
      </c>
      <c r="C53" s="110">
        <f>+[8]Dist!C52-'[8]Distr X fondo2018'!C52</f>
        <v>-4.2884796857833862E-4</v>
      </c>
      <c r="D53" s="110">
        <f>+[8]Dist!D52-'[8]Distr X fondo2018'!D52</f>
        <v>-9.4737857580184937E-5</v>
      </c>
      <c r="E53" s="110">
        <f>+[8]Dist!E52-'[8]Distr X fondo2018'!E52</f>
        <v>1.6896575689315796E-3</v>
      </c>
      <c r="F53" s="110">
        <f>+[8]Dist!F52-'[8]Distr X fondo2018'!F52</f>
        <v>-1.1015916243195534E-5</v>
      </c>
      <c r="G53" s="110">
        <v>-1877.060724241659</v>
      </c>
      <c r="H53" s="110">
        <f>+[8]Dist!H52-'[8]Distr X fondo2018'!H52</f>
        <v>-1.7802231013774872E-5</v>
      </c>
      <c r="I53" s="110">
        <v>-2917.3314524454377</v>
      </c>
      <c r="J53" s="105">
        <f t="shared" si="3"/>
        <v>-4794.3940184736475</v>
      </c>
      <c r="L53" s="3" t="s">
        <v>46</v>
      </c>
      <c r="M53" s="4">
        <f>ParFedAn19!$C$38*CaGa19!$N52</f>
        <v>241814982.77014318</v>
      </c>
      <c r="N53" s="4">
        <f>ParFedAn19!$D$38*CaGa19!$N52</f>
        <v>32944037.006790303</v>
      </c>
      <c r="O53" s="4">
        <f>ParFedAn19!$E$38*CoAr14FIII19!R50</f>
        <v>6740514.8163546277</v>
      </c>
      <c r="P53" s="4">
        <f>ParFedAn19!$F$38*CaGa19!$N52</f>
        <v>7363780.4874937423</v>
      </c>
      <c r="Q53" s="4">
        <f>ParFedAn19!$G$38*CaGa19!$N52</f>
        <v>10275161.330792407</v>
      </c>
      <c r="R53" s="4">
        <f>ParFedAn19!$H$38*CaGa19!$N52</f>
        <v>797541.83247234544</v>
      </c>
      <c r="S53" s="4">
        <f>ParFedAn19!$I$38*CaGa19!$N52</f>
        <v>6986427.3143380051</v>
      </c>
      <c r="T53" s="4">
        <f>ParFedAn19!$J$38*CaGa19!$N52</f>
        <v>1328850.2332427385</v>
      </c>
      <c r="U53" s="4">
        <f>ParFedAn19!$K$38*CoAr14FII19!O52</f>
        <v>8798067.7798890918</v>
      </c>
      <c r="V53" s="5">
        <f t="shared" si="4"/>
        <v>317049363.57151651</v>
      </c>
      <c r="X53" s="3" t="s">
        <v>46</v>
      </c>
      <c r="Y53" s="4">
        <f>ParFedAn19!$C$38*CaGa19!$AC52</f>
        <v>241138801.88389403</v>
      </c>
      <c r="Z53" s="4">
        <f>ParFedAn19!$D$38*CaGa19!$AC52</f>
        <v>32851916.461219922</v>
      </c>
      <c r="AA53" s="4">
        <f>ParFedAn19!$E$38*CoAr14FIII19!R50</f>
        <v>6740514.8163546277</v>
      </c>
      <c r="AB53" s="4">
        <f>ParFedAn19!$F$38*CaGa19!$AC52</f>
        <v>7343189.3414897295</v>
      </c>
      <c r="AC53" s="4">
        <f>ParFedAn19!$G$38*CaGa19!$AC52</f>
        <v>10246429.166989254</v>
      </c>
      <c r="AD53" s="4">
        <f>ParFedAn19!$H$38*CaGa19!$AC52</f>
        <v>795311.68718968297</v>
      </c>
      <c r="AE53" s="4">
        <f>ParFedAn19!$I$38*CaGa19!$AC52</f>
        <v>6966891.3511027787</v>
      </c>
      <c r="AF53" s="4">
        <f>ParFedAn19!$J$38*CaGa19!$AC52</f>
        <v>1325134.4042311811</v>
      </c>
      <c r="AG53" s="4">
        <f>ParFedAn19!$K$38*CoAr14FII19!U52</f>
        <v>9020078.0637084842</v>
      </c>
      <c r="AH53" s="5">
        <f t="shared" si="0"/>
        <v>316428267.17617971</v>
      </c>
      <c r="AJ53" s="3" t="s">
        <v>46</v>
      </c>
      <c r="AK53" s="405">
        <f t="shared" si="5"/>
        <v>-676180.88624915481</v>
      </c>
      <c r="AL53" s="405">
        <f t="shared" si="6"/>
        <v>-92120.545570380986</v>
      </c>
      <c r="AM53" s="416">
        <f t="shared" si="7"/>
        <v>0</v>
      </c>
      <c r="AN53" s="405">
        <f t="shared" si="8"/>
        <v>-20591.146004012786</v>
      </c>
      <c r="AO53" s="405">
        <f t="shared" si="9"/>
        <v>-28732.16380315274</v>
      </c>
      <c r="AP53" s="405">
        <f t="shared" si="10"/>
        <v>-2230.1452826624736</v>
      </c>
      <c r="AQ53" s="405">
        <f t="shared" si="11"/>
        <v>-19535.96323522646</v>
      </c>
      <c r="AR53" s="405">
        <f t="shared" si="12"/>
        <v>-3715.8290115573909</v>
      </c>
      <c r="AS53" s="405">
        <f t="shared" si="13"/>
        <v>222010.28381939232</v>
      </c>
      <c r="AT53" s="406">
        <f t="shared" si="14"/>
        <v>-621096.39533675532</v>
      </c>
      <c r="AV53" s="3" t="s">
        <v>46</v>
      </c>
      <c r="AW53" s="110">
        <f t="shared" si="15"/>
        <v>-112696.81437485914</v>
      </c>
      <c r="AX53" s="110">
        <f t="shared" si="16"/>
        <v>-15353.424261730164</v>
      </c>
      <c r="AY53" s="110">
        <f t="shared" si="17"/>
        <v>0</v>
      </c>
      <c r="AZ53" s="110">
        <f t="shared" si="18"/>
        <v>-3431.8576673354642</v>
      </c>
      <c r="BA53" s="110">
        <f t="shared" si="19"/>
        <v>-4788.6939671921236</v>
      </c>
      <c r="BB53" s="110">
        <f t="shared" si="20"/>
        <v>-371.69088044374558</v>
      </c>
      <c r="BC53" s="110">
        <f t="shared" si="21"/>
        <v>-3255.9938725377433</v>
      </c>
      <c r="BD53" s="110">
        <f t="shared" si="22"/>
        <v>-619.30483525956515</v>
      </c>
      <c r="BE53" s="110">
        <f t="shared" si="23"/>
        <v>37001.713969898723</v>
      </c>
      <c r="BF53" s="105">
        <f t="shared" si="24"/>
        <v>-103516.06588945922</v>
      </c>
    </row>
    <row r="54" spans="1:58">
      <c r="A54" s="3" t="s">
        <v>47</v>
      </c>
      <c r="B54" s="110">
        <f>+[8]Dist!B53-'[8]Distr X fondo2018'!B53</f>
        <v>1.1050224304199219E-2</v>
      </c>
      <c r="C54" s="110">
        <f>+[8]Dist!C53-'[8]Distr X fondo2018'!C53</f>
        <v>1.5907138586044312E-3</v>
      </c>
      <c r="D54" s="110">
        <f>+[8]Dist!D53-'[8]Distr X fondo2018'!D53</f>
        <v>3.5140663385391235E-4</v>
      </c>
      <c r="E54" s="110">
        <f>+[8]Dist!E53-'[8]Distr X fondo2018'!E53</f>
        <v>3.6137998104095459E-3</v>
      </c>
      <c r="F54" s="110">
        <f>+[8]Dist!F53-'[8]Distr X fondo2018'!F53</f>
        <v>4.086177796125412E-5</v>
      </c>
      <c r="G54" s="110">
        <v>7225.4480198559659</v>
      </c>
      <c r="H54" s="110">
        <f>+[8]Dist!H53-'[8]Distr X fondo2018'!H53</f>
        <v>6.6037289798259735E-5</v>
      </c>
      <c r="I54" s="110">
        <v>11229.808036886156</v>
      </c>
      <c r="J54" s="105">
        <f t="shared" si="3"/>
        <v>18455.272769785795</v>
      </c>
      <c r="L54" s="3" t="s">
        <v>47</v>
      </c>
      <c r="M54" s="4">
        <f>ParFedAn19!$C$38*CaGa19!$N53</f>
        <v>448540112.87281227</v>
      </c>
      <c r="N54" s="4">
        <f>ParFedAn19!$D$38*CaGa19!$N53</f>
        <v>61107553.834072448</v>
      </c>
      <c r="O54" s="4">
        <f>ParFedAn19!$E$38*CoAr14FIII19!R51</f>
        <v>12841686.702932782</v>
      </c>
      <c r="P54" s="4">
        <f>ParFedAn19!$F$38*CaGa19!$N53</f>
        <v>13659000.336512109</v>
      </c>
      <c r="Q54" s="4">
        <f>ParFedAn19!$G$38*CaGa19!$N53</f>
        <v>19059290.579529103</v>
      </c>
      <c r="R54" s="4">
        <f>ParFedAn19!$H$38*CaGa19!$N53</f>
        <v>1479352.1040752653</v>
      </c>
      <c r="S54" s="4">
        <f>ParFedAn19!$I$38*CaGa19!$N53</f>
        <v>12959051.834805429</v>
      </c>
      <c r="T54" s="4">
        <f>ParFedAn19!$J$38*CaGa19!$N53</f>
        <v>2464870.5666692625</v>
      </c>
      <c r="U54" s="4">
        <f>ParFedAn19!$K$38*CoAr14FII19!O53</f>
        <v>6809756.397963047</v>
      </c>
      <c r="V54" s="5">
        <f t="shared" si="4"/>
        <v>578920675.22937179</v>
      </c>
      <c r="X54" s="3" t="s">
        <v>47</v>
      </c>
      <c r="Y54" s="4">
        <f>ParFedAn19!$C$38*CaGa19!$AC53</f>
        <v>463228010.66604984</v>
      </c>
      <c r="Z54" s="4">
        <f>ParFedAn19!$D$38*CaGa19!$AC53</f>
        <v>63108582.235659629</v>
      </c>
      <c r="AA54" s="4">
        <f>ParFedAn19!$E$38*CoAr14FIII19!R51</f>
        <v>12841686.702932782</v>
      </c>
      <c r="AB54" s="4">
        <f>ParFedAn19!$F$38*CaGa19!$AC53</f>
        <v>14106278.060717292</v>
      </c>
      <c r="AC54" s="4">
        <f>ParFedAn19!$G$38*CaGa19!$AC53</f>
        <v>19683406.247246694</v>
      </c>
      <c r="AD54" s="4">
        <f>ParFedAn19!$H$38*CaGa19!$AC53</f>
        <v>1527794.9788177295</v>
      </c>
      <c r="AE54" s="4">
        <f>ParFedAn19!$I$38*CaGa19!$AC53</f>
        <v>13383409.040291002</v>
      </c>
      <c r="AF54" s="4">
        <f>ParFedAn19!$J$38*CaGa19!$AC53</f>
        <v>2545585.2361442391</v>
      </c>
      <c r="AG54" s="4">
        <f>ParFedAn19!$K$38*CoAr14FII19!U53</f>
        <v>6966718.5633599274</v>
      </c>
      <c r="AH54" s="5">
        <f t="shared" si="0"/>
        <v>597391471.73121917</v>
      </c>
      <c r="AJ54" s="3" t="s">
        <v>47</v>
      </c>
      <c r="AK54" s="405">
        <f t="shared" si="5"/>
        <v>14687897.793237567</v>
      </c>
      <c r="AL54" s="405">
        <f t="shared" si="6"/>
        <v>2001028.4015871808</v>
      </c>
      <c r="AM54" s="416">
        <f t="shared" si="7"/>
        <v>0</v>
      </c>
      <c r="AN54" s="405">
        <f t="shared" si="8"/>
        <v>447277.72420518287</v>
      </c>
      <c r="AO54" s="405">
        <f t="shared" si="9"/>
        <v>624115.66771759093</v>
      </c>
      <c r="AP54" s="405">
        <f t="shared" si="10"/>
        <v>48442.874742464162</v>
      </c>
      <c r="AQ54" s="405">
        <f t="shared" si="11"/>
        <v>424357.20548557304</v>
      </c>
      <c r="AR54" s="405">
        <f t="shared" si="12"/>
        <v>80714.669474976603</v>
      </c>
      <c r="AS54" s="405">
        <f t="shared" si="13"/>
        <v>156962.16539688036</v>
      </c>
      <c r="AT54" s="406">
        <f t="shared" si="14"/>
        <v>18470796.501847416</v>
      </c>
      <c r="AV54" s="3" t="s">
        <v>47</v>
      </c>
      <c r="AW54" s="110">
        <f t="shared" si="15"/>
        <v>2447982.9655395946</v>
      </c>
      <c r="AX54" s="110">
        <f t="shared" si="16"/>
        <v>333504.73359786347</v>
      </c>
      <c r="AY54" s="110">
        <f t="shared" si="17"/>
        <v>0</v>
      </c>
      <c r="AZ54" s="110">
        <f t="shared" si="18"/>
        <v>74546.287367530473</v>
      </c>
      <c r="BA54" s="110">
        <f t="shared" si="19"/>
        <v>104019.27795293182</v>
      </c>
      <c r="BB54" s="110">
        <f t="shared" si="20"/>
        <v>8073.8124570773607</v>
      </c>
      <c r="BC54" s="110">
        <f t="shared" si="21"/>
        <v>70726.200914262168</v>
      </c>
      <c r="BD54" s="110">
        <f t="shared" si="22"/>
        <v>13452.444912496101</v>
      </c>
      <c r="BE54" s="110">
        <f t="shared" si="23"/>
        <v>26160.36089948006</v>
      </c>
      <c r="BF54" s="105">
        <f t="shared" si="24"/>
        <v>3078466.0836412362</v>
      </c>
    </row>
    <row r="55" spans="1:58">
      <c r="A55" s="3" t="s">
        <v>48</v>
      </c>
      <c r="B55" s="110">
        <f>+[8]Dist!B54-'[8]Distr X fondo2018'!B54</f>
        <v>-3.5911798477172852E-5</v>
      </c>
      <c r="C55" s="110">
        <f>+[8]Dist!C54-'[8]Distr X fondo2018'!C54</f>
        <v>-5.1707029342651367E-6</v>
      </c>
      <c r="D55" s="110">
        <f>+[8]Dist!D54-'[8]Distr X fondo2018'!D54</f>
        <v>-1.1427327990531921E-6</v>
      </c>
      <c r="E55" s="110">
        <f>+[8]Dist!E54-'[8]Distr X fondo2018'!E54</f>
        <v>9.489450603723526E-4</v>
      </c>
      <c r="F55" s="110">
        <f>+[8]Dist!F54-'[8]Distr X fondo2018'!F54</f>
        <v>-1.3259705156087875E-7</v>
      </c>
      <c r="G55" s="110">
        <v>-59.843084719652929</v>
      </c>
      <c r="H55" s="110">
        <f>+[8]Dist!H54-'[8]Distr X fondo2018'!H54</f>
        <v>-2.1443702280521393E-7</v>
      </c>
      <c r="I55" s="110">
        <v>-93.00801272441943</v>
      </c>
      <c r="J55" s="105">
        <f t="shared" si="3"/>
        <v>-152.85019107128028</v>
      </c>
      <c r="L55" s="3" t="s">
        <v>48</v>
      </c>
      <c r="M55" s="4">
        <f>ParFedAn19!$C$38*CaGa19!$N54</f>
        <v>125906945.9178202</v>
      </c>
      <c r="N55" s="4">
        <f>ParFedAn19!$D$38*CaGa19!$N54</f>
        <v>17153126.899797507</v>
      </c>
      <c r="O55" s="4">
        <f>ParFedAn19!$E$38*CoAr14FIII19!R52</f>
        <v>3351927.0112494244</v>
      </c>
      <c r="P55" s="4">
        <f>ParFedAn19!$F$38*CaGa19!$N54</f>
        <v>3834134.2664895006</v>
      </c>
      <c r="Q55" s="4">
        <f>ParFedAn19!$G$38*CaGa19!$N54</f>
        <v>5350016.6414530845</v>
      </c>
      <c r="R55" s="4">
        <f>ParFedAn19!$H$38*CaGa19!$N54</f>
        <v>415259.86197366903</v>
      </c>
      <c r="S55" s="4">
        <f>ParFedAn19!$I$38*CaGa19!$N54</f>
        <v>3637656.0126602123</v>
      </c>
      <c r="T55" s="4">
        <f>ParFedAn19!$J$38*CaGa19!$N54</f>
        <v>691898.70922437357</v>
      </c>
      <c r="U55" s="4">
        <f>ParFedAn19!$K$38*CoAr14FII19!O54</f>
        <v>5735533.7430935111</v>
      </c>
      <c r="V55" s="5">
        <f t="shared" si="4"/>
        <v>166076499.0637615</v>
      </c>
      <c r="X55" s="3" t="s">
        <v>48</v>
      </c>
      <c r="Y55" s="4">
        <f>ParFedAn19!$C$38*CaGa19!$AC54</f>
        <v>125554875.63127157</v>
      </c>
      <c r="Z55" s="4">
        <f>ParFedAn19!$D$38*CaGa19!$AC54</f>
        <v>17105162.061489392</v>
      </c>
      <c r="AA55" s="4">
        <f>ParFedAn19!$E$38*CoAr14FIII19!R52</f>
        <v>3351927.0112494244</v>
      </c>
      <c r="AB55" s="4">
        <f>ParFedAn19!$F$38*CaGa19!$AC54</f>
        <v>3823412.9775246335</v>
      </c>
      <c r="AC55" s="4">
        <f>ParFedAn19!$G$38*CaGa19!$AC54</f>
        <v>5335056.5304102376</v>
      </c>
      <c r="AD55" s="4">
        <f>ParFedAn19!$H$38*CaGa19!$AC54</f>
        <v>414098.68172637239</v>
      </c>
      <c r="AE55" s="4">
        <f>ParFedAn19!$I$38*CaGa19!$AC54</f>
        <v>3627484.1306770011</v>
      </c>
      <c r="AF55" s="4">
        <f>ParFedAn19!$J$38*CaGa19!$AC54</f>
        <v>689963.97103305697</v>
      </c>
      <c r="AG55" s="4">
        <f>ParFedAn19!$K$38*CoAr14FII19!U54</f>
        <v>5660731.6991944285</v>
      </c>
      <c r="AH55" s="5">
        <f t="shared" si="0"/>
        <v>165562712.69457614</v>
      </c>
      <c r="AJ55" s="3" t="s">
        <v>48</v>
      </c>
      <c r="AK55" s="405">
        <f t="shared" si="5"/>
        <v>-352070.2865486294</v>
      </c>
      <c r="AL55" s="405">
        <f t="shared" si="6"/>
        <v>-47964.838308114558</v>
      </c>
      <c r="AM55" s="416">
        <f t="shared" si="7"/>
        <v>0</v>
      </c>
      <c r="AN55" s="405">
        <f t="shared" si="8"/>
        <v>-10721.288964867126</v>
      </c>
      <c r="AO55" s="405">
        <f t="shared" si="9"/>
        <v>-14960.111042846926</v>
      </c>
      <c r="AP55" s="405">
        <f t="shared" si="10"/>
        <v>-1161.1802472966374</v>
      </c>
      <c r="AQ55" s="405">
        <f t="shared" si="11"/>
        <v>-10171.881983211264</v>
      </c>
      <c r="AR55" s="405">
        <f t="shared" si="12"/>
        <v>-1934.7381913166028</v>
      </c>
      <c r="AS55" s="405">
        <f t="shared" si="13"/>
        <v>-74802.043899082579</v>
      </c>
      <c r="AT55" s="406">
        <f t="shared" si="14"/>
        <v>-513786.3691853651</v>
      </c>
      <c r="AV55" s="3" t="s">
        <v>48</v>
      </c>
      <c r="AW55" s="110">
        <f t="shared" si="15"/>
        <v>-58678.381091438234</v>
      </c>
      <c r="AX55" s="110">
        <f t="shared" si="16"/>
        <v>-7994.1397180190934</v>
      </c>
      <c r="AY55" s="110">
        <f t="shared" si="17"/>
        <v>0</v>
      </c>
      <c r="AZ55" s="110">
        <f t="shared" si="18"/>
        <v>-1786.881494144521</v>
      </c>
      <c r="BA55" s="110">
        <f t="shared" si="19"/>
        <v>-2493.3518404744877</v>
      </c>
      <c r="BB55" s="110">
        <f t="shared" si="20"/>
        <v>-193.53004121610624</v>
      </c>
      <c r="BC55" s="110">
        <f t="shared" si="21"/>
        <v>-1695.3136638685439</v>
      </c>
      <c r="BD55" s="110">
        <f t="shared" si="22"/>
        <v>-322.45636521943379</v>
      </c>
      <c r="BE55" s="110">
        <f t="shared" si="23"/>
        <v>-12467.007316513764</v>
      </c>
      <c r="BF55" s="105">
        <f t="shared" si="24"/>
        <v>-85631.061530894163</v>
      </c>
    </row>
    <row r="56" spans="1:58">
      <c r="A56" s="3" t="s">
        <v>49</v>
      </c>
      <c r="B56" s="110">
        <f>+[8]Dist!B55-'[8]Distr X fondo2018'!B55</f>
        <v>7.0206820964813232E-5</v>
      </c>
      <c r="C56" s="110">
        <f>+[8]Dist!C55-'[8]Distr X fondo2018'!C55</f>
        <v>1.0108575224876404E-5</v>
      </c>
      <c r="D56" s="110">
        <f>+[8]Dist!D55-'[8]Distr X fondo2018'!D55</f>
        <v>2.2319145500659943E-6</v>
      </c>
      <c r="E56" s="110">
        <f>+[8]Dist!E55-'[8]Distr X fondo2018'!E55</f>
        <v>2.5660963729023933E-4</v>
      </c>
      <c r="F56" s="110">
        <f>+[8]Dist!F55-'[8]Distr X fondo2018'!F55</f>
        <v>2.5963527150452137E-7</v>
      </c>
      <c r="G56" s="110">
        <v>40.608223140938208</v>
      </c>
      <c r="H56" s="110">
        <f>+[8]Dist!H55-'[8]Distr X fondo2018'!H55</f>
        <v>4.1967723518610001E-7</v>
      </c>
      <c r="I56" s="110">
        <v>63.113454360670097</v>
      </c>
      <c r="J56" s="105">
        <f t="shared" si="3"/>
        <v>103.72201733786883</v>
      </c>
      <c r="L56" s="3" t="s">
        <v>49</v>
      </c>
      <c r="M56" s="4">
        <f>ParFedAn19!$C$38*CaGa19!$N55</f>
        <v>39473696.995157711</v>
      </c>
      <c r="N56" s="4">
        <f>ParFedAn19!$D$38*CaGa19!$N55</f>
        <v>5377759.9704788243</v>
      </c>
      <c r="O56" s="4">
        <f>ParFedAn19!$E$38*CoAr14FIII19!R53</f>
        <v>3605884.1651346767</v>
      </c>
      <c r="P56" s="4">
        <f>ParFedAn19!$F$38*CaGa19!$N55</f>
        <v>1202058.0212702698</v>
      </c>
      <c r="Q56" s="4">
        <f>ParFedAn19!$G$38*CaGa19!$N55</f>
        <v>1677309.6534452622</v>
      </c>
      <c r="R56" s="4">
        <f>ParFedAn19!$H$38*CaGa19!$N55</f>
        <v>130190.1324530469</v>
      </c>
      <c r="S56" s="4">
        <f>ParFedAn19!$I$38*CaGa19!$N55</f>
        <v>1140459.1714112859</v>
      </c>
      <c r="T56" s="4">
        <f>ParFedAn19!$J$38*CaGa19!$N55</f>
        <v>216920.51856368704</v>
      </c>
      <c r="U56" s="4">
        <f>ParFedAn19!$K$38*CoAr14FII19!O55</f>
        <v>1106686.0578045133</v>
      </c>
      <c r="V56" s="5">
        <f t="shared" si="4"/>
        <v>53930964.685719267</v>
      </c>
      <c r="X56" s="3" t="s">
        <v>49</v>
      </c>
      <c r="Y56" s="4">
        <f>ParFedAn19!$C$38*CaGa19!$AC55</f>
        <v>39727835.893179864</v>
      </c>
      <c r="Z56" s="4">
        <f>ParFedAn19!$D$38*CaGa19!$AC55</f>
        <v>5412382.9750809222</v>
      </c>
      <c r="AA56" s="4">
        <f>ParFedAn19!$E$38*CoAr14FIII19!R53</f>
        <v>3605884.1651346767</v>
      </c>
      <c r="AB56" s="4">
        <f>ParFedAn19!$F$38*CaGa19!$AC55</f>
        <v>1209797.0911861632</v>
      </c>
      <c r="AC56" s="4">
        <f>ParFedAn19!$G$38*CaGa19!$AC55</f>
        <v>1688108.4804976357</v>
      </c>
      <c r="AD56" s="4">
        <f>ParFedAn19!$H$38*CaGa19!$AC55</f>
        <v>131028.32039371622</v>
      </c>
      <c r="AE56" s="4">
        <f>ParFedAn19!$I$38*CaGa19!$AC55</f>
        <v>1147801.656638785</v>
      </c>
      <c r="AF56" s="4">
        <f>ParFedAn19!$J$38*CaGa19!$AC55</f>
        <v>218317.09263053798</v>
      </c>
      <c r="AG56" s="4">
        <f>ParFedAn19!$K$38*CoAr14FII19!U55</f>
        <v>1096911.1241168038</v>
      </c>
      <c r="AH56" s="5">
        <f t="shared" si="0"/>
        <v>54238066.798859105</v>
      </c>
      <c r="AJ56" s="3" t="s">
        <v>49</v>
      </c>
      <c r="AK56" s="405">
        <f t="shared" si="5"/>
        <v>254138.89802215248</v>
      </c>
      <c r="AL56" s="405">
        <f t="shared" si="6"/>
        <v>34623.004602097906</v>
      </c>
      <c r="AM56" s="416">
        <f t="shared" si="7"/>
        <v>0</v>
      </c>
      <c r="AN56" s="405">
        <f t="shared" si="8"/>
        <v>7739.0699158934876</v>
      </c>
      <c r="AO56" s="405">
        <f t="shared" si="9"/>
        <v>10798.827052373439</v>
      </c>
      <c r="AP56" s="405">
        <f t="shared" si="10"/>
        <v>838.18794066931878</v>
      </c>
      <c r="AQ56" s="405">
        <f t="shared" si="11"/>
        <v>7342.4852274991572</v>
      </c>
      <c r="AR56" s="405">
        <f t="shared" si="12"/>
        <v>1396.5740668509388</v>
      </c>
      <c r="AS56" s="405">
        <f t="shared" si="13"/>
        <v>-9774.9336877095047</v>
      </c>
      <c r="AT56" s="406">
        <f t="shared" si="14"/>
        <v>307102.11313982721</v>
      </c>
      <c r="AV56" s="3" t="s">
        <v>49</v>
      </c>
      <c r="AW56" s="110">
        <f t="shared" si="15"/>
        <v>42356.483003692083</v>
      </c>
      <c r="AX56" s="110">
        <f t="shared" si="16"/>
        <v>5770.5007670163177</v>
      </c>
      <c r="AY56" s="110">
        <f t="shared" si="17"/>
        <v>0</v>
      </c>
      <c r="AZ56" s="110">
        <f t="shared" si="18"/>
        <v>1289.8449859822479</v>
      </c>
      <c r="BA56" s="110">
        <f t="shared" si="19"/>
        <v>1799.8045087289065</v>
      </c>
      <c r="BB56" s="110">
        <f t="shared" si="20"/>
        <v>139.69799011155314</v>
      </c>
      <c r="BC56" s="110">
        <f t="shared" si="21"/>
        <v>1223.7475379165262</v>
      </c>
      <c r="BD56" s="110">
        <f t="shared" si="22"/>
        <v>232.76234447515648</v>
      </c>
      <c r="BE56" s="110">
        <f t="shared" si="23"/>
        <v>-1629.1556146182509</v>
      </c>
      <c r="BF56" s="105">
        <f t="shared" si="24"/>
        <v>51183.68552330455</v>
      </c>
    </row>
    <row r="57" spans="1:58">
      <c r="A57" s="3" t="s">
        <v>50</v>
      </c>
      <c r="B57" s="110">
        <f>+[8]Dist!B56-'[8]Distr X fondo2018'!B56</f>
        <v>-9.9336728453636169E-5</v>
      </c>
      <c r="C57" s="110">
        <f>+[8]Dist!C56-'[8]Distr X fondo2018'!C56</f>
        <v>-1.4300225302577019E-5</v>
      </c>
      <c r="D57" s="110">
        <f>+[8]Dist!D56-'[8]Distr X fondo2018'!D56</f>
        <v>-3.1590461730957031E-6</v>
      </c>
      <c r="E57" s="110">
        <f>+[8]Dist!E56-'[8]Distr X fondo2018'!E56</f>
        <v>5.6343735195696354E-5</v>
      </c>
      <c r="F57" s="110">
        <f>+[8]Dist!F56-'[8]Distr X fondo2018'!F56</f>
        <v>-3.6734127206727862E-7</v>
      </c>
      <c r="G57" s="110">
        <v>-62.593141999115083</v>
      </c>
      <c r="H57" s="110">
        <f>+[8]Dist!H56-'[8]Distr X fondo2018'!H56</f>
        <v>-5.9364538174122572E-7</v>
      </c>
      <c r="I57" s="110">
        <v>-97.282383837155066</v>
      </c>
      <c r="J57" s="105">
        <f t="shared" si="3"/>
        <v>-159.87558724952154</v>
      </c>
      <c r="L57" s="3" t="s">
        <v>50</v>
      </c>
      <c r="M57" s="4">
        <f>ParFedAn19!$C$38*CaGa19!$N56</f>
        <v>8063649.2880323809</v>
      </c>
      <c r="N57" s="4">
        <f>ParFedAn19!$D$38*CaGa19!$N56</f>
        <v>1098563.6932481944</v>
      </c>
      <c r="O57" s="4">
        <f>ParFedAn19!$E$38*CoAr14FIII19!R54</f>
        <v>0</v>
      </c>
      <c r="P57" s="4">
        <f>ParFedAn19!$F$38*CaGa19!$N56</f>
        <v>245555.26959075237</v>
      </c>
      <c r="Q57" s="4">
        <f>ParFedAn19!$G$38*CaGa19!$N56</f>
        <v>342639.22111153882</v>
      </c>
      <c r="R57" s="4">
        <f>ParFedAn19!$H$38*CaGa19!$N56</f>
        <v>26595.116464328999</v>
      </c>
      <c r="S57" s="4">
        <f>ParFedAn19!$I$38*CaGa19!$N56</f>
        <v>232971.91511372069</v>
      </c>
      <c r="T57" s="4">
        <f>ParFedAn19!$J$38*CaGa19!$N56</f>
        <v>44312.31727016253</v>
      </c>
      <c r="U57" s="4">
        <f>ParFedAn19!$K$38*CoAr14FII19!O56</f>
        <v>87529.879308339165</v>
      </c>
      <c r="V57" s="5">
        <f t="shared" si="4"/>
        <v>10141816.70013942</v>
      </c>
      <c r="X57" s="3" t="s">
        <v>50</v>
      </c>
      <c r="Y57" s="4">
        <f>ParFedAn19!$C$38*CaGa19!$AC56</f>
        <v>8041101.1172800036</v>
      </c>
      <c r="Z57" s="4">
        <f>ParFedAn19!$D$38*CaGa19!$AC56</f>
        <v>1095491.8084410904</v>
      </c>
      <c r="AA57" s="4">
        <f>ParFedAn19!$E$38*CoAr14FIII19!R54</f>
        <v>0</v>
      </c>
      <c r="AB57" s="4">
        <f>ParFedAn19!$F$38*CaGa19!$AC56</f>
        <v>244868.62983868681</v>
      </c>
      <c r="AC57" s="4">
        <f>ParFedAn19!$G$38*CaGa19!$AC56</f>
        <v>341681.10805526411</v>
      </c>
      <c r="AD57" s="4">
        <f>ParFedAn19!$H$38*CaGa19!$AC56</f>
        <v>26520.749238548604</v>
      </c>
      <c r="AE57" s="4">
        <f>ParFedAn19!$I$38*CaGa19!$AC56</f>
        <v>232320.46186533986</v>
      </c>
      <c r="AF57" s="4">
        <f>ParFedAn19!$J$38*CaGa19!$AC56</f>
        <v>44188.407901023173</v>
      </c>
      <c r="AG57" s="4">
        <f>ParFedAn19!$K$38*CoAr14FII19!U56</f>
        <v>87426.326717814547</v>
      </c>
      <c r="AH57" s="5">
        <f t="shared" si="0"/>
        <v>10113598.609337769</v>
      </c>
      <c r="AJ57" s="3" t="s">
        <v>50</v>
      </c>
      <c r="AK57" s="405">
        <f t="shared" si="5"/>
        <v>-22548.170752377249</v>
      </c>
      <c r="AL57" s="405">
        <f t="shared" si="6"/>
        <v>-3071.884807104012</v>
      </c>
      <c r="AM57" s="416">
        <f t="shared" si="7"/>
        <v>0</v>
      </c>
      <c r="AN57" s="405">
        <f t="shared" si="8"/>
        <v>-686.63975206555915</v>
      </c>
      <c r="AO57" s="405">
        <f t="shared" si="9"/>
        <v>-958.11305627471302</v>
      </c>
      <c r="AP57" s="405">
        <f t="shared" si="10"/>
        <v>-74.367225780395529</v>
      </c>
      <c r="AQ57" s="405">
        <f t="shared" si="11"/>
        <v>-651.45324838082888</v>
      </c>
      <c r="AR57" s="405">
        <f t="shared" si="12"/>
        <v>-123.9093691393573</v>
      </c>
      <c r="AS57" s="405">
        <f t="shared" si="13"/>
        <v>-103.5525905246177</v>
      </c>
      <c r="AT57" s="406">
        <f t="shared" si="14"/>
        <v>-28218.090801646733</v>
      </c>
      <c r="AV57" s="3" t="s">
        <v>50</v>
      </c>
      <c r="AW57" s="110">
        <f t="shared" si="15"/>
        <v>-3758.0284587295414</v>
      </c>
      <c r="AX57" s="110">
        <f t="shared" si="16"/>
        <v>-511.98080118400202</v>
      </c>
      <c r="AY57" s="110">
        <f t="shared" si="17"/>
        <v>0</v>
      </c>
      <c r="AZ57" s="110">
        <f t="shared" si="18"/>
        <v>-114.4399586775932</v>
      </c>
      <c r="BA57" s="110">
        <f t="shared" si="19"/>
        <v>-159.68550937911883</v>
      </c>
      <c r="BB57" s="110">
        <f t="shared" si="20"/>
        <v>-12.394537630065921</v>
      </c>
      <c r="BC57" s="110">
        <f t="shared" si="21"/>
        <v>-108.57554139680481</v>
      </c>
      <c r="BD57" s="110">
        <f t="shared" si="22"/>
        <v>-20.651561523226217</v>
      </c>
      <c r="BE57" s="110">
        <f t="shared" si="23"/>
        <v>-17.258765087436284</v>
      </c>
      <c r="BF57" s="105">
        <f t="shared" si="24"/>
        <v>-4703.0151336077897</v>
      </c>
    </row>
    <row r="58" spans="1:58" ht="13.5" thickBot="1">
      <c r="A58" s="3" t="s">
        <v>51</v>
      </c>
      <c r="B58" s="110">
        <f>+[8]Dist!B57-'[8]Distr X fondo2018'!B57</f>
        <v>-1.368597149848938E-4</v>
      </c>
      <c r="C58" s="110">
        <f>+[8]Dist!C57-'[8]Distr X fondo2018'!C57</f>
        <v>-1.9702129065990448E-5</v>
      </c>
      <c r="D58" s="110">
        <f>+[8]Dist!D57-'[8]Distr X fondo2018'!D57</f>
        <v>-4.352303221821785E-6</v>
      </c>
      <c r="E58" s="110">
        <f>+[8]Dist!E57-'[8]Distr X fondo2018'!E57</f>
        <v>7.7625387348234653E-5</v>
      </c>
      <c r="F58" s="110">
        <f>+[8]Dist!F57-'[8]Distr X fondo2018'!F57</f>
        <v>-5.0608650781214237E-7</v>
      </c>
      <c r="G58" s="110">
        <v>-86.235265292615324</v>
      </c>
      <c r="H58" s="110">
        <f>+[8]Dist!H57-'[8]Distr X fondo2018'!H57</f>
        <v>-8.1787584349513054E-7</v>
      </c>
      <c r="I58" s="110">
        <v>-134.02701814550286</v>
      </c>
      <c r="J58" s="105">
        <f t="shared" si="3"/>
        <v>-220.26236805084045</v>
      </c>
      <c r="L58" s="3" t="s">
        <v>51</v>
      </c>
      <c r="M58" s="4">
        <f>ParFedAn19!$C$38*CaGa19!$N57</f>
        <v>11109379.250465509</v>
      </c>
      <c r="N58" s="4">
        <f>ParFedAn19!$D$38*CaGa19!$N57</f>
        <v>1513503.4105711021</v>
      </c>
      <c r="O58" s="4">
        <f>ParFedAn19!$E$38*CoAr14FIII19!R55</f>
        <v>731514.31510520272</v>
      </c>
      <c r="P58" s="4">
        <f>ParFedAn19!$F$38*CaGa19!$N57</f>
        <v>338304.22422793915</v>
      </c>
      <c r="Q58" s="4">
        <f>ParFedAn19!$G$38*CaGa19!$N57</f>
        <v>472057.86331278092</v>
      </c>
      <c r="R58" s="4">
        <f>ParFedAn19!$H$38*CaGa19!$N57</f>
        <v>36640.38755393646</v>
      </c>
      <c r="S58" s="4">
        <f>ParFedAn19!$I$38*CaGa19!$N57</f>
        <v>320967.99690269312</v>
      </c>
      <c r="T58" s="4">
        <f>ParFedAn19!$J$38*CaGa19!$N57</f>
        <v>61049.572028362651</v>
      </c>
      <c r="U58" s="4">
        <f>ParFedAn19!$K$38*CoAr14FII19!O57</f>
        <v>104276.54526610806</v>
      </c>
      <c r="V58" s="5">
        <f t="shared" si="4"/>
        <v>14687693.565433634</v>
      </c>
      <c r="X58" s="3" t="s">
        <v>51</v>
      </c>
      <c r="Y58" s="4">
        <f>ParFedAn19!$C$38*CaGa19!$AC57</f>
        <v>11078314.385000169</v>
      </c>
      <c r="Z58" s="4">
        <f>ParFedAn19!$D$38*CaGa19!$AC57</f>
        <v>1509271.2407287813</v>
      </c>
      <c r="AA58" s="4">
        <f>ParFedAn19!$E$38*CoAr14FIII19!R55</f>
        <v>731514.31510520272</v>
      </c>
      <c r="AB58" s="4">
        <f>ParFedAn19!$F$38*CaGa19!$AC57</f>
        <v>337358.23300961283</v>
      </c>
      <c r="AC58" s="4">
        <f>ParFedAn19!$G$38*CaGa19!$AC57</f>
        <v>470737.8603058575</v>
      </c>
      <c r="AD58" s="4">
        <f>ParFedAn19!$H$38*CaGa19!$AC57</f>
        <v>36537.931000397402</v>
      </c>
      <c r="AE58" s="4">
        <f>ParFedAn19!$I$38*CaGa19!$AC57</f>
        <v>320070.48252158635</v>
      </c>
      <c r="AF58" s="4">
        <f>ParFedAn19!$J$38*CaGa19!$AC57</f>
        <v>60878.860713263908</v>
      </c>
      <c r="AG58" s="4">
        <f>ParFedAn19!$K$38*CoAr14FII19!U57</f>
        <v>104228.58738663356</v>
      </c>
      <c r="AH58" s="5">
        <f t="shared" si="0"/>
        <v>14648911.895771503</v>
      </c>
      <c r="AJ58" s="3" t="s">
        <v>51</v>
      </c>
      <c r="AK58" s="405">
        <f t="shared" si="5"/>
        <v>-31064.865465339273</v>
      </c>
      <c r="AL58" s="405">
        <f t="shared" si="6"/>
        <v>-4232.1698423207272</v>
      </c>
      <c r="AM58" s="416">
        <f t="shared" si="7"/>
        <v>0</v>
      </c>
      <c r="AN58" s="405">
        <f t="shared" si="8"/>
        <v>-945.99121832632227</v>
      </c>
      <c r="AO58" s="405">
        <f t="shared" si="9"/>
        <v>-1320.0030069234199</v>
      </c>
      <c r="AP58" s="405">
        <f t="shared" si="10"/>
        <v>-102.4565535390575</v>
      </c>
      <c r="AQ58" s="405">
        <f t="shared" si="11"/>
        <v>-897.51438110676827</v>
      </c>
      <c r="AR58" s="405">
        <f t="shared" si="12"/>
        <v>-170.71131509874249</v>
      </c>
      <c r="AS58" s="405">
        <f t="shared" si="13"/>
        <v>-47.957879474502988</v>
      </c>
      <c r="AT58" s="406">
        <f t="shared" si="14"/>
        <v>-38781.669662128814</v>
      </c>
      <c r="AV58" s="3" t="s">
        <v>51</v>
      </c>
      <c r="AW58" s="110">
        <f t="shared" si="15"/>
        <v>-5177.4775775565458</v>
      </c>
      <c r="AX58" s="110">
        <f t="shared" si="16"/>
        <v>-705.36164038678783</v>
      </c>
      <c r="AY58" s="110">
        <f t="shared" si="17"/>
        <v>0</v>
      </c>
      <c r="AZ58" s="110">
        <f t="shared" si="18"/>
        <v>-157.66520305438704</v>
      </c>
      <c r="BA58" s="110">
        <f t="shared" si="19"/>
        <v>-220.00050115390331</v>
      </c>
      <c r="BB58" s="110">
        <f t="shared" si="20"/>
        <v>-17.076092256509583</v>
      </c>
      <c r="BC58" s="110">
        <f t="shared" si="21"/>
        <v>-149.58573018446137</v>
      </c>
      <c r="BD58" s="110">
        <f t="shared" si="22"/>
        <v>-28.451885849790415</v>
      </c>
      <c r="BE58" s="110">
        <f t="shared" si="23"/>
        <v>-7.992979912417165</v>
      </c>
      <c r="BF58" s="105">
        <f t="shared" si="24"/>
        <v>-6463.6116103548038</v>
      </c>
    </row>
    <row r="59" spans="1:58" ht="16.5" customHeight="1" thickTop="1" thickBot="1">
      <c r="A59" s="108" t="s">
        <v>52</v>
      </c>
      <c r="B59" s="109">
        <f t="shared" ref="B59:H59" si="25">SUM(B8:B58)</f>
        <v>4.4330954551696777E-7</v>
      </c>
      <c r="C59" s="109">
        <f t="shared" si="25"/>
        <v>-1.9208528101444244E-8</v>
      </c>
      <c r="D59" s="109">
        <f t="shared" si="25"/>
        <v>-6.1118043959140778E-9</v>
      </c>
      <c r="E59" s="109">
        <f t="shared" si="25"/>
        <v>2.3836305073928088E-2</v>
      </c>
      <c r="F59" s="109">
        <f t="shared" si="25"/>
        <v>8.4037310443818569E-10</v>
      </c>
      <c r="G59" s="109">
        <f t="shared" si="25"/>
        <v>5.9647646821758826E-9</v>
      </c>
      <c r="H59" s="109">
        <f t="shared" si="25"/>
        <v>6.184563972055912E-9</v>
      </c>
      <c r="I59" s="109">
        <f>SUM(I8:I58)</f>
        <v>6.0606151437241351E-3</v>
      </c>
      <c r="J59" s="104">
        <f>SUM(J8:J58)</f>
        <v>2.9897351190157906E-2</v>
      </c>
      <c r="L59" s="108" t="s">
        <v>52</v>
      </c>
      <c r="M59" s="407">
        <f t="shared" ref="M59:V59" si="26">SUM(M8:M58)</f>
        <v>3323015396.1785903</v>
      </c>
      <c r="N59" s="407">
        <f t="shared" si="26"/>
        <v>452716125.90647984</v>
      </c>
      <c r="O59" s="407">
        <f t="shared" si="26"/>
        <v>129111802.86723654</v>
      </c>
      <c r="P59" s="408">
        <f t="shared" si="26"/>
        <v>101192885.79103912</v>
      </c>
      <c r="Q59" s="407">
        <f t="shared" si="26"/>
        <v>141201007.93298686</v>
      </c>
      <c r="R59" s="407">
        <f t="shared" si="26"/>
        <v>10959799.752860123</v>
      </c>
      <c r="S59" s="407">
        <f t="shared" si="26"/>
        <v>96007307.999999985</v>
      </c>
      <c r="T59" s="407">
        <f t="shared" si="26"/>
        <v>18261026.400000002</v>
      </c>
      <c r="U59" s="407">
        <f t="shared" si="26"/>
        <v>112216861.16145462</v>
      </c>
      <c r="V59" s="409">
        <f t="shared" si="26"/>
        <v>4384682213.9906483</v>
      </c>
      <c r="X59" s="108" t="s">
        <v>52</v>
      </c>
      <c r="Y59" s="407">
        <f t="shared" ref="Y59:AA59" si="27">SUM(Y8:Y58)</f>
        <v>3323015396.1785908</v>
      </c>
      <c r="Z59" s="407">
        <f t="shared" si="27"/>
        <v>452716125.90647995</v>
      </c>
      <c r="AA59" s="407">
        <f t="shared" si="27"/>
        <v>129111802.86723654</v>
      </c>
      <c r="AB59" s="408">
        <f>SUM(AB8:AB58)</f>
        <v>101192885.79103915</v>
      </c>
      <c r="AC59" s="407">
        <f>SUM(AC8:AC58)</f>
        <v>141201007.93298683</v>
      </c>
      <c r="AD59" s="407">
        <f>SUM(AD8:AD58)</f>
        <v>10959799.752860121</v>
      </c>
      <c r="AE59" s="407">
        <f t="shared" ref="AE59:AH59" si="28">SUM(AE8:AE58)</f>
        <v>96007308</v>
      </c>
      <c r="AF59" s="407">
        <f t="shared" si="28"/>
        <v>18261026.399999999</v>
      </c>
      <c r="AG59" s="407">
        <f t="shared" si="28"/>
        <v>112216861.16145462</v>
      </c>
      <c r="AH59" s="409">
        <f t="shared" si="28"/>
        <v>4384682213.9906483</v>
      </c>
      <c r="AJ59" s="108" t="s">
        <v>52</v>
      </c>
      <c r="AK59" s="410">
        <f t="shared" ref="AK59:AT59" si="29">SUM(AK8:AK58)</f>
        <v>-3.511086106300354E-7</v>
      </c>
      <c r="AL59" s="410">
        <f t="shared" si="29"/>
        <v>-4.0279701352119446E-8</v>
      </c>
      <c r="AM59" s="410">
        <f>SUM(AM8:AM58)</f>
        <v>0</v>
      </c>
      <c r="AN59" s="410">
        <f t="shared" si="29"/>
        <v>-7.7125150710344315E-9</v>
      </c>
      <c r="AO59" s="410">
        <f t="shared" si="29"/>
        <v>-9.1386027634143829E-9</v>
      </c>
      <c r="AP59" s="410">
        <f t="shared" si="29"/>
        <v>-1.2405507732182741E-9</v>
      </c>
      <c r="AQ59" s="410">
        <f>SUM(AQ8:AQ58)</f>
        <v>-9.9826138466596603E-9</v>
      </c>
      <c r="AR59" s="410">
        <f t="shared" si="29"/>
        <v>-1.0550138540565968E-9</v>
      </c>
      <c r="AS59" s="410">
        <f>SUM(AS8:AS58)</f>
        <v>-1.7767888493835926E-8</v>
      </c>
      <c r="AT59" s="411">
        <f t="shared" si="29"/>
        <v>-4.3242471292614937E-7</v>
      </c>
      <c r="AV59" s="108" t="s">
        <v>52</v>
      </c>
      <c r="AW59" s="109">
        <f t="shared" ref="AW59:BD59" si="30">SUM(AW8:AW58)</f>
        <v>-5.727360985474661E-8</v>
      </c>
      <c r="AX59" s="109">
        <f t="shared" si="30"/>
        <v>-6.6942220655619167E-9</v>
      </c>
      <c r="AY59" s="417">
        <f>SUM(AY8:AY58)</f>
        <v>0</v>
      </c>
      <c r="AZ59" s="109">
        <f t="shared" si="30"/>
        <v>-1.3145324828656157E-9</v>
      </c>
      <c r="BA59" s="109">
        <f t="shared" si="30"/>
        <v>-1.5280932075256715E-9</v>
      </c>
      <c r="BB59" s="109">
        <f t="shared" si="30"/>
        <v>-2.0342127982075908E-10</v>
      </c>
      <c r="BC59" s="109">
        <f t="shared" si="30"/>
        <v>-1.6927685919654323E-9</v>
      </c>
      <c r="BD59" s="109">
        <f t="shared" si="30"/>
        <v>-1.7764634208106145E-10</v>
      </c>
      <c r="BE59" s="109">
        <f>SUM(BE8:BE58)</f>
        <v>-2.9668489887058058E-9</v>
      </c>
      <c r="BF59" s="104">
        <f>SUM(BF8:BF58)</f>
        <v>-7.2815964813344181E-8</v>
      </c>
    </row>
    <row r="60" spans="1:58" ht="13.5" thickTop="1"/>
    <row r="62" spans="1:58" ht="16.5" customHeight="1"/>
  </sheetData>
  <mergeCells count="21">
    <mergeCell ref="AV3:BF3"/>
    <mergeCell ref="A3:J3"/>
    <mergeCell ref="A4:J4"/>
    <mergeCell ref="L2:V2"/>
    <mergeCell ref="L4:V4"/>
    <mergeCell ref="AV6:BF6"/>
    <mergeCell ref="A5:J5"/>
    <mergeCell ref="A2:J2"/>
    <mergeCell ref="X4:AH4"/>
    <mergeCell ref="AJ4:AT4"/>
    <mergeCell ref="AV4:BF4"/>
    <mergeCell ref="L5:V5"/>
    <mergeCell ref="X5:AH5"/>
    <mergeCell ref="AJ5:AT5"/>
    <mergeCell ref="AV5:BF5"/>
    <mergeCell ref="X2:AH2"/>
    <mergeCell ref="AJ2:AT2"/>
    <mergeCell ref="AV2:BF2"/>
    <mergeCell ref="L3:V3"/>
    <mergeCell ref="X3:AH3"/>
    <mergeCell ref="AJ3:AT3"/>
  </mergeCells>
  <printOptions horizontalCentered="1"/>
  <pageMargins left="0.39370078740157483" right="0.39370078740157483" top="0.39370078740157483" bottom="0.15748031496062992" header="0.15748031496062992" footer="0.15748031496062992"/>
  <pageSetup scale="75" orientation="landscape" r:id="rId1"/>
  <headerFooter alignWithMargins="0">
    <oddHeader>&amp;LANEXO 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1"/>
  <sheetViews>
    <sheetView zoomScaleNormal="100" workbookViewId="0">
      <selection activeCell="B6" sqref="B6"/>
    </sheetView>
  </sheetViews>
  <sheetFormatPr baseColWidth="10" defaultRowHeight="15"/>
  <cols>
    <col min="1" max="1" width="11.42578125" style="418"/>
    <col min="2" max="2" width="13.85546875" style="418" bestFit="1" customWidth="1"/>
    <col min="3" max="3" width="12.5703125" style="418" bestFit="1" customWidth="1"/>
    <col min="4" max="6" width="12.28515625" style="418" bestFit="1" customWidth="1"/>
    <col min="7" max="7" width="11.42578125" style="418"/>
    <col min="8" max="8" width="11.5703125" style="418" bestFit="1" customWidth="1"/>
    <col min="9" max="9" width="11.42578125" style="418"/>
    <col min="10" max="10" width="12.28515625" style="418" bestFit="1" customWidth="1"/>
    <col min="11" max="11" width="13.85546875" style="418" bestFit="1" customWidth="1"/>
    <col min="12" max="12" width="11.42578125" style="418"/>
    <col min="13" max="13" width="29.5703125" style="418" bestFit="1" customWidth="1"/>
    <col min="14" max="15" width="12.28515625" style="418" bestFit="1" customWidth="1"/>
    <col min="16" max="16" width="11.5703125" style="418" bestFit="1" customWidth="1"/>
    <col min="17" max="21" width="12.28515625" style="418" bestFit="1" customWidth="1"/>
    <col min="22" max="22" width="11.5703125" style="418" bestFit="1" customWidth="1"/>
    <col min="23" max="16384" width="11.42578125" style="418"/>
  </cols>
  <sheetData>
    <row r="1" spans="1:23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M1" s="537" t="s">
        <v>144</v>
      </c>
      <c r="N1" s="537"/>
      <c r="O1" s="537"/>
      <c r="P1" s="537"/>
      <c r="Q1" s="537"/>
      <c r="R1" s="537"/>
      <c r="S1" s="537"/>
      <c r="T1" s="537"/>
      <c r="U1" s="537"/>
      <c r="V1" s="537"/>
      <c r="W1" s="537"/>
    </row>
    <row r="2" spans="1:23">
      <c r="A2" s="537" t="s">
        <v>187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M2" s="537" t="s">
        <v>187</v>
      </c>
      <c r="N2" s="537"/>
      <c r="O2" s="537"/>
      <c r="P2" s="537"/>
      <c r="Q2" s="537"/>
      <c r="R2" s="537"/>
      <c r="S2" s="537"/>
      <c r="T2" s="537"/>
      <c r="U2" s="537"/>
      <c r="V2" s="537"/>
      <c r="W2" s="537"/>
    </row>
    <row r="3" spans="1:23">
      <c r="A3" s="537" t="s">
        <v>186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M3" s="537" t="s">
        <v>186</v>
      </c>
      <c r="N3" s="537"/>
      <c r="O3" s="537"/>
      <c r="P3" s="537"/>
      <c r="Q3" s="537"/>
      <c r="R3" s="537"/>
      <c r="S3" s="537"/>
      <c r="T3" s="537"/>
      <c r="U3" s="537"/>
      <c r="V3" s="537"/>
      <c r="W3" s="537"/>
    </row>
    <row r="4" spans="1:23" ht="15.75" thickBot="1">
      <c r="A4" s="537" t="s">
        <v>290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M4" s="537" t="s">
        <v>292</v>
      </c>
      <c r="N4" s="537"/>
      <c r="O4" s="537"/>
      <c r="P4" s="537"/>
      <c r="Q4" s="537"/>
      <c r="R4" s="537"/>
      <c r="S4" s="537"/>
      <c r="T4" s="537"/>
      <c r="U4" s="537"/>
      <c r="V4" s="537"/>
      <c r="W4" s="537"/>
    </row>
    <row r="5" spans="1:23" ht="39" thickTop="1">
      <c r="A5" s="419" t="s">
        <v>0</v>
      </c>
      <c r="B5" s="420" t="s">
        <v>170</v>
      </c>
      <c r="C5" s="420" t="s">
        <v>280</v>
      </c>
      <c r="D5" s="420" t="s">
        <v>281</v>
      </c>
      <c r="E5" s="420" t="s">
        <v>172</v>
      </c>
      <c r="F5" s="420" t="s">
        <v>173</v>
      </c>
      <c r="G5" s="420" t="s">
        <v>174</v>
      </c>
      <c r="H5" s="420" t="s">
        <v>175</v>
      </c>
      <c r="I5" s="420" t="s">
        <v>176</v>
      </c>
      <c r="J5" s="420" t="s">
        <v>189</v>
      </c>
      <c r="K5" s="421" t="s">
        <v>53</v>
      </c>
      <c r="M5" s="419" t="s">
        <v>0</v>
      </c>
      <c r="N5" s="420" t="s">
        <v>170</v>
      </c>
      <c r="O5" s="420" t="s">
        <v>280</v>
      </c>
      <c r="P5" s="420" t="s">
        <v>281</v>
      </c>
      <c r="Q5" s="420" t="s">
        <v>172</v>
      </c>
      <c r="R5" s="420" t="s">
        <v>173</v>
      </c>
      <c r="S5" s="420" t="s">
        <v>174</v>
      </c>
      <c r="T5" s="420" t="s">
        <v>175</v>
      </c>
      <c r="U5" s="420" t="s">
        <v>176</v>
      </c>
      <c r="V5" s="420" t="s">
        <v>189</v>
      </c>
      <c r="W5" s="421" t="s">
        <v>53</v>
      </c>
    </row>
    <row r="6" spans="1:23">
      <c r="A6" s="422" t="s">
        <v>1</v>
      </c>
      <c r="B6" s="431">
        <f>'[9]Enero ant aj'!B7+'[9]Febrero ant aj'!B7+'[9]Marzo ant aj'!B6+[9]Abril!B6+[9]Mayo!B6+'[9]Aj Mayo'!B6+[9]Junio!B6</f>
        <v>4184116.6134707341</v>
      </c>
      <c r="C6" s="321">
        <f>'[9]Enero ant aj'!C7+'[9]Febrero ant aj'!C7+'[9]Marzo ant aj'!C6+[9]Abril!C6+[9]Mayo!C6+'[9]Aj Mayo'!C6+[9]Junio!C6</f>
        <v>570029.57764564408</v>
      </c>
      <c r="D6" s="321">
        <f>[9]Junio!D6</f>
        <v>1825250.307889625</v>
      </c>
      <c r="E6" s="321">
        <f>'[9]Enero ant aj'!D7+'[9]Febrero ant aj'!D7+'[9]Marzo ant aj'!D6+[9]Abril!D6+[9]Mayo!D6+'[9]Aj Mayo'!D6+[9]Junio!E6</f>
        <v>127415.249131388</v>
      </c>
      <c r="F6" s="321">
        <f>'[9]Enero ant aj'!E7+'[9]Febrero ant aj'!E7+'[9]Marzo ant aj'!E6+[9]Abril!E6+[9]Mayo!E6+'[9]Aj Mayo'!E6+[9]Junio!F6</f>
        <v>177790.77578452678</v>
      </c>
      <c r="G6" s="321">
        <f>'[9]Enero ant aj'!F7+'[9]Febrero ant aj'!F7+'[9]Marzo ant aj'!F6+[9]Abril!F6+[9]Mayo!F6+'[9]Aj Mayo'!F6+[9]Junio!G6</f>
        <v>13799.839814384462</v>
      </c>
      <c r="H6" s="321">
        <f>'[9]Enero ant aj'!G7+'[9]Febrero ant aj'!G7+'[9]Marzo ant aj'!G6+[9]Abril!G6+[9]Mayo!G6+[9]Junio!H6</f>
        <v>120885.91982341005</v>
      </c>
      <c r="I6" s="321">
        <f>'[9]Enero ant aj'!H7+'[9]Febrero ant aj'!H7+'[9]Marzo ant aj'!H6+[9]Abril!H6+[9]Mayo!H6+[9]Junio!I6</f>
        <v>22993.051448358125</v>
      </c>
      <c r="J6" s="321">
        <f>'[9]Enero ant aj'!I7+'[9]Febrero ant aj'!I7+'[9]Marzo ant aj'!I6+[9]Abril!I6+[9]Mayo!I6+[9]Junio!J6</f>
        <v>57438.109342712007</v>
      </c>
      <c r="K6" s="423">
        <f>SUM(B6:J6)</f>
        <v>7099719.4443507828</v>
      </c>
      <c r="M6" s="422" t="s">
        <v>1</v>
      </c>
      <c r="N6" s="428">
        <f>B6-B69</f>
        <v>2.3631630465388298E-2</v>
      </c>
      <c r="O6" s="428">
        <f t="shared" ref="O6:V6" si="0">C6-C69</f>
        <v>2.9794215224683285E-3</v>
      </c>
      <c r="P6" s="428">
        <f t="shared" si="0"/>
        <v>0</v>
      </c>
      <c r="Q6" s="428">
        <f t="shared" si="0"/>
        <v>7.1006373036652803E-4</v>
      </c>
      <c r="R6" s="428">
        <f t="shared" si="0"/>
        <v>1.6358952561859041E-3</v>
      </c>
      <c r="S6" s="428">
        <f t="shared" si="0"/>
        <v>6.0409387515392154E-5</v>
      </c>
      <c r="T6" s="428">
        <f t="shared" si="0"/>
        <v>7.8417023178189993E-4</v>
      </c>
      <c r="U6" s="428">
        <f t="shared" si="0"/>
        <v>1.3851595213054679E-4</v>
      </c>
      <c r="V6" s="428">
        <f t="shared" si="0"/>
        <v>0</v>
      </c>
      <c r="W6" s="423">
        <f>SUM(N6:V6)</f>
        <v>2.9940106545836898E-2</v>
      </c>
    </row>
    <row r="7" spans="1:23">
      <c r="A7" s="422" t="s">
        <v>2</v>
      </c>
      <c r="B7" s="321">
        <f>'[9]Enero ant aj'!B8+'[9]Febrero ant aj'!B8+'[9]Marzo ant aj'!B7+[9]Abril!B7+[9]Mayo!B7+'[9]Aj Mayo'!B7+[9]Junio!B7</f>
        <v>8287803.6154306121</v>
      </c>
      <c r="C7" s="321">
        <f>'[9]Enero ant aj'!C8+'[9]Febrero ant aj'!C8+'[9]Marzo ant aj'!C7+[9]Abril!C7+[9]Mayo!C7+'[9]Aj Mayo'!C7+[9]Junio!C7</f>
        <v>1129101.7033560486</v>
      </c>
      <c r="D7" s="321">
        <f>[9]Junio!D7</f>
        <v>1752398.6916059866</v>
      </c>
      <c r="E7" s="321">
        <f>'[9]Enero ant aj'!D8+'[9]Febrero ant aj'!D8+'[9]Marzo ant aj'!D7+[9]Abril!D7+[9]Mayo!D7+'[9]Aj Mayo'!D7+[9]Junio!E7</f>
        <v>252381.24555230769</v>
      </c>
      <c r="F7" s="321">
        <f>'[9]Enero ant aj'!E8+'[9]Febrero ant aj'!E8+'[9]Marzo ant aj'!E7+[9]Abril!E7+[9]Mayo!E7+'[9]Aj Mayo'!E7+[9]Junio!F7</f>
        <v>352163.94963822409</v>
      </c>
      <c r="G7" s="321">
        <f>'[9]Enero ant aj'!F8+'[9]Febrero ant aj'!F8+'[9]Marzo ant aj'!F7+[9]Abril!F7+[9]Mayo!F7+'[9]Aj Mayo'!F7+[9]Junio!G7</f>
        <v>27334.410803930914</v>
      </c>
      <c r="H7" s="321">
        <f>'[9]Enero ant aj'!G8+'[9]Febrero ant aj'!G8+'[9]Marzo ant aj'!G7+[9]Abril!G7+[9]Mayo!G7+[9]Junio!H7</f>
        <v>239448.09755187781</v>
      </c>
      <c r="I7" s="321">
        <f>'[9]Enero ant aj'!H8+'[9]Febrero ant aj'!H8+'[9]Marzo ant aj'!H7+[9]Abril!H7+[9]Mayo!H7+[9]Junio!I7</f>
        <v>45544.116595908294</v>
      </c>
      <c r="J7" s="321">
        <f>'[9]Enero ant aj'!I8+'[9]Febrero ant aj'!I8+'[9]Marzo ant aj'!I7+[9]Abril!I7+[9]Mayo!I7+[9]Junio!J7</f>
        <v>126964.42791916992</v>
      </c>
      <c r="K7" s="423">
        <f t="shared" ref="K7:K56" si="1">SUM(B7:J7)</f>
        <v>12213140.258454066</v>
      </c>
      <c r="M7" s="422" t="s">
        <v>2</v>
      </c>
      <c r="N7" s="428">
        <f t="shared" ref="N7:N56" si="2">B7-B70</f>
        <v>2.8077609837055206E-2</v>
      </c>
      <c r="O7" s="428">
        <f t="shared" ref="O7:O56" si="3">C7-C70</f>
        <v>3.5399605985730886E-3</v>
      </c>
      <c r="P7" s="428">
        <f t="shared" ref="P7:P56" si="4">D7-D70</f>
        <v>0</v>
      </c>
      <c r="Q7" s="428">
        <f t="shared" ref="Q7:Q56" si="5">E7-E70</f>
        <v>8.4365281509235501E-4</v>
      </c>
      <c r="R7" s="428">
        <f t="shared" ref="R7:R56" si="6">F7-F70</f>
        <v>1.9686975865624845E-3</v>
      </c>
      <c r="S7" s="428">
        <f t="shared" ref="S7:S56" si="7">G7-G70</f>
        <v>7.177461520768702E-5</v>
      </c>
      <c r="T7" s="428">
        <f t="shared" ref="T7:T56" si="8">H7-H70</f>
        <v>9.3170150648802519E-4</v>
      </c>
      <c r="U7" s="428">
        <f t="shared" ref="U7:U56" si="9">I7-I70</f>
        <v>1.6457588935736567E-4</v>
      </c>
      <c r="V7" s="428">
        <f t="shared" ref="V7:V56" si="10">J7-J70</f>
        <v>0</v>
      </c>
      <c r="W7" s="423">
        <f t="shared" ref="W7:W56" si="11">SUM(N7:V7)</f>
        <v>3.5597972848336212E-2</v>
      </c>
    </row>
    <row r="8" spans="1:23">
      <c r="A8" s="422" t="s">
        <v>3</v>
      </c>
      <c r="B8" s="321">
        <f>'[9]Enero ant aj'!B9+'[9]Febrero ant aj'!B9+'[9]Marzo ant aj'!B8+[9]Abril!B8+[9]Mayo!B8+'[9]Aj Mayo'!B8+[9]Junio!B8</f>
        <v>8515173.6685882639</v>
      </c>
      <c r="C8" s="321">
        <f>'[9]Enero ant aj'!C9+'[9]Febrero ant aj'!C9+'[9]Marzo ant aj'!C8+[9]Abril!C8+[9]Mayo!C8+'[9]Aj Mayo'!C8+[9]Junio!C8</f>
        <v>1160077.8134311361</v>
      </c>
      <c r="D8" s="321">
        <f>[9]Junio!D8</f>
        <v>0</v>
      </c>
      <c r="E8" s="321">
        <f>'[9]Enero ant aj'!D9+'[9]Febrero ant aj'!D9+'[9]Marzo ant aj'!D8+[9]Abril!D8+[9]Mayo!D8+'[9]Aj Mayo'!D8+[9]Junio!E8</f>
        <v>259305.14722637675</v>
      </c>
      <c r="F8" s="321">
        <f>'[9]Enero ant aj'!E9+'[9]Febrero ant aj'!E9+'[9]Marzo ant aj'!E8+[9]Abril!E8+[9]Mayo!E8+'[9]Aj Mayo'!E8+[9]Junio!F8</f>
        <v>361825.3186529185</v>
      </c>
      <c r="G8" s="321">
        <f>'[9]Enero ant aj'!F9+'[9]Febrero ant aj'!F9+'[9]Marzo ant aj'!F8+[9]Abril!F8+[9]Mayo!F8+'[9]Aj Mayo'!F8+[9]Junio!G8</f>
        <v>28084.311130657934</v>
      </c>
      <c r="H8" s="321">
        <f>'[9]Enero ant aj'!G9+'[9]Febrero ant aj'!G9+'[9]Marzo ant aj'!G8+[9]Abril!G8+[9]Mayo!G8+[9]Junio!H8</f>
        <v>246017.18726844105</v>
      </c>
      <c r="I8" s="321">
        <f>'[9]Enero ant aj'!H9+'[9]Febrero ant aj'!H9+'[9]Marzo ant aj'!H8+[9]Abril!H8+[9]Mayo!H8+[9]Junio!I8</f>
        <v>46793.587335379008</v>
      </c>
      <c r="J8" s="321">
        <f>'[9]Enero ant aj'!I9+'[9]Febrero ant aj'!I9+'[9]Marzo ant aj'!I8+[9]Abril!I8+[9]Mayo!I8+[9]Junio!J8</f>
        <v>108393.52732780797</v>
      </c>
      <c r="K8" s="423">
        <f t="shared" si="1"/>
        <v>10725670.560960982</v>
      </c>
      <c r="M8" s="422" t="s">
        <v>3</v>
      </c>
      <c r="N8" s="428">
        <f t="shared" si="2"/>
        <v>-3.9312876760959625E-3</v>
      </c>
      <c r="O8" s="428">
        <f t="shared" si="3"/>
        <v>-4.9564754590392113E-4</v>
      </c>
      <c r="P8" s="428">
        <f t="shared" si="4"/>
        <v>0</v>
      </c>
      <c r="Q8" s="428">
        <f t="shared" si="5"/>
        <v>-1.1812406592071056E-4</v>
      </c>
      <c r="R8" s="428">
        <f t="shared" si="6"/>
        <v>-2.0262348698452115E-4</v>
      </c>
      <c r="S8" s="428">
        <f t="shared" si="7"/>
        <v>-1.0049523552879691E-5</v>
      </c>
      <c r="T8" s="428">
        <f t="shared" si="8"/>
        <v>-1.3045221567153931E-4</v>
      </c>
      <c r="U8" s="428">
        <f t="shared" si="9"/>
        <v>-2.3043096007313579E-5</v>
      </c>
      <c r="V8" s="428">
        <f t="shared" si="10"/>
        <v>0</v>
      </c>
      <c r="W8" s="423">
        <f t="shared" si="11"/>
        <v>-4.9112276101368479E-3</v>
      </c>
    </row>
    <row r="9" spans="1:23">
      <c r="A9" s="422" t="s">
        <v>4</v>
      </c>
      <c r="B9" s="321">
        <f>'[9]Enero ant aj'!B10+'[9]Febrero ant aj'!B10+'[9]Marzo ant aj'!B9+[9]Abril!B9+[9]Mayo!B9+'[9]Aj Mayo'!B9+[9]Junio!B9</f>
        <v>22978136.325203113</v>
      </c>
      <c r="C9" s="321">
        <f>'[9]Enero ant aj'!C10+'[9]Febrero ant aj'!C10+'[9]Marzo ant aj'!C9+[9]Abril!C9+[9]Mayo!C9+'[9]Aj Mayo'!C9+[9]Junio!C9</f>
        <v>3130461.8299031649</v>
      </c>
      <c r="D9" s="321">
        <f>[9]Junio!D9</f>
        <v>3331039.6055473993</v>
      </c>
      <c r="E9" s="321">
        <f>'[9]Enero ant aj'!D10+'[9]Febrero ant aj'!D10+'[9]Marzo ant aj'!D9+[9]Abril!D9+[9]Mayo!D9+'[9]Aj Mayo'!D9+[9]Junio!E9</f>
        <v>699733.11815827608</v>
      </c>
      <c r="F9" s="321">
        <f>'[9]Enero ant aj'!E10+'[9]Febrero ant aj'!E10+'[9]Marzo ant aj'!E9+[9]Abril!E9+[9]Mayo!E9+'[9]Aj Mayo'!E9+[9]Junio!F9</f>
        <v>976383.08064896043</v>
      </c>
      <c r="G9" s="321">
        <f>'[9]Enero ant aj'!F10+'[9]Febrero ant aj'!F10+'[9]Marzo ant aj'!F9+[9]Abril!F9+[9]Mayo!F9+'[9]Aj Mayo'!F9+[9]Junio!G9</f>
        <v>75785.316289497583</v>
      </c>
      <c r="H9" s="321">
        <f>'[9]Enero ant aj'!G10+'[9]Febrero ant aj'!G10+'[9]Marzo ant aj'!G9+[9]Abril!G9+[9]Mayo!G9+[9]Junio!H9</f>
        <v>663875.65157942695</v>
      </c>
      <c r="I9" s="321">
        <f>'[9]Enero ant aj'!H10+'[9]Febrero ant aj'!H10+'[9]Marzo ant aj'!H9+[9]Abril!H9+[9]Mayo!H9+[9]Junio!I9</f>
        <v>126272.16669893137</v>
      </c>
      <c r="J9" s="321">
        <f>'[9]Enero ant aj'!I10+'[9]Febrero ant aj'!I10+'[9]Marzo ant aj'!I9+[9]Abril!I9+[9]Mayo!I9+[9]Junio!J9</f>
        <v>769113.24370643462</v>
      </c>
      <c r="K9" s="423">
        <f t="shared" si="1"/>
        <v>32750800.337735206</v>
      </c>
      <c r="M9" s="422" t="s">
        <v>4</v>
      </c>
      <c r="N9" s="428">
        <f t="shared" si="2"/>
        <v>-6.5379291772842407E-3</v>
      </c>
      <c r="O9" s="428">
        <f t="shared" si="3"/>
        <v>-8.2428706809878349E-4</v>
      </c>
      <c r="P9" s="428">
        <f t="shared" si="4"/>
        <v>0</v>
      </c>
      <c r="Q9" s="428">
        <f t="shared" si="5"/>
        <v>-1.9644619897007942E-4</v>
      </c>
      <c r="R9" s="428">
        <f t="shared" si="6"/>
        <v>-2.7042964939028025E-4</v>
      </c>
      <c r="S9" s="428">
        <f t="shared" si="7"/>
        <v>-1.6712860087864101E-5</v>
      </c>
      <c r="T9" s="428">
        <f t="shared" si="8"/>
        <v>-2.1694845054298639E-4</v>
      </c>
      <c r="U9" s="428">
        <f t="shared" si="9"/>
        <v>-3.8321813917718828E-5</v>
      </c>
      <c r="V9" s="428">
        <f t="shared" si="10"/>
        <v>0</v>
      </c>
      <c r="W9" s="423">
        <f t="shared" si="11"/>
        <v>-8.1010752182919532E-3</v>
      </c>
    </row>
    <row r="10" spans="1:23">
      <c r="A10" s="422" t="s">
        <v>5</v>
      </c>
      <c r="B10" s="321">
        <f>'[9]Enero ant aj'!B11+'[9]Febrero ant aj'!B11+'[9]Marzo ant aj'!B10+[9]Abril!B10+[9]Mayo!B10+'[9]Aj Mayo'!B10+[9]Junio!B10</f>
        <v>30118478.57687648</v>
      </c>
      <c r="C10" s="321">
        <f>'[9]Enero ant aj'!C11+'[9]Febrero ant aj'!C11+'[9]Marzo ant aj'!C10+[9]Abril!C10+[9]Mayo!C10+'[9]Aj Mayo'!C10+[9]Junio!C10</f>
        <v>4103237.3657900728</v>
      </c>
      <c r="D10" s="321">
        <f>[9]Junio!D10</f>
        <v>1118122.330091459</v>
      </c>
      <c r="E10" s="321">
        <f>'[9]Enero ant aj'!D11+'[9]Febrero ant aj'!D11+'[9]Marzo ant aj'!D10+[9]Abril!D10+[9]Mayo!D10+'[9]Aj Mayo'!D10+[9]Junio!E10</f>
        <v>917171.72492834099</v>
      </c>
      <c r="F10" s="321">
        <f>'[9]Enero ant aj'!E11+'[9]Febrero ant aj'!E11+'[9]Marzo ant aj'!E10+[9]Abril!E10+[9]Mayo!E10+'[9]Aj Mayo'!E10+[9]Junio!F10</f>
        <v>1279789.2947387069</v>
      </c>
      <c r="G10" s="321">
        <f>'[9]Enero ant aj'!F11+'[9]Febrero ant aj'!F11+'[9]Marzo ant aj'!F10+[9]Abril!F10+[9]Mayo!F10+'[9]Aj Mayo'!F10+[9]Junio!G10</f>
        <v>99335.2286386544</v>
      </c>
      <c r="H10" s="321">
        <f>'[9]Enero ant aj'!G11+'[9]Febrero ant aj'!G11+'[9]Marzo ant aj'!G10+[9]Abril!G10+[9]Mayo!G10+[9]Junio!H10</f>
        <v>870171.7277778968</v>
      </c>
      <c r="I10" s="321">
        <f>'[9]Enero ant aj'!H11+'[9]Febrero ant aj'!H11+'[9]Marzo ant aj'!H10+[9]Abril!H10+[9]Mayo!H10+[9]Junio!I10</f>
        <v>165510.61816033567</v>
      </c>
      <c r="J10" s="321">
        <f>'[9]Enero ant aj'!I11+'[9]Febrero ant aj'!I11+'[9]Marzo ant aj'!I10+[9]Abril!I10+[9]Mayo!I10+[9]Junio!J10</f>
        <v>536672.40245358669</v>
      </c>
      <c r="K10" s="423">
        <f t="shared" si="1"/>
        <v>39208489.269455545</v>
      </c>
      <c r="M10" s="422" t="s">
        <v>5</v>
      </c>
      <c r="N10" s="428">
        <f t="shared" si="2"/>
        <v>-3.48026342689991E-2</v>
      </c>
      <c r="O10" s="428">
        <f t="shared" si="3"/>
        <v>-4.3878369033336639E-3</v>
      </c>
      <c r="P10" s="428">
        <f t="shared" si="4"/>
        <v>0</v>
      </c>
      <c r="Q10" s="428">
        <f t="shared" si="5"/>
        <v>-1.0457210009917617E-3</v>
      </c>
      <c r="R10" s="428">
        <f t="shared" si="6"/>
        <v>-2.1353899501264095E-3</v>
      </c>
      <c r="S10" s="428">
        <f t="shared" si="7"/>
        <v>-8.8965767645277083E-5</v>
      </c>
      <c r="T10" s="428">
        <f t="shared" si="8"/>
        <v>-1.1548586189746857E-3</v>
      </c>
      <c r="U10" s="428">
        <f t="shared" si="9"/>
        <v>-2.0399439381435513E-4</v>
      </c>
      <c r="V10" s="428">
        <f t="shared" si="10"/>
        <v>0</v>
      </c>
      <c r="W10" s="423">
        <f t="shared" si="11"/>
        <v>-4.3819400903885253E-2</v>
      </c>
    </row>
    <row r="11" spans="1:23">
      <c r="A11" s="422" t="s">
        <v>6</v>
      </c>
      <c r="B11" s="321">
        <f>'[9]Enero ant aj'!B12+'[9]Febrero ant aj'!B12+'[9]Marzo ant aj'!B11+[9]Abril!B11+[9]Mayo!B11+'[9]Aj Mayo'!B11+[9]Junio!B11</f>
        <v>215180877.95655775</v>
      </c>
      <c r="C11" s="321">
        <f>'[9]Enero ant aj'!C12+'[9]Febrero ant aj'!C12+'[9]Marzo ant aj'!C11+[9]Abril!C11+[9]Mayo!C11+'[9]Aj Mayo'!C11+[9]Junio!C11</f>
        <v>29315498.672996901</v>
      </c>
      <c r="D11" s="321">
        <f>[9]Junio!D11</f>
        <v>6472088.9435167136</v>
      </c>
      <c r="E11" s="321">
        <f>'[9]Enero ant aj'!D12+'[9]Febrero ant aj'!D12+'[9]Marzo ant aj'!D11+[9]Abril!D11+[9]Mayo!D11+'[9]Aj Mayo'!D11+[9]Junio!E11</f>
        <v>6552715.3537985785</v>
      </c>
      <c r="F11" s="321">
        <f>'[9]Enero ant aj'!E12+'[9]Febrero ant aj'!E12+'[9]Marzo ant aj'!E11+[9]Abril!E11+[9]Mayo!E11+'[9]Aj Mayo'!E11+[9]Junio!F11</f>
        <v>9143429.457857376</v>
      </c>
      <c r="G11" s="321">
        <f>'[9]Enero ant aj'!F12+'[9]Febrero ant aj'!F12+'[9]Marzo ant aj'!F11+[9]Abril!F11+[9]Mayo!F11+'[9]Aj Mayo'!F11+[9]Junio!G11</f>
        <v>709698.58752831258</v>
      </c>
      <c r="H11" s="321">
        <f>'[9]Enero ant aj'!G12+'[9]Febrero ant aj'!G12+'[9]Marzo ant aj'!G11+[9]Abril!G11+[9]Mayo!G11+[9]Junio!H11</f>
        <v>6216924.7995984517</v>
      </c>
      <c r="I11" s="321">
        <f>'[9]Enero ant aj'!H12+'[9]Febrero ant aj'!H12+'[9]Marzo ant aj'!H11+[9]Abril!H11+[9]Mayo!H11+[9]Junio!I11</f>
        <v>1182487.3570195357</v>
      </c>
      <c r="J11" s="321">
        <f>'[9]Enero ant aj'!I12+'[9]Febrero ant aj'!I12+'[9]Marzo ant aj'!I11+[9]Abril!I11+[9]Mayo!I11+[9]Junio!J11</f>
        <v>11639070.148664694</v>
      </c>
      <c r="K11" s="423">
        <f t="shared" si="1"/>
        <v>286412791.2775383</v>
      </c>
      <c r="M11" s="422" t="s">
        <v>6</v>
      </c>
      <c r="N11" s="428">
        <f t="shared" si="2"/>
        <v>1.854783296585083E-2</v>
      </c>
      <c r="O11" s="428">
        <f t="shared" si="3"/>
        <v>2.3384690284729004E-3</v>
      </c>
      <c r="P11" s="428">
        <f t="shared" si="4"/>
        <v>0</v>
      </c>
      <c r="Q11" s="428">
        <f t="shared" si="5"/>
        <v>5.5730994790792465E-4</v>
      </c>
      <c r="R11" s="428">
        <f t="shared" si="6"/>
        <v>2.8831996023654938E-3</v>
      </c>
      <c r="S11" s="428">
        <f t="shared" si="7"/>
        <v>4.7413748688995838E-5</v>
      </c>
      <c r="T11" s="428">
        <f t="shared" si="8"/>
        <v>6.1547476798295975E-4</v>
      </c>
      <c r="U11" s="428">
        <f t="shared" si="9"/>
        <v>1.0871747508645058E-4</v>
      </c>
      <c r="V11" s="428">
        <f t="shared" si="10"/>
        <v>0</v>
      </c>
      <c r="W11" s="423">
        <f t="shared" si="11"/>
        <v>2.5098417536355555E-2</v>
      </c>
    </row>
    <row r="12" spans="1:23">
      <c r="A12" s="422" t="s">
        <v>7</v>
      </c>
      <c r="B12" s="321">
        <f>'[9]Enero ant aj'!B13+'[9]Febrero ant aj'!B13+'[9]Marzo ant aj'!B12+[9]Abril!B12+[9]Mayo!B12+'[9]Aj Mayo'!B12+[9]Junio!B12</f>
        <v>34284548.259215407</v>
      </c>
      <c r="C12" s="321">
        <f>'[9]Enero ant aj'!C13+'[9]Febrero ant aj'!C13+'[9]Marzo ant aj'!C12+[9]Abril!C12+[9]Mayo!C12+'[9]Aj Mayo'!C12+[9]Junio!C12</f>
        <v>4670808.2916919943</v>
      </c>
      <c r="D12" s="321">
        <f>[9]Junio!D12</f>
        <v>0</v>
      </c>
      <c r="E12" s="321">
        <f>'[9]Enero ant aj'!D13+'[9]Febrero ant aj'!D13+'[9]Marzo ant aj'!D12+[9]Abril!D12+[9]Mayo!D12+'[9]Aj Mayo'!D12+[9]Junio!E12</f>
        <v>1044037.4066165711</v>
      </c>
      <c r="F12" s="321">
        <f>'[9]Enero ant aj'!E13+'[9]Febrero ant aj'!E13+'[9]Marzo ant aj'!E12+[9]Abril!E12+[9]Mayo!E12+'[9]Aj Mayo'!E12+[9]Junio!F12</f>
        <v>1456813.2240199146</v>
      </c>
      <c r="G12" s="321">
        <f>'[9]Enero ant aj'!F13+'[9]Febrero ant aj'!F13+'[9]Marzo ant aj'!F12+[9]Abril!F12+[9]Mayo!F12+'[9]Aj Mayo'!F12+[9]Junio!G12</f>
        <v>113075.54696728688</v>
      </c>
      <c r="H12" s="321">
        <f>'[9]Enero ant aj'!G13+'[9]Febrero ant aj'!G13+'[9]Marzo ant aj'!G12+[9]Abril!G12+[9]Mayo!G12+[9]Junio!H12</f>
        <v>990536.24257928622</v>
      </c>
      <c r="I12" s="321">
        <f>'[9]Enero ant aj'!H13+'[9]Febrero ant aj'!H13+'[9]Marzo ant aj'!H12+[9]Abril!H12+[9]Mayo!H12+[9]Junio!I12</f>
        <v>188404.495992009</v>
      </c>
      <c r="J12" s="321">
        <f>'[9]Enero ant aj'!I13+'[9]Febrero ant aj'!I13+'[9]Marzo ant aj'!I12+[9]Abril!I12+[9]Mayo!I12+[9]Junio!J12</f>
        <v>598667.31950917095</v>
      </c>
      <c r="K12" s="423">
        <f t="shared" si="1"/>
        <v>43346890.786591649</v>
      </c>
      <c r="M12" s="422" t="s">
        <v>7</v>
      </c>
      <c r="N12" s="428">
        <f t="shared" si="2"/>
        <v>1.4059856534004211E-2</v>
      </c>
      <c r="O12" s="428">
        <f t="shared" si="3"/>
        <v>1.7726346850395203E-3</v>
      </c>
      <c r="P12" s="428">
        <f t="shared" si="4"/>
        <v>0</v>
      </c>
      <c r="Q12" s="428">
        <f t="shared" si="5"/>
        <v>4.2245886288583279E-4</v>
      </c>
      <c r="R12" s="428">
        <f t="shared" si="6"/>
        <v>1.2132555712014437E-3</v>
      </c>
      <c r="S12" s="428">
        <f t="shared" si="7"/>
        <v>3.5941135138273239E-5</v>
      </c>
      <c r="T12" s="428">
        <f t="shared" si="8"/>
        <v>4.6654930338263512E-4</v>
      </c>
      <c r="U12" s="428">
        <f t="shared" si="9"/>
        <v>8.2411337643861771E-5</v>
      </c>
      <c r="V12" s="428">
        <f t="shared" si="10"/>
        <v>0</v>
      </c>
      <c r="W12" s="423">
        <f t="shared" si="11"/>
        <v>1.8053107429295778E-2</v>
      </c>
    </row>
    <row r="13" spans="1:23">
      <c r="A13" s="422" t="s">
        <v>8</v>
      </c>
      <c r="B13" s="321">
        <f>'[9]Enero ant aj'!B14+'[9]Febrero ant aj'!B14+'[9]Marzo ant aj'!B13+[9]Abril!B13+[9]Mayo!B13+'[9]Aj Mayo'!B13+[9]Junio!B13</f>
        <v>5466671.8068738608</v>
      </c>
      <c r="C13" s="321">
        <f>'[9]Enero ant aj'!C14+'[9]Febrero ant aj'!C14+'[9]Marzo ant aj'!C13+[9]Abril!C13+[9]Mayo!C13+'[9]Aj Mayo'!C13+[9]Junio!C13</f>
        <v>744760.46213801985</v>
      </c>
      <c r="D13" s="321">
        <f>[9]Junio!D13</f>
        <v>1600190.391113861</v>
      </c>
      <c r="E13" s="321">
        <f>'[9]Enero ant aj'!D14+'[9]Febrero ant aj'!D14+'[9]Marzo ant aj'!D13+[9]Abril!D13+[9]Mayo!D13+'[9]Aj Mayo'!D13+[9]Junio!E13</f>
        <v>166471.78236122592</v>
      </c>
      <c r="F13" s="321">
        <f>'[9]Enero ant aj'!E14+'[9]Febrero ant aj'!E14+'[9]Marzo ant aj'!E13+[9]Abril!E13+[9]Mayo!E13+'[9]Aj Mayo'!E13+[9]Junio!F13</f>
        <v>232288.89334824623</v>
      </c>
      <c r="G13" s="321">
        <f>'[9]Enero ant aj'!F14+'[9]Febrero ant aj'!F14+'[9]Marzo ant aj'!F13+[9]Abril!F13+[9]Mayo!F13+'[9]Aj Mayo'!F13+[9]Junio!G13</f>
        <v>18029.897904487105</v>
      </c>
      <c r="H13" s="321">
        <f>'[9]Enero ant aj'!G14+'[9]Febrero ant aj'!G14+'[9]Marzo ant aj'!G13+[9]Abril!G13+[9]Mayo!G13+[9]Junio!H13</f>
        <v>157941.02080960432</v>
      </c>
      <c r="I13" s="321">
        <f>'[9]Enero ant aj'!H14+'[9]Febrero ant aj'!H14+'[9]Marzo ant aj'!H13+[9]Abril!H13+[9]Mayo!H13+[9]Junio!I13</f>
        <v>30041.100109023486</v>
      </c>
      <c r="J13" s="321">
        <f>'[9]Enero ant aj'!I14+'[9]Febrero ant aj'!I14+'[9]Marzo ant aj'!I13+[9]Abril!I13+[9]Mayo!I13+[9]Junio!J13</f>
        <v>107266.11884914227</v>
      </c>
      <c r="K13" s="423">
        <f t="shared" si="1"/>
        <v>8523661.4735074714</v>
      </c>
      <c r="M13" s="422" t="s">
        <v>8</v>
      </c>
      <c r="N13" s="428">
        <f t="shared" si="2"/>
        <v>-4.1356645524501801E-3</v>
      </c>
      <c r="O13" s="428">
        <f t="shared" si="3"/>
        <v>-5.2141514606773853E-4</v>
      </c>
      <c r="P13" s="428">
        <f t="shared" si="4"/>
        <v>0</v>
      </c>
      <c r="Q13" s="428">
        <f t="shared" si="5"/>
        <v>-1.2426503235474229E-4</v>
      </c>
      <c r="R13" s="428">
        <f t="shared" si="6"/>
        <v>-2.3950613103806973E-4</v>
      </c>
      <c r="S13" s="428">
        <f t="shared" si="7"/>
        <v>-1.0571973689366132E-5</v>
      </c>
      <c r="T13" s="428">
        <f t="shared" si="8"/>
        <v>-1.3723407755605876E-4</v>
      </c>
      <c r="U13" s="428">
        <f t="shared" si="9"/>
        <v>-2.4241046048700809E-5</v>
      </c>
      <c r="V13" s="428">
        <f t="shared" si="10"/>
        <v>0</v>
      </c>
      <c r="W13" s="423">
        <f t="shared" si="11"/>
        <v>-5.1928979592048563E-3</v>
      </c>
    </row>
    <row r="14" spans="1:23">
      <c r="A14" s="422" t="s">
        <v>9</v>
      </c>
      <c r="B14" s="321">
        <f>'[9]Enero ant aj'!B15+'[9]Febrero ant aj'!B15+'[9]Marzo ant aj'!B14+[9]Abril!B14+[9]Mayo!B14+'[9]Aj Mayo'!B14+[9]Junio!B14</f>
        <v>54339787.403631411</v>
      </c>
      <c r="C14" s="321">
        <f>'[9]Enero ant aj'!C15+'[9]Febrero ant aj'!C15+'[9]Marzo ant aj'!C14+[9]Abril!C14+[9]Mayo!C14+'[9]Aj Mayo'!C14+[9]Junio!C14</f>
        <v>7403064.7180480473</v>
      </c>
      <c r="D14" s="321">
        <f>[9]Junio!D14</f>
        <v>2534338.3863206548</v>
      </c>
      <c r="E14" s="321">
        <f>'[9]Enero ant aj'!D15+'[9]Febrero ant aj'!D15+'[9]Marzo ant aj'!D14+[9]Abril!D14+[9]Mayo!D14+'[9]Aj Mayo'!D14+[9]Junio!E14</f>
        <v>1654762.0895796805</v>
      </c>
      <c r="F14" s="321">
        <f>'[9]Enero ant aj'!E15+'[9]Febrero ant aj'!E15+'[9]Marzo ant aj'!E14+[9]Abril!E14+[9]Mayo!E14+'[9]Aj Mayo'!E14+[9]Junio!F14</f>
        <v>2308997.0512557309</v>
      </c>
      <c r="G14" s="321">
        <f>'[9]Enero ant aj'!F15+'[9]Febrero ant aj'!F15+'[9]Marzo ant aj'!F14+[9]Abril!F14+[9]Mayo!F14+'[9]Aj Mayo'!F14+[9]Junio!G14</f>
        <v>179220.71300560998</v>
      </c>
      <c r="H14" s="321">
        <f>'[9]Enero ant aj'!G15+'[9]Febrero ant aj'!G15+'[9]Marzo ant aj'!G14+[9]Abril!G14+[9]Mayo!G14+[9]Junio!H14</f>
        <v>1569964.6506245022</v>
      </c>
      <c r="I14" s="321">
        <f>'[9]Enero ant aj'!H15+'[9]Febrero ant aj'!H15+'[9]Marzo ant aj'!H14+[9]Abril!H14+[9]Mayo!H14+[9]Junio!I14</f>
        <v>298614.41311774665</v>
      </c>
      <c r="J14" s="321">
        <f>'[9]Enero ant aj'!I15+'[9]Febrero ant aj'!I15+'[9]Marzo ant aj'!I14+[9]Abril!I14+[9]Mayo!I14+[9]Junio!J14</f>
        <v>1920880.5639744543</v>
      </c>
      <c r="K14" s="423">
        <f t="shared" si="1"/>
        <v>72209629.989557847</v>
      </c>
      <c r="M14" s="422" t="s">
        <v>9</v>
      </c>
      <c r="N14" s="428">
        <f t="shared" si="2"/>
        <v>-3.0405476689338684E-2</v>
      </c>
      <c r="O14" s="428">
        <f t="shared" si="3"/>
        <v>-3.8334522396326065E-3</v>
      </c>
      <c r="P14" s="428">
        <f t="shared" si="4"/>
        <v>0</v>
      </c>
      <c r="Q14" s="428">
        <f t="shared" si="5"/>
        <v>-9.13598807528615E-4</v>
      </c>
      <c r="R14" s="428">
        <f t="shared" si="6"/>
        <v>-1.6540703363716602E-3</v>
      </c>
      <c r="S14" s="428">
        <f t="shared" si="7"/>
        <v>-7.7725329902023077E-5</v>
      </c>
      <c r="T14" s="428">
        <f t="shared" si="8"/>
        <v>-1.008947379887104E-3</v>
      </c>
      <c r="U14" s="428">
        <f t="shared" si="9"/>
        <v>-1.782206236384809E-4</v>
      </c>
      <c r="V14" s="428">
        <f t="shared" si="10"/>
        <v>0</v>
      </c>
      <c r="W14" s="423">
        <f t="shared" si="11"/>
        <v>-3.8071491406299174E-2</v>
      </c>
    </row>
    <row r="15" spans="1:23">
      <c r="A15" s="422" t="s">
        <v>10</v>
      </c>
      <c r="B15" s="321">
        <f>'[9]Enero ant aj'!B16+'[9]Febrero ant aj'!B16+'[9]Marzo ant aj'!B15+[9]Abril!B15+[9]Mayo!B15+'[9]Aj Mayo'!B15+[9]Junio!B15</f>
        <v>8686418.1530199349</v>
      </c>
      <c r="C15" s="321">
        <f>'[9]Enero ant aj'!C16+'[9]Febrero ant aj'!C16+'[9]Marzo ant aj'!C15+[9]Abril!C15+[9]Mayo!C15+'[9]Aj Mayo'!C15+[9]Junio!C15</f>
        <v>1183407.5697498186</v>
      </c>
      <c r="D15" s="321">
        <f>[9]Junio!D15</f>
        <v>1629269.7735339561</v>
      </c>
      <c r="E15" s="321">
        <f>'[9]Enero ant aj'!D16+'[9]Febrero ant aj'!D16+'[9]Marzo ant aj'!D15+[9]Abril!D15+[9]Mayo!D15+'[9]Aj Mayo'!D15+[9]Junio!E15</f>
        <v>264519.90595720871</v>
      </c>
      <c r="F15" s="321">
        <f>'[9]Enero ant aj'!E16+'[9]Febrero ant aj'!E16+'[9]Marzo ant aj'!E15+[9]Abril!E15+[9]Mayo!E15+'[9]Aj Mayo'!E15+[9]Junio!F15</f>
        <v>369101.81041504338</v>
      </c>
      <c r="G15" s="321">
        <f>'[9]Enero ant aj'!F16+'[9]Febrero ant aj'!F16+'[9]Marzo ant aj'!F15+[9]Abril!F15+[9]Mayo!F15+'[9]Aj Mayo'!F15+[9]Junio!G15</f>
        <v>28649.100944808033</v>
      </c>
      <c r="H15" s="321">
        <f>'[9]Enero ant aj'!G16+'[9]Febrero ant aj'!G16+'[9]Marzo ant aj'!G15+[9]Abril!G15+[9]Mayo!G15+[9]Junio!H15</f>
        <v>250964.71836854451</v>
      </c>
      <c r="I15" s="321">
        <f>'[9]Enero ant aj'!H16+'[9]Febrero ant aj'!H16+'[9]Marzo ant aj'!H15+[9]Abril!H15+[9]Mayo!H15+[9]Junio!I15</f>
        <v>47734.630238657628</v>
      </c>
      <c r="J15" s="321">
        <f>'[9]Enero ant aj'!I16+'[9]Febrero ant aj'!I16+'[9]Marzo ant aj'!I15+[9]Abril!I15+[9]Mayo!I15+[9]Junio!J15</f>
        <v>561882.2786907407</v>
      </c>
      <c r="K15" s="423">
        <f t="shared" si="1"/>
        <v>13021947.940918714</v>
      </c>
      <c r="M15" s="422" t="s">
        <v>10</v>
      </c>
      <c r="N15" s="428">
        <f t="shared" si="2"/>
        <v>1.7680227756500244E-4</v>
      </c>
      <c r="O15" s="428">
        <f t="shared" si="3"/>
        <v>2.2290972992777824E-5</v>
      </c>
      <c r="P15" s="428">
        <f t="shared" si="4"/>
        <v>0</v>
      </c>
      <c r="Q15" s="428">
        <f t="shared" si="5"/>
        <v>5.3124385885894299E-6</v>
      </c>
      <c r="R15" s="428">
        <f t="shared" si="6"/>
        <v>7.7561126090586185E-5</v>
      </c>
      <c r="S15" s="428">
        <f t="shared" si="7"/>
        <v>4.5196429709903896E-7</v>
      </c>
      <c r="T15" s="428">
        <f t="shared" si="8"/>
        <v>5.8668956626206636E-6</v>
      </c>
      <c r="U15" s="428">
        <f t="shared" si="9"/>
        <v>1.0363291949033737E-6</v>
      </c>
      <c r="V15" s="428">
        <f t="shared" si="10"/>
        <v>0</v>
      </c>
      <c r="W15" s="423">
        <f t="shared" si="11"/>
        <v>2.8932200439157896E-4</v>
      </c>
    </row>
    <row r="16" spans="1:23">
      <c r="A16" s="422" t="s">
        <v>11</v>
      </c>
      <c r="B16" s="321">
        <f>'[9]Enero ant aj'!B17+'[9]Febrero ant aj'!B17+'[9]Marzo ant aj'!B16+[9]Abril!B16+[9]Mayo!B16+'[9]Aj Mayo'!B16+[9]Junio!B16</f>
        <v>13972615.965733523</v>
      </c>
      <c r="C16" s="321">
        <f>'[9]Enero ant aj'!C17+'[9]Febrero ant aj'!C17+'[9]Marzo ant aj'!C16+[9]Abril!C16+[9]Mayo!C16+'[9]Aj Mayo'!C16+[9]Junio!C16</f>
        <v>1903580.8790100382</v>
      </c>
      <c r="D16" s="321">
        <f>[9]Junio!D16</f>
        <v>6214299.5310427016</v>
      </c>
      <c r="E16" s="321">
        <f>'[9]Enero ant aj'!D17+'[9]Febrero ant aj'!D17+'[9]Marzo ant aj'!D16+[9]Abril!D16+[9]Mayo!D16+'[9]Aj Mayo'!D16+[9]Junio!E16</f>
        <v>425495.87138534954</v>
      </c>
      <c r="F16" s="321">
        <f>'[9]Enero ant aj'!E17+'[9]Febrero ant aj'!E17+'[9]Marzo ant aj'!E16+[9]Abril!E16+[9]Mayo!E16+'[9]Aj Mayo'!E16+[9]Junio!F16</f>
        <v>593722.03341348935</v>
      </c>
      <c r="G16" s="321">
        <f>'[9]Enero ant aj'!F17+'[9]Febrero ant aj'!F17+'[9]Marzo ant aj'!F16+[9]Abril!F16+[9]Mayo!F16+'[9]Aj Mayo'!F16+[9]Junio!G16</f>
        <v>46083.768732086537</v>
      </c>
      <c r="H16" s="321">
        <f>'[9]Enero ant aj'!G17+'[9]Febrero ant aj'!G17+'[9]Marzo ant aj'!G16+[9]Abril!G16+[9]Mayo!G16+[9]Junio!H16</f>
        <v>403691.55259271973</v>
      </c>
      <c r="I16" s="321">
        <f>'[9]Enero ant aj'!H17+'[9]Febrero ant aj'!H17+'[9]Marzo ant aj'!H16+[9]Abril!H16+[9]Mayo!H16+[9]Junio!I16</f>
        <v>76783.968355807316</v>
      </c>
      <c r="J16" s="321">
        <f>'[9]Enero ant aj'!I17+'[9]Febrero ant aj'!I17+'[9]Marzo ant aj'!I16+[9]Abril!I16+[9]Mayo!I16+[9]Junio!J16</f>
        <v>284071.07919829956</v>
      </c>
      <c r="K16" s="423">
        <f t="shared" si="1"/>
        <v>23920344.649464019</v>
      </c>
      <c r="M16" s="422" t="s">
        <v>11</v>
      </c>
      <c r="N16" s="428">
        <f t="shared" si="2"/>
        <v>-1.0552722960710526E-3</v>
      </c>
      <c r="O16" s="428">
        <f t="shared" si="3"/>
        <v>-1.3304664753377438E-4</v>
      </c>
      <c r="P16" s="428">
        <f t="shared" si="4"/>
        <v>0</v>
      </c>
      <c r="Q16" s="428">
        <f t="shared" si="5"/>
        <v>-3.1708041206002235E-5</v>
      </c>
      <c r="R16" s="428">
        <f t="shared" si="6"/>
        <v>3.3813063055276871E-5</v>
      </c>
      <c r="S16" s="428">
        <f t="shared" si="7"/>
        <v>-2.6975903892889619E-6</v>
      </c>
      <c r="T16" s="428">
        <f t="shared" si="8"/>
        <v>-3.5017263144254684E-5</v>
      </c>
      <c r="U16" s="428">
        <f t="shared" si="9"/>
        <v>-6.1854516388848424E-6</v>
      </c>
      <c r="V16" s="428">
        <f t="shared" si="10"/>
        <v>0</v>
      </c>
      <c r="W16" s="423">
        <f t="shared" si="11"/>
        <v>-1.2301142269279808E-3</v>
      </c>
    </row>
    <row r="17" spans="1:23">
      <c r="A17" s="422" t="s">
        <v>12</v>
      </c>
      <c r="B17" s="321">
        <f>'[9]Enero ant aj'!B18+'[9]Febrero ant aj'!B18+'[9]Marzo ant aj'!B17+[9]Abril!B17+[9]Mayo!B17+'[9]Aj Mayo'!B17+[9]Junio!B17</f>
        <v>27587091.446384646</v>
      </c>
      <c r="C17" s="321">
        <f>'[9]Enero ant aj'!C18+'[9]Febrero ant aj'!C18+'[9]Marzo ant aj'!C17+[9]Abril!C17+[9]Mayo!C17+'[9]Aj Mayo'!C17+[9]Junio!C17</f>
        <v>3758369.936950054</v>
      </c>
      <c r="D17" s="321">
        <f>[9]Junio!D17</f>
        <v>1577616.5409681632</v>
      </c>
      <c r="E17" s="321">
        <f>'[9]Enero ant aj'!D18+'[9]Febrero ant aj'!D18+'[9]Marzo ant aj'!D17+[9]Abril!D17+[9]Mayo!D17+'[9]Aj Mayo'!D17+[9]Junio!E17</f>
        <v>840085.60335489304</v>
      </c>
      <c r="F17" s="321">
        <f>'[9]Enero ant aj'!E18+'[9]Febrero ant aj'!E18+'[9]Marzo ant aj'!E17+[9]Abril!E17+[9]Mayo!E17+'[9]Aj Mayo'!E17+[9]Junio!F17</f>
        <v>1172226.0216966132</v>
      </c>
      <c r="G17" s="321">
        <f>'[9]Enero ant aj'!F18+'[9]Febrero ant aj'!F18+'[9]Marzo ant aj'!F17+[9]Abril!F17+[9]Mayo!F17+'[9]Aj Mayo'!F17+[9]Junio!G17</f>
        <v>90986.336804821331</v>
      </c>
      <c r="H17" s="321">
        <f>'[9]Enero ant aj'!G18+'[9]Febrero ant aj'!G18+'[9]Marzo ant aj'!G17+[9]Abril!G17+[9]Mayo!G17+[9]Junio!H17</f>
        <v>797035.84527489345</v>
      </c>
      <c r="I17" s="321">
        <f>'[9]Enero ant aj'!H18+'[9]Febrero ant aj'!H18+'[9]Marzo ant aj'!H17+[9]Abril!H17+[9]Mayo!H17+[9]Junio!I17</f>
        <v>151599.84084548705</v>
      </c>
      <c r="J17" s="321">
        <f>'[9]Enero ant aj'!I18+'[9]Febrero ant aj'!I18+'[9]Marzo ant aj'!I17+[9]Abril!I17+[9]Mayo!I17+[9]Junio!J17</f>
        <v>406317.8855052719</v>
      </c>
      <c r="K17" s="423">
        <f t="shared" si="1"/>
        <v>36381329.457784846</v>
      </c>
      <c r="M17" s="422" t="s">
        <v>12</v>
      </c>
      <c r="N17" s="428">
        <f t="shared" si="2"/>
        <v>-1.1397033929824829E-2</v>
      </c>
      <c r="O17" s="428">
        <f t="shared" si="3"/>
        <v>-1.4369119890034199E-3</v>
      </c>
      <c r="P17" s="428">
        <f t="shared" si="4"/>
        <v>0</v>
      </c>
      <c r="Q17" s="428">
        <f t="shared" si="5"/>
        <v>-3.4244870766997337E-4</v>
      </c>
      <c r="R17" s="428">
        <f t="shared" si="6"/>
        <v>-5.655225832015276E-4</v>
      </c>
      <c r="S17" s="428">
        <f t="shared" si="7"/>
        <v>-2.9134171199984848E-5</v>
      </c>
      <c r="T17" s="428">
        <f t="shared" si="8"/>
        <v>-3.7818867713212967E-4</v>
      </c>
      <c r="U17" s="428">
        <f t="shared" si="9"/>
        <v>-6.6803302615880966E-5</v>
      </c>
      <c r="V17" s="428">
        <f t="shared" si="10"/>
        <v>0</v>
      </c>
      <c r="W17" s="423">
        <f t="shared" si="11"/>
        <v>-1.4216043360647745E-2</v>
      </c>
    </row>
    <row r="18" spans="1:23">
      <c r="A18" s="422" t="s">
        <v>13</v>
      </c>
      <c r="B18" s="321">
        <f>'[9]Enero ant aj'!B19+'[9]Febrero ant aj'!B19+'[9]Marzo ant aj'!B18+[9]Abril!B18+[9]Mayo!B18+'[9]Aj Mayo'!B18+[9]Junio!B18</f>
        <v>14036575.730650341</v>
      </c>
      <c r="C18" s="321">
        <f>'[9]Enero ant aj'!C19+'[9]Febrero ant aj'!C19+'[9]Marzo ant aj'!C18+[9]Abril!C18+[9]Mayo!C18+'[9]Aj Mayo'!C18+[9]Junio!C18</f>
        <v>1912294.5364085948</v>
      </c>
      <c r="D18" s="321">
        <f>[9]Junio!D18</f>
        <v>1976796.3968482686</v>
      </c>
      <c r="E18" s="321">
        <f>'[9]Enero ant aj'!D19+'[9]Febrero ant aj'!D19+'[9]Marzo ant aj'!D18+[9]Abril!D18+[9]Mayo!D18+'[9]Aj Mayo'!D18+[9]Junio!E18</f>
        <v>427443.58225723158</v>
      </c>
      <c r="F18" s="321">
        <f>'[9]Enero ant aj'!E19+'[9]Febrero ant aj'!E19+'[9]Marzo ant aj'!E18+[9]Abril!E18+[9]Mayo!E18+'[9]Aj Mayo'!E18+[9]Junio!F18</f>
        <v>596439.80039161909</v>
      </c>
      <c r="G18" s="321">
        <f>'[9]Enero ant aj'!F19+'[9]Febrero ant aj'!F19+'[9]Marzo ant aj'!F18+[9]Abril!F18+[9]Mayo!F18+'[9]Aj Mayo'!F18+[9]Junio!G18</f>
        <v>46294.71757934332</v>
      </c>
      <c r="H18" s="321">
        <f>'[9]Enero ant aj'!G19+'[9]Febrero ant aj'!G19+'[9]Marzo ant aj'!G18+[9]Abril!G18+[9]Mayo!G18+[9]Junio!H18</f>
        <v>405539.4539172377</v>
      </c>
      <c r="I18" s="321">
        <f>'[9]Enero ant aj'!H19+'[9]Febrero ant aj'!H19+'[9]Marzo ant aj'!H18+[9]Abril!H18+[9]Mayo!H18+[9]Junio!I18</f>
        <v>77135.447597102146</v>
      </c>
      <c r="J18" s="321">
        <f>'[9]Enero ant aj'!I19+'[9]Febrero ant aj'!I19+'[9]Marzo ant aj'!I18+[9]Abril!I18+[9]Mayo!I18+[9]Junio!J18</f>
        <v>715713.66755358828</v>
      </c>
      <c r="K18" s="423">
        <f t="shared" si="1"/>
        <v>20194233.333203323</v>
      </c>
      <c r="M18" s="422" t="s">
        <v>13</v>
      </c>
      <c r="N18" s="428">
        <f t="shared" si="2"/>
        <v>-2.1950982511043549E-2</v>
      </c>
      <c r="O18" s="428">
        <f t="shared" si="3"/>
        <v>-2.767529571428895E-3</v>
      </c>
      <c r="P18" s="428">
        <f t="shared" si="4"/>
        <v>0</v>
      </c>
      <c r="Q18" s="428">
        <f t="shared" si="5"/>
        <v>-6.5956491744145751E-4</v>
      </c>
      <c r="R18" s="428">
        <f t="shared" si="6"/>
        <v>-1.3842831831425428E-3</v>
      </c>
      <c r="S18" s="428">
        <f t="shared" si="7"/>
        <v>-5.6113160098902881E-5</v>
      </c>
      <c r="T18" s="428">
        <f t="shared" si="8"/>
        <v>-7.2840112261474133E-4</v>
      </c>
      <c r="U18" s="428">
        <f t="shared" si="9"/>
        <v>-1.2866489123553038E-4</v>
      </c>
      <c r="V18" s="428">
        <f t="shared" si="10"/>
        <v>0</v>
      </c>
      <c r="W18" s="423">
        <f t="shared" si="11"/>
        <v>-2.7675539357005619E-2</v>
      </c>
    </row>
    <row r="19" spans="1:23">
      <c r="A19" s="422" t="s">
        <v>14</v>
      </c>
      <c r="B19" s="321">
        <f>'[9]Enero ant aj'!B20+'[9]Febrero ant aj'!B20+'[9]Marzo ant aj'!B19+[9]Abril!B19+[9]Mayo!B19+'[9]Aj Mayo'!B19+[9]Junio!B19</f>
        <v>76097065.764560029</v>
      </c>
      <c r="C19" s="321">
        <f>'[9]Enero ant aj'!C20+'[9]Febrero ant aj'!C20+'[9]Marzo ant aj'!C19+[9]Abril!C19+[9]Mayo!C19+'[9]Aj Mayo'!C19+[9]Junio!C19</f>
        <v>10367201.080392895</v>
      </c>
      <c r="D19" s="321">
        <f>[9]Junio!D19</f>
        <v>472852.99328132143</v>
      </c>
      <c r="E19" s="321">
        <f>'[9]Enero ant aj'!D20+'[9]Febrero ant aj'!D20+'[9]Marzo ant aj'!D19+[9]Abril!D19+[9]Mayo!D19+'[9]Aj Mayo'!D19+[9]Junio!E19</f>
        <v>2317317.4863371053</v>
      </c>
      <c r="F19" s="321">
        <f>'[9]Enero ant aj'!E20+'[9]Febrero ant aj'!E20+'[9]Marzo ant aj'!E19+[9]Abril!E19+[9]Mayo!E19+'[9]Aj Mayo'!E19+[9]Junio!F19</f>
        <v>3233503.6430637641</v>
      </c>
      <c r="G19" s="321">
        <f>'[9]Enero ant aj'!F20+'[9]Febrero ant aj'!F20+'[9]Marzo ant aj'!F19+[9]Abril!F19+[9]Mayo!F19+'[9]Aj Mayo'!F19+[9]Junio!G19</f>
        <v>250979.45784205705</v>
      </c>
      <c r="H19" s="321">
        <f>'[9]Enero ant aj'!G20+'[9]Febrero ant aj'!G20+'[9]Marzo ant aj'!G19+[9]Abril!G19+[9]Mayo!G19+[9]Junio!H19</f>
        <v>2198567.7343857475</v>
      </c>
      <c r="I19" s="321">
        <f>'[9]Enero ant aj'!H20+'[9]Febrero ant aj'!H20+'[9]Marzo ant aj'!H19+[9]Abril!H19+[9]Mayo!H19+[9]Junio!I19</f>
        <v>418177.57705849753</v>
      </c>
      <c r="J19" s="321">
        <f>'[9]Enero ant aj'!I20+'[9]Febrero ant aj'!I20+'[9]Marzo ant aj'!I19+[9]Abril!I19+[9]Mayo!I19+[9]Junio!J19</f>
        <v>1336728.5083192862</v>
      </c>
      <c r="K19" s="423">
        <f t="shared" si="1"/>
        <v>96692394.245240703</v>
      </c>
      <c r="M19" s="422" t="s">
        <v>14</v>
      </c>
      <c r="N19" s="428">
        <f t="shared" si="2"/>
        <v>1.0585084557533264E-2</v>
      </c>
      <c r="O19" s="428">
        <f t="shared" si="3"/>
        <v>1.3345442712306976E-3</v>
      </c>
      <c r="P19" s="428">
        <f t="shared" si="4"/>
        <v>0</v>
      </c>
      <c r="Q19" s="428">
        <f t="shared" si="5"/>
        <v>3.180517815053463E-4</v>
      </c>
      <c r="R19" s="428">
        <f t="shared" si="6"/>
        <v>1.2929262593388557E-3</v>
      </c>
      <c r="S19" s="428">
        <f t="shared" si="7"/>
        <v>2.7058558771386743E-5</v>
      </c>
      <c r="T19" s="428">
        <f t="shared" si="8"/>
        <v>3.5124644637107849E-4</v>
      </c>
      <c r="U19" s="428">
        <f t="shared" si="9"/>
        <v>6.2044127844274044E-5</v>
      </c>
      <c r="V19" s="428">
        <f t="shared" si="10"/>
        <v>0</v>
      </c>
      <c r="W19" s="423">
        <f t="shared" si="11"/>
        <v>1.3970956002594903E-2</v>
      </c>
    </row>
    <row r="20" spans="1:23">
      <c r="A20" s="422" t="s">
        <v>15</v>
      </c>
      <c r="B20" s="321">
        <f>'[9]Enero ant aj'!B21+'[9]Febrero ant aj'!B21+'[9]Marzo ant aj'!B20+[9]Abril!B20+[9]Mayo!B20+'[9]Aj Mayo'!B20+[9]Junio!B20</f>
        <v>9676745.887173932</v>
      </c>
      <c r="C20" s="321">
        <f>'[9]Enero ant aj'!C21+'[9]Febrero ant aj'!C21+'[9]Marzo ant aj'!C20+[9]Abril!C20+[9]Mayo!C20+'[9]Aj Mayo'!C20+[9]Junio!C20</f>
        <v>1318326.3955116924</v>
      </c>
      <c r="D20" s="321">
        <f>[9]Junio!D20</f>
        <v>4795115.7756750723</v>
      </c>
      <c r="E20" s="321">
        <f>'[9]Enero ant aj'!D21+'[9]Febrero ant aj'!D21+'[9]Marzo ant aj'!D20+[9]Abril!D20+[9]Mayo!D20+'[9]Aj Mayo'!D20+[9]Junio!E20</f>
        <v>294677.49156919977</v>
      </c>
      <c r="F20" s="321">
        <f>'[9]Enero ant aj'!E21+'[9]Febrero ant aj'!E21+'[9]Marzo ant aj'!E20+[9]Abril!E20+[9]Mayo!E20+'[9]Aj Mayo'!E20+[9]Junio!F20</f>
        <v>411182.64888766233</v>
      </c>
      <c r="G20" s="321">
        <f>'[9]Enero ant aj'!F21+'[9]Febrero ant aj'!F21+'[9]Marzo ant aj'!F20+[9]Abril!F20+[9]Mayo!F20+'[9]Aj Mayo'!F20+[9]Junio!G20</f>
        <v>31915.349326528794</v>
      </c>
      <c r="H20" s="321">
        <f>'[9]Enero ant aj'!G21+'[9]Febrero ant aj'!G21+'[9]Marzo ant aj'!G20+[9]Abril!G20+[9]Mayo!G20+[9]Junio!H20</f>
        <v>279576.89388812875</v>
      </c>
      <c r="I20" s="321">
        <f>'[9]Enero ant aj'!H21+'[9]Febrero ant aj'!H21+'[9]Marzo ant aj'!H20+[9]Abril!H20+[9]Mayo!H20+[9]Junio!I20</f>
        <v>53176.796085008187</v>
      </c>
      <c r="J20" s="321">
        <f>'[9]Enero ant aj'!I21+'[9]Febrero ant aj'!I21+'[9]Marzo ant aj'!I20+[9]Abril!I20+[9]Mayo!I20+[9]Junio!J20</f>
        <v>127460.52713363146</v>
      </c>
      <c r="K20" s="423">
        <f t="shared" si="1"/>
        <v>16988177.765250854</v>
      </c>
      <c r="M20" s="422" t="s">
        <v>15</v>
      </c>
      <c r="N20" s="428">
        <f t="shared" si="2"/>
        <v>-1.5147365629673004E-3</v>
      </c>
      <c r="O20" s="428">
        <f t="shared" si="3"/>
        <v>-1.9097467884421349E-4</v>
      </c>
      <c r="P20" s="428">
        <f t="shared" si="4"/>
        <v>0</v>
      </c>
      <c r="Q20" s="428">
        <f t="shared" si="5"/>
        <v>-4.5513559598475695E-5</v>
      </c>
      <c r="R20" s="428">
        <f t="shared" si="6"/>
        <v>-2.9800867196172476E-5</v>
      </c>
      <c r="S20" s="428">
        <f t="shared" si="7"/>
        <v>-3.8721118471585214E-6</v>
      </c>
      <c r="T20" s="428">
        <f t="shared" si="8"/>
        <v>-5.0263653974980116E-5</v>
      </c>
      <c r="U20" s="428">
        <f t="shared" si="9"/>
        <v>-8.8785818661563098E-6</v>
      </c>
      <c r="V20" s="428">
        <f t="shared" si="10"/>
        <v>0</v>
      </c>
      <c r="W20" s="423">
        <f t="shared" si="11"/>
        <v>-1.844040016294457E-3</v>
      </c>
    </row>
    <row r="21" spans="1:23">
      <c r="A21" s="422" t="s">
        <v>16</v>
      </c>
      <c r="B21" s="321">
        <f>'[9]Enero ant aj'!B22+'[9]Febrero ant aj'!B22+'[9]Marzo ant aj'!B21+[9]Abril!B21+[9]Mayo!B21+'[9]Aj Mayo'!B21+[9]Junio!B21</f>
        <v>6834915.0943820849</v>
      </c>
      <c r="C21" s="321">
        <f>'[9]Enero ant aj'!C22+'[9]Febrero ant aj'!C22+'[9]Marzo ant aj'!C21+[9]Abril!C21+[9]Mayo!C21+'[9]Aj Mayo'!C21+[9]Junio!C21</f>
        <v>931165.19611358875</v>
      </c>
      <c r="D21" s="321">
        <f>[9]Junio!D21</f>
        <v>3070172.1266009137</v>
      </c>
      <c r="E21" s="321">
        <f>'[9]Enero ant aj'!D22+'[9]Febrero ant aj'!D22+'[9]Marzo ant aj'!D21+[9]Abril!D21+[9]Mayo!D21+'[9]Aj Mayo'!D21+[9]Junio!E21</f>
        <v>208137.70028217617</v>
      </c>
      <c r="F21" s="321">
        <f>'[9]Enero ant aj'!E22+'[9]Febrero ant aj'!E22+'[9]Marzo ant aj'!E21+[9]Abril!E21+[9]Mayo!E21+'[9]Aj Mayo'!E21+[9]Junio!F21</f>
        <v>290428.05523489072</v>
      </c>
      <c r="G21" s="321">
        <f>'[9]Enero ant aj'!F22+'[9]Febrero ant aj'!F22+'[9]Marzo ant aj'!F21+[9]Abril!F21+[9]Mayo!F21+'[9]Aj Mayo'!F21+[9]Junio!G21</f>
        <v>22542.568082985395</v>
      </c>
      <c r="H21" s="321">
        <f>'[9]Enero ant aj'!G22+'[9]Febrero ant aj'!G22+'[9]Marzo ant aj'!G21+[9]Abril!G21+[9]Mayo!G21+[9]Junio!H21</f>
        <v>197471.78996019639</v>
      </c>
      <c r="I21" s="321">
        <f>'[9]Enero ant aj'!H22+'[9]Febrero ant aj'!H22+'[9]Marzo ant aj'!H21+[9]Abril!H21+[9]Mayo!H21+[9]Junio!I21</f>
        <v>37560.032102359997</v>
      </c>
      <c r="J21" s="321">
        <f>'[9]Enero ant aj'!I22+'[9]Febrero ant aj'!I22+'[9]Marzo ant aj'!I21+[9]Abril!I21+[9]Mayo!I21+[9]Junio!J21</f>
        <v>86615.569390668505</v>
      </c>
      <c r="K21" s="423">
        <f t="shared" si="1"/>
        <v>11679008.132149862</v>
      </c>
      <c r="M21" s="422" t="s">
        <v>16</v>
      </c>
      <c r="N21" s="428">
        <f t="shared" si="2"/>
        <v>-1.9039398059248924E-2</v>
      </c>
      <c r="O21" s="428">
        <f t="shared" si="3"/>
        <v>-2.4004433071240783E-3</v>
      </c>
      <c r="P21" s="428">
        <f t="shared" si="4"/>
        <v>0</v>
      </c>
      <c r="Q21" s="428">
        <f t="shared" si="5"/>
        <v>-5.7208011276088655E-4</v>
      </c>
      <c r="R21" s="428">
        <f t="shared" si="6"/>
        <v>-1.2409724295139313E-3</v>
      </c>
      <c r="S21" s="428">
        <f t="shared" si="7"/>
        <v>-4.867028837907128E-5</v>
      </c>
      <c r="T21" s="428">
        <f t="shared" si="8"/>
        <v>-6.3178580603562295E-4</v>
      </c>
      <c r="U21" s="428">
        <f t="shared" si="9"/>
        <v>-1.1159873974975199E-4</v>
      </c>
      <c r="V21" s="428">
        <f t="shared" si="10"/>
        <v>0</v>
      </c>
      <c r="W21" s="423">
        <f t="shared" si="11"/>
        <v>-2.4044948742812267E-2</v>
      </c>
    </row>
    <row r="22" spans="1:23">
      <c r="A22" s="422" t="s">
        <v>17</v>
      </c>
      <c r="B22" s="321">
        <f>'[9]Enero ant aj'!B23+'[9]Febrero ant aj'!B23+'[9]Marzo ant aj'!B22+[9]Abril!B22+[9]Mayo!B22+'[9]Aj Mayo'!B22+[9]Junio!B22</f>
        <v>59943121.23851312</v>
      </c>
      <c r="C22" s="321">
        <f>'[9]Enero ant aj'!C23+'[9]Febrero ant aj'!C23+'[9]Marzo ant aj'!C22+[9]Abril!C22+[9]Mayo!C22+'[9]Aj Mayo'!C22+[9]Junio!C22</f>
        <v>8166443.5417410042</v>
      </c>
      <c r="D22" s="321">
        <f>[9]Junio!D22</f>
        <v>3238311.4880410186</v>
      </c>
      <c r="E22" s="321">
        <f>'[9]Enero ant aj'!D23+'[9]Febrero ant aj'!D23+'[9]Marzo ant aj'!D22+[9]Abril!D22+[9]Mayo!D22+'[9]Aj Mayo'!D22+[9]Junio!E22</f>
        <v>1825395.5213082663</v>
      </c>
      <c r="F22" s="321">
        <f>'[9]Enero ant aj'!E23+'[9]Febrero ant aj'!E23+'[9]Marzo ant aj'!E22+[9]Abril!E22+[9]Mayo!E22+'[9]Aj Mayo'!E22+[9]Junio!F22</f>
        <v>2547092.9657135759</v>
      </c>
      <c r="G22" s="321">
        <f>'[9]Enero ant aj'!F23+'[9]Febrero ant aj'!F23+'[9]Marzo ant aj'!F22+[9]Abril!F22+[9]Mayo!F22+'[9]Aj Mayo'!F22+[9]Junio!G22</f>
        <v>197701.34259570859</v>
      </c>
      <c r="H22" s="321">
        <f>'[9]Enero ant aj'!G23+'[9]Febrero ant aj'!G23+'[9]Marzo ant aj'!G22+[9]Abril!G22+[9]Mayo!G22+[9]Junio!H22</f>
        <v>1731854.0594499102</v>
      </c>
      <c r="I22" s="321">
        <f>'[9]Enero ant aj'!H23+'[9]Febrero ant aj'!H23+'[9]Marzo ant aj'!H22+[9]Abril!H22+[9]Mayo!H22+[9]Junio!I22</f>
        <v>329406.51455175283</v>
      </c>
      <c r="J22" s="321">
        <f>'[9]Enero ant aj'!I23+'[9]Febrero ant aj'!I23+'[9]Marzo ant aj'!I22+[9]Abril!I22+[9]Mayo!I22+[9]Junio!J22</f>
        <v>1219629.6723531573</v>
      </c>
      <c r="K22" s="423">
        <f t="shared" si="1"/>
        <v>79198956.344267532</v>
      </c>
      <c r="M22" s="422" t="s">
        <v>17</v>
      </c>
      <c r="N22" s="428">
        <f t="shared" si="2"/>
        <v>1.8174067139625549E-2</v>
      </c>
      <c r="O22" s="428">
        <f t="shared" si="3"/>
        <v>2.2913441061973572E-3</v>
      </c>
      <c r="P22" s="428">
        <f t="shared" si="4"/>
        <v>0</v>
      </c>
      <c r="Q22" s="428">
        <f t="shared" si="5"/>
        <v>5.460791289806366E-4</v>
      </c>
      <c r="R22" s="428">
        <f t="shared" si="6"/>
        <v>1.6862130723893642E-3</v>
      </c>
      <c r="S22" s="428">
        <f t="shared" si="7"/>
        <v>4.6458240831270814E-5</v>
      </c>
      <c r="T22" s="428">
        <f t="shared" si="8"/>
        <v>6.030714139342308E-4</v>
      </c>
      <c r="U22" s="428">
        <f t="shared" si="9"/>
        <v>1.0652659693732858E-4</v>
      </c>
      <c r="V22" s="428">
        <f t="shared" si="10"/>
        <v>0</v>
      </c>
      <c r="W22" s="423">
        <f t="shared" si="11"/>
        <v>2.3453759698895738E-2</v>
      </c>
    </row>
    <row r="23" spans="1:23">
      <c r="A23" s="422" t="s">
        <v>18</v>
      </c>
      <c r="B23" s="321">
        <f>'[9]Enero ant aj'!B24+'[9]Febrero ant aj'!B24+'[9]Marzo ant aj'!B23+[9]Abril!B23+[9]Mayo!B23+'[9]Aj Mayo'!B23+[9]Junio!B23</f>
        <v>68340798.093353018</v>
      </c>
      <c r="C23" s="321">
        <f>'[9]Enero ant aj'!C24+'[9]Febrero ant aj'!C24+'[9]Marzo ant aj'!C23+[9]Abril!C23+[9]Mayo!C23+'[9]Aj Mayo'!C23+[9]Junio!C23</f>
        <v>9310513.9957210217</v>
      </c>
      <c r="D23" s="321">
        <f>[9]Junio!D23</f>
        <v>4292343.8190513225</v>
      </c>
      <c r="E23" s="321">
        <f>'[9]Enero ant aj'!D24+'[9]Febrero ant aj'!D24+'[9]Marzo ant aj'!D23+[9]Abril!D23+[9]Mayo!D23+'[9]Aj Mayo'!D23+[9]Junio!E23</f>
        <v>2081122.6406833578</v>
      </c>
      <c r="F23" s="321">
        <f>'[9]Enero ant aj'!E24+'[9]Febrero ant aj'!E24+'[9]Marzo ant aj'!E23+[9]Abril!E23+[9]Mayo!E23+'[9]Aj Mayo'!E23+[9]Junio!F23</f>
        <v>2903925.6293225503</v>
      </c>
      <c r="G23" s="321">
        <f>'[9]Enero ant aj'!F24+'[9]Febrero ant aj'!F24+'[9]Marzo ant aj'!F23+[9]Abril!F23+[9]Mayo!F23+'[9]Aj Mayo'!F23+[9]Junio!G23</f>
        <v>225398.13174220227</v>
      </c>
      <c r="H23" s="321">
        <f>'[9]Enero ant aj'!G24+'[9]Febrero ant aj'!G24+'[9]Marzo ant aj'!G23+[9]Abril!G23+[9]Mayo!G23+[9]Junio!H23</f>
        <v>1974476.5730204107</v>
      </c>
      <c r="I23" s="321">
        <f>'[9]Enero ant aj'!H24+'[9]Febrero ant aj'!H24+'[9]Marzo ant aj'!H23+[9]Abril!H23+[9]Mayo!H23+[9]Junio!I23</f>
        <v>375554.41952426394</v>
      </c>
      <c r="J23" s="321">
        <f>'[9]Enero ant aj'!I24+'[9]Febrero ant aj'!I24+'[9]Marzo ant aj'!I23+[9]Abril!I23+[9]Mayo!I23+[9]Junio!J23</f>
        <v>4140176.3032781421</v>
      </c>
      <c r="K23" s="423">
        <f t="shared" si="1"/>
        <v>93644309.605696306</v>
      </c>
      <c r="M23" s="422" t="s">
        <v>18</v>
      </c>
      <c r="N23" s="428">
        <f t="shared" si="2"/>
        <v>1.8519610166549683E-3</v>
      </c>
      <c r="O23" s="428">
        <f t="shared" si="3"/>
        <v>2.3349002003669739E-4</v>
      </c>
      <c r="P23" s="428">
        <f t="shared" si="4"/>
        <v>0</v>
      </c>
      <c r="Q23" s="428">
        <f t="shared" si="5"/>
        <v>5.5646058171987534E-5</v>
      </c>
      <c r="R23" s="428">
        <f t="shared" si="6"/>
        <v>6.4150895923376083E-4</v>
      </c>
      <c r="S23" s="428">
        <f t="shared" si="7"/>
        <v>4.7341454774141312E-6</v>
      </c>
      <c r="T23" s="428">
        <f t="shared" si="8"/>
        <v>6.1453785747289658E-5</v>
      </c>
      <c r="U23" s="428">
        <f t="shared" si="9"/>
        <v>1.085520489141345E-5</v>
      </c>
      <c r="V23" s="428">
        <f t="shared" si="10"/>
        <v>0</v>
      </c>
      <c r="W23" s="423">
        <f t="shared" si="11"/>
        <v>2.8596491902135313E-3</v>
      </c>
    </row>
    <row r="24" spans="1:23">
      <c r="A24" s="422" t="s">
        <v>19</v>
      </c>
      <c r="B24" s="321">
        <f>'[9]Enero ant aj'!B25+'[9]Febrero ant aj'!B25+'[9]Marzo ant aj'!B24+[9]Abril!B24+[9]Mayo!B24+'[9]Aj Mayo'!B24+[9]Junio!B24</f>
        <v>11521088.715556098</v>
      </c>
      <c r="C24" s="321">
        <f>'[9]Enero ant aj'!C25+'[9]Febrero ant aj'!C25+'[9]Marzo ant aj'!C24+[9]Abril!C24+[9]Mayo!C24+'[9]Aj Mayo'!C24+[9]Junio!C24</f>
        <v>1569593.2842876504</v>
      </c>
      <c r="D24" s="321">
        <f>[9]Junio!D24</f>
        <v>2210933.4224749492</v>
      </c>
      <c r="E24" s="321">
        <f>'[9]Enero ant aj'!D25+'[9]Febrero ant aj'!D25+'[9]Marzo ant aj'!D24+[9]Abril!D24+[9]Mayo!D24+'[9]Aj Mayo'!D24+[9]Junio!E24</f>
        <v>350841.6530113644</v>
      </c>
      <c r="F24" s="321">
        <f>'[9]Enero ant aj'!E25+'[9]Febrero ant aj'!E25+'[9]Marzo ant aj'!E24+[9]Abril!E24+[9]Mayo!E24+'[9]Aj Mayo'!E24+[9]Junio!F24</f>
        <v>489552.15240476892</v>
      </c>
      <c r="G24" s="321">
        <f>'[9]Enero ant aj'!F25+'[9]Febrero ant aj'!F25+'[9]Marzo ant aj'!F24+[9]Abril!F24+[9]Mayo!F24+'[9]Aj Mayo'!F24+[9]Junio!G24</f>
        <v>37998.266693247271</v>
      </c>
      <c r="H24" s="321">
        <f>'[9]Enero ant aj'!G25+'[9]Febrero ant aj'!G25+'[9]Marzo ant aj'!G24+[9]Abril!G24+[9]Mayo!G24+[9]Junio!H24</f>
        <v>332862.95156083116</v>
      </c>
      <c r="I24" s="321">
        <f>'[9]Enero ant aj'!H25+'[9]Febrero ant aj'!H25+'[9]Marzo ant aj'!H24+[9]Abril!H24+[9]Mayo!H24+[9]Junio!I24</f>
        <v>63312.046473585113</v>
      </c>
      <c r="J24" s="321">
        <f>'[9]Enero ant aj'!I25+'[9]Febrero ant aj'!I25+'[9]Marzo ant aj'!I24+[9]Abril!I24+[9]Mayo!I24+[9]Junio!J24</f>
        <v>176378.31511784258</v>
      </c>
      <c r="K24" s="423">
        <f t="shared" si="1"/>
        <v>16752560.807580337</v>
      </c>
      <c r="M24" s="422" t="s">
        <v>19</v>
      </c>
      <c r="N24" s="428">
        <f t="shared" si="2"/>
        <v>3.111494705080986E-3</v>
      </c>
      <c r="O24" s="428">
        <f t="shared" si="3"/>
        <v>3.9229006506502628E-4</v>
      </c>
      <c r="P24" s="428">
        <f t="shared" si="4"/>
        <v>0</v>
      </c>
      <c r="Q24" s="428">
        <f t="shared" si="5"/>
        <v>9.3491631560027599E-5</v>
      </c>
      <c r="R24" s="428">
        <f t="shared" si="6"/>
        <v>2.9818678740411997E-4</v>
      </c>
      <c r="S24" s="428">
        <f t="shared" si="7"/>
        <v>7.9538949648849666E-6</v>
      </c>
      <c r="T24" s="428">
        <f t="shared" si="8"/>
        <v>1.0324898175895214E-4</v>
      </c>
      <c r="U24" s="428">
        <f t="shared" si="9"/>
        <v>1.8237915355712175E-5</v>
      </c>
      <c r="V24" s="428">
        <f t="shared" si="10"/>
        <v>0</v>
      </c>
      <c r="W24" s="423">
        <f t="shared" si="11"/>
        <v>4.0249039811897092E-3</v>
      </c>
    </row>
    <row r="25" spans="1:23">
      <c r="A25" s="422" t="s">
        <v>20</v>
      </c>
      <c r="B25" s="321">
        <f>'[9]Enero ant aj'!B26+'[9]Febrero ant aj'!B26+'[9]Marzo ant aj'!B25+[9]Abril!B25+[9]Mayo!B25+'[9]Aj Mayo'!B25+[9]Junio!B25</f>
        <v>157486464.34549725</v>
      </c>
      <c r="C25" s="321">
        <f>'[9]Enero ant aj'!C26+'[9]Febrero ant aj'!C26+'[9]Marzo ant aj'!C25+[9]Abril!C25+[9]Mayo!C25+'[9]Aj Mayo'!C25+[9]Junio!C25</f>
        <v>21455411.282268319</v>
      </c>
      <c r="D25" s="321">
        <f>[9]Junio!D25</f>
        <v>4659565.5000869855</v>
      </c>
      <c r="E25" s="321">
        <f>'[9]Enero ant aj'!D26+'[9]Febrero ant aj'!D26+'[9]Marzo ant aj'!D25+[9]Abril!D25+[9]Mayo!D25+'[9]Aj Mayo'!D25+[9]Junio!E25</f>
        <v>4795797.7620325712</v>
      </c>
      <c r="F25" s="321">
        <f>'[9]Enero ant aj'!E26+'[9]Febrero ant aj'!E26+'[9]Marzo ant aj'!E25+[9]Abril!E25+[9]Mayo!E25+'[9]Aj Mayo'!E25+[9]Junio!F25</f>
        <v>6691888.1953154244</v>
      </c>
      <c r="G25" s="321">
        <f>'[9]Enero ant aj'!F26+'[9]Febrero ant aj'!F26+'[9]Marzo ant aj'!F25+[9]Abril!F25+[9]Mayo!F25+'[9]Aj Mayo'!F25+[9]Junio!G25</f>
        <v>519413.81766668946</v>
      </c>
      <c r="H25" s="321">
        <f>'[9]Enero ant aj'!G26+'[9]Febrero ant aj'!G26+'[9]Marzo ant aj'!G25+[9]Abril!G25+[9]Mayo!G25+[9]Junio!H25</f>
        <v>4550039.5529807201</v>
      </c>
      <c r="I25" s="321">
        <f>'[9]Enero ant aj'!H26+'[9]Febrero ant aj'!H26+'[9]Marzo ant aj'!H25+[9]Abril!H25+[9]Mayo!H25+[9]Junio!I25</f>
        <v>865438.2060109165</v>
      </c>
      <c r="J25" s="321">
        <f>'[9]Enero ant aj'!I26+'[9]Febrero ant aj'!I26+'[9]Marzo ant aj'!I25+[9]Abril!I25+[9]Mayo!I25+[9]Junio!J25</f>
        <v>7905842.210370142</v>
      </c>
      <c r="K25" s="423">
        <f t="shared" si="1"/>
        <v>208929860.87222901</v>
      </c>
      <c r="M25" s="422" t="s">
        <v>20</v>
      </c>
      <c r="N25" s="428">
        <f t="shared" si="2"/>
        <v>-3.3146679401397705E-2</v>
      </c>
      <c r="O25" s="428">
        <f t="shared" si="3"/>
        <v>-4.179053008556366E-3</v>
      </c>
      <c r="P25" s="428">
        <f t="shared" si="4"/>
        <v>0</v>
      </c>
      <c r="Q25" s="428">
        <f t="shared" si="5"/>
        <v>-9.9596381187438965E-4</v>
      </c>
      <c r="R25" s="428">
        <f t="shared" si="6"/>
        <v>-1.0616946965456009E-3</v>
      </c>
      <c r="S25" s="428">
        <f t="shared" si="7"/>
        <v>-8.4732600953429937E-5</v>
      </c>
      <c r="T25" s="428">
        <f t="shared" si="8"/>
        <v>-1.0999077931046486E-3</v>
      </c>
      <c r="U25" s="428">
        <f t="shared" si="9"/>
        <v>-1.9428797531872988E-4</v>
      </c>
      <c r="V25" s="428">
        <f t="shared" si="10"/>
        <v>0</v>
      </c>
      <c r="W25" s="423">
        <f t="shared" si="11"/>
        <v>-4.076231928775087E-2</v>
      </c>
    </row>
    <row r="26" spans="1:23">
      <c r="A26" s="422" t="s">
        <v>21</v>
      </c>
      <c r="B26" s="321">
        <f>'[9]Enero ant aj'!B27+'[9]Febrero ant aj'!B27+'[9]Marzo ant aj'!B26+[9]Abril!B26+[9]Mayo!B26+'[9]Aj Mayo'!B26+[9]Junio!B26</f>
        <v>23252281.151158538</v>
      </c>
      <c r="C26" s="321">
        <f>'[9]Enero ant aj'!C27+'[9]Febrero ant aj'!C27+'[9]Marzo ant aj'!C26+[9]Abril!C26+[9]Mayo!C26+'[9]Aj Mayo'!C26+[9]Junio!C26</f>
        <v>3167810.3727490362</v>
      </c>
      <c r="D26" s="321">
        <f>[9]Junio!D26</f>
        <v>1438242.9202742244</v>
      </c>
      <c r="E26" s="321">
        <f>'[9]Enero ant aj'!D27+'[9]Febrero ant aj'!D27+'[9]Marzo ant aj'!D26+[9]Abril!D26+[9]Mayo!D26+'[9]Aj Mayo'!D26+[9]Junio!E26</f>
        <v>708081.41111816291</v>
      </c>
      <c r="F26" s="321">
        <f>'[9]Enero ant aj'!E27+'[9]Febrero ant aj'!E27+'[9]Marzo ant aj'!E26+[9]Abril!E26+[9]Mayo!E26+'[9]Aj Mayo'!E26+[9]Junio!F26</f>
        <v>988031.99669109972</v>
      </c>
      <c r="G26" s="321">
        <f>'[9]Enero ant aj'!F27+'[9]Febrero ant aj'!F27+'[9]Marzo ant aj'!F26+[9]Abril!F26+[9]Mayo!F26+'[9]Aj Mayo'!F26+[9]Junio!G26</f>
        <v>76689.486746340408</v>
      </c>
      <c r="H26" s="321">
        <f>'[9]Enero ant aj'!G27+'[9]Febrero ant aj'!G27+'[9]Marzo ant aj'!G26+[9]Abril!G26+[9]Mayo!G26+[9]Junio!H26</f>
        <v>671796.14061587746</v>
      </c>
      <c r="I26" s="321">
        <f>'[9]Enero ant aj'!H27+'[9]Febrero ant aj'!H27+'[9]Marzo ant aj'!H26+[9]Abril!H26+[9]Mayo!H26+[9]Junio!I26</f>
        <v>127778.67970910214</v>
      </c>
      <c r="J26" s="321">
        <f>'[9]Enero ant aj'!I27+'[9]Febrero ant aj'!I27+'[9]Marzo ant aj'!I26+[9]Abril!I26+[9]Mayo!I26+[9]Junio!J26</f>
        <v>440726.7118160259</v>
      </c>
      <c r="K26" s="423">
        <f t="shared" si="1"/>
        <v>30871438.870878406</v>
      </c>
      <c r="M26" s="422" t="s">
        <v>21</v>
      </c>
      <c r="N26" s="428">
        <f t="shared" si="2"/>
        <v>1.2485135346651077E-2</v>
      </c>
      <c r="O26" s="428">
        <f t="shared" si="3"/>
        <v>1.5740976668894291E-3</v>
      </c>
      <c r="P26" s="428">
        <f t="shared" si="4"/>
        <v>0</v>
      </c>
      <c r="Q26" s="428">
        <f t="shared" si="5"/>
        <v>3.7514325231313705E-4</v>
      </c>
      <c r="R26" s="428">
        <f t="shared" si="6"/>
        <v>1.023087534122169E-3</v>
      </c>
      <c r="S26" s="428">
        <f t="shared" si="7"/>
        <v>3.1915667932480574E-5</v>
      </c>
      <c r="T26" s="428">
        <f t="shared" si="8"/>
        <v>4.1429535485804081E-4</v>
      </c>
      <c r="U26" s="428">
        <f t="shared" si="9"/>
        <v>7.3181174229830503E-5</v>
      </c>
      <c r="V26" s="428">
        <f t="shared" si="10"/>
        <v>0</v>
      </c>
      <c r="W26" s="423">
        <f t="shared" si="11"/>
        <v>1.5976855996996164E-2</v>
      </c>
    </row>
    <row r="27" spans="1:23">
      <c r="A27" s="422" t="s">
        <v>22</v>
      </c>
      <c r="B27" s="321">
        <f>'[9]Enero ant aj'!B28+'[9]Febrero ant aj'!B28+'[9]Marzo ant aj'!B27+[9]Abril!B27+[9]Mayo!B27+'[9]Aj Mayo'!B27+[9]Junio!B27</f>
        <v>3729675.6556712869</v>
      </c>
      <c r="C27" s="321">
        <f>'[9]Enero ant aj'!C28+'[9]Febrero ant aj'!C28+'[9]Marzo ant aj'!C27+[9]Abril!C27+[9]Mayo!C27+'[9]Aj Mayo'!C27+[9]Junio!C27</f>
        <v>508118.11306637875</v>
      </c>
      <c r="D27" s="321">
        <f>[9]Junio!D27</f>
        <v>1848381.8784978965</v>
      </c>
      <c r="E27" s="321">
        <f>'[9]Enero ant aj'!D28+'[9]Febrero ant aj'!D28+'[9]Marzo ant aj'!D27+[9]Abril!D27+[9]Mayo!D27+'[9]Aj Mayo'!D27+[9]Junio!E27</f>
        <v>113576.55551613055</v>
      </c>
      <c r="F27" s="321">
        <f>'[9]Enero ant aj'!E28+'[9]Febrero ant aj'!E28+'[9]Marzo ant aj'!E27+[9]Abril!E27+[9]Mayo!E27+'[9]Aj Mayo'!E27+[9]Junio!F27</f>
        <v>158480.74759421626</v>
      </c>
      <c r="G27" s="321">
        <f>'[9]Enero ant aj'!F28+'[9]Febrero ant aj'!F28+'[9]Marzo ant aj'!F27+[9]Abril!F27+[9]Mayo!F27+'[9]Aj Mayo'!F27+[9]Junio!G27</f>
        <v>12301.025841959425</v>
      </c>
      <c r="H27" s="321">
        <f>'[9]Enero ant aj'!G28+'[9]Febrero ant aj'!G28+'[9]Marzo ant aj'!G27+[9]Abril!G27+[9]Mayo!G27+[9]Junio!H27</f>
        <v>107756.38301804775</v>
      </c>
      <c r="I27" s="321">
        <f>'[9]Enero ant aj'!H28+'[9]Febrero ant aj'!H28+'[9]Marzo ant aj'!H27+[9]Abril!H27+[9]Mayo!H27+[9]Junio!I27</f>
        <v>20495.753863603419</v>
      </c>
      <c r="J27" s="321">
        <f>'[9]Enero ant aj'!I28+'[9]Febrero ant aj'!I28+'[9]Marzo ant aj'!I27+[9]Abril!I27+[9]Mayo!I27+[9]Junio!J27</f>
        <v>34739.932180465294</v>
      </c>
      <c r="K27" s="423">
        <f t="shared" si="1"/>
        <v>6533526.0452499846</v>
      </c>
      <c r="M27" s="422" t="s">
        <v>22</v>
      </c>
      <c r="N27" s="428">
        <f t="shared" si="2"/>
        <v>2.744313282892108E-2</v>
      </c>
      <c r="O27" s="428">
        <f t="shared" si="3"/>
        <v>3.4599669743329287E-3</v>
      </c>
      <c r="P27" s="428">
        <f t="shared" si="4"/>
        <v>0</v>
      </c>
      <c r="Q27" s="428">
        <f t="shared" si="5"/>
        <v>8.2458858378231525E-4</v>
      </c>
      <c r="R27" s="428">
        <f t="shared" si="6"/>
        <v>1.891222782433033E-3</v>
      </c>
      <c r="S27" s="428">
        <f t="shared" si="7"/>
        <v>7.0152706030057743E-5</v>
      </c>
      <c r="T27" s="428">
        <f t="shared" si="8"/>
        <v>9.1064759180881083E-4</v>
      </c>
      <c r="U27" s="428">
        <f t="shared" si="9"/>
        <v>1.608569327800069E-4</v>
      </c>
      <c r="V27" s="428">
        <f t="shared" si="10"/>
        <v>0</v>
      </c>
      <c r="W27" s="423">
        <f t="shared" si="11"/>
        <v>3.4760568400088232E-2</v>
      </c>
    </row>
    <row r="28" spans="1:23">
      <c r="A28" s="422" t="s">
        <v>23</v>
      </c>
      <c r="B28" s="321">
        <f>'[9]Enero ant aj'!B29+'[9]Febrero ant aj'!B29+'[9]Marzo ant aj'!B28+[9]Abril!B28+[9]Mayo!B28+'[9]Aj Mayo'!B28+[9]Junio!B28</f>
        <v>17184130.395862129</v>
      </c>
      <c r="C28" s="321">
        <f>'[9]Enero ant aj'!C29+'[9]Febrero ant aj'!C29+'[9]Marzo ant aj'!C28+[9]Abril!C28+[9]Mayo!C28+'[9]Aj Mayo'!C28+[9]Junio!C28</f>
        <v>2341106.4987344071</v>
      </c>
      <c r="D28" s="321">
        <f>[9]Junio!D28</f>
        <v>0</v>
      </c>
      <c r="E28" s="321">
        <f>'[9]Enero ant aj'!D29+'[9]Febrero ant aj'!D29+'[9]Marzo ant aj'!D28+[9]Abril!D28+[9]Mayo!D28+'[9]Aj Mayo'!D28+[9]Junio!E28</f>
        <v>523293.31562732306</v>
      </c>
      <c r="F28" s="321">
        <f>'[9]Enero ant aj'!E29+'[9]Febrero ant aj'!E29+'[9]Marzo ant aj'!E28+[9]Abril!E28+[9]Mayo!E28+'[9]Aj Mayo'!E28+[9]Junio!F28</f>
        <v>730185.16158987477</v>
      </c>
      <c r="G28" s="321">
        <f>'[9]Enero ant aj'!F29+'[9]Febrero ant aj'!F29+'[9]Marzo ant aj'!F28+[9]Abril!F28+[9]Mayo!F28+'[9]Aj Mayo'!F28+[9]Junio!G28</f>
        <v>56675.821678671367</v>
      </c>
      <c r="H28" s="321">
        <f>'[9]Enero ant aj'!G29+'[9]Febrero ant aj'!G29+'[9]Marzo ant aj'!G28+[9]Abril!G28+[9]Mayo!G28+[9]Junio!H28</f>
        <v>496477.41678700619</v>
      </c>
      <c r="I28" s="321">
        <f>'[9]Enero ant aj'!H29+'[9]Febrero ant aj'!H29+'[9]Marzo ant aj'!H28+[9]Abril!H28+[9]Mayo!H28+[9]Junio!I28</f>
        <v>94432.261493192273</v>
      </c>
      <c r="J28" s="321">
        <f>'[9]Enero ant aj'!I29+'[9]Febrero ant aj'!I29+'[9]Marzo ant aj'!I28+[9]Abril!I28+[9]Mayo!I28+[9]Junio!J28</f>
        <v>268411.14884312433</v>
      </c>
      <c r="K28" s="423">
        <f t="shared" si="1"/>
        <v>21694712.020615727</v>
      </c>
      <c r="M28" s="422" t="s">
        <v>23</v>
      </c>
      <c r="N28" s="428">
        <f t="shared" si="2"/>
        <v>1.4760922640562057E-2</v>
      </c>
      <c r="O28" s="428">
        <f t="shared" si="3"/>
        <v>1.8610232509672642E-3</v>
      </c>
      <c r="P28" s="428">
        <f t="shared" si="4"/>
        <v>0</v>
      </c>
      <c r="Q28" s="428">
        <f t="shared" si="5"/>
        <v>4.4352421537041664E-4</v>
      </c>
      <c r="R28" s="428">
        <f t="shared" si="6"/>
        <v>1.1317896423861384E-3</v>
      </c>
      <c r="S28" s="428">
        <f t="shared" si="7"/>
        <v>3.7733247154392302E-5</v>
      </c>
      <c r="T28" s="428">
        <f t="shared" si="8"/>
        <v>4.8981280997395515E-4</v>
      </c>
      <c r="U28" s="428">
        <f t="shared" si="9"/>
        <v>8.6520623881369829E-5</v>
      </c>
      <c r="V28" s="428">
        <f t="shared" si="10"/>
        <v>0</v>
      </c>
      <c r="W28" s="423">
        <f t="shared" si="11"/>
        <v>1.8811326430295594E-2</v>
      </c>
    </row>
    <row r="29" spans="1:23">
      <c r="A29" s="422" t="s">
        <v>24</v>
      </c>
      <c r="B29" s="321">
        <f>'[9]Enero ant aj'!B30+'[9]Febrero ant aj'!B30+'[9]Marzo ant aj'!B29+[9]Abril!B29+[9]Mayo!B29+'[9]Aj Mayo'!B29+[9]Junio!B29</f>
        <v>16439177.452507347</v>
      </c>
      <c r="C29" s="321">
        <f>'[9]Enero ant aj'!C30+'[9]Febrero ant aj'!C30+'[9]Marzo ant aj'!C29+[9]Abril!C29+[9]Mayo!C29+'[9]Aj Mayo'!C29+[9]Junio!C29</f>
        <v>2239616.6861103568</v>
      </c>
      <c r="D29" s="321">
        <f>[9]Junio!D29</f>
        <v>0</v>
      </c>
      <c r="E29" s="321">
        <f>'[9]Enero ant aj'!D30+'[9]Febrero ant aj'!D30+'[9]Marzo ant aj'!D29+[9]Abril!D29+[9]Mayo!D29+'[9]Aj Mayo'!D29+[9]Junio!E29</f>
        <v>500607.91423567053</v>
      </c>
      <c r="F29" s="321">
        <f>'[9]Enero ant aj'!E30+'[9]Febrero ant aj'!E30+'[9]Marzo ant aj'!E29+[9]Abril!E29+[9]Mayo!E29+'[9]Aj Mayo'!E29+[9]Junio!F29</f>
        <v>698530.74672108353</v>
      </c>
      <c r="G29" s="321">
        <f>'[9]Enero ant aj'!F30+'[9]Febrero ant aj'!F30+'[9]Marzo ant aj'!F29+[9]Abril!F29+[9]Mayo!F29+'[9]Aj Mayo'!F29+[9]Junio!G29</f>
        <v>54218.855920841321</v>
      </c>
      <c r="H29" s="321">
        <f>'[9]Enero ant aj'!G30+'[9]Febrero ant aj'!G30+'[9]Marzo ant aj'!G29+[9]Abril!G29+[9]Mayo!G29+[9]Junio!H29</f>
        <v>474954.51713056513</v>
      </c>
      <c r="I29" s="321">
        <f>'[9]Enero ant aj'!H30+'[9]Febrero ant aj'!H30+'[9]Marzo ant aj'!H29+[9]Abril!H29+[9]Mayo!H29+[9]Junio!I29</f>
        <v>90338.508150254493</v>
      </c>
      <c r="J29" s="321">
        <f>'[9]Enero ant aj'!I30+'[9]Febrero ant aj'!I30+'[9]Marzo ant aj'!I29+[9]Abril!I29+[9]Mayo!I29+[9]Junio!J29</f>
        <v>1291534.3442948519</v>
      </c>
      <c r="K29" s="423">
        <f t="shared" si="1"/>
        <v>21788979.025070969</v>
      </c>
      <c r="M29" s="422" t="s">
        <v>24</v>
      </c>
      <c r="N29" s="428">
        <f t="shared" si="2"/>
        <v>-2.8114225715398788E-3</v>
      </c>
      <c r="O29" s="428">
        <f t="shared" si="3"/>
        <v>-3.5445764660835266E-4</v>
      </c>
      <c r="P29" s="428">
        <f t="shared" si="4"/>
        <v>0</v>
      </c>
      <c r="Q29" s="428">
        <f t="shared" si="5"/>
        <v>-8.4475264884531498E-5</v>
      </c>
      <c r="R29" s="428">
        <f t="shared" si="6"/>
        <v>-6.6793523728847504E-5</v>
      </c>
      <c r="S29" s="428">
        <f t="shared" si="7"/>
        <v>-7.1868125814944506E-6</v>
      </c>
      <c r="T29" s="428">
        <f t="shared" si="8"/>
        <v>-9.3291630037128925E-5</v>
      </c>
      <c r="U29" s="428">
        <f t="shared" si="9"/>
        <v>-1.6479054465889931E-5</v>
      </c>
      <c r="V29" s="428">
        <f t="shared" si="10"/>
        <v>0</v>
      </c>
      <c r="W29" s="423">
        <f t="shared" si="11"/>
        <v>-3.4341065038461238E-3</v>
      </c>
    </row>
    <row r="30" spans="1:23">
      <c r="A30" s="422" t="s">
        <v>25</v>
      </c>
      <c r="B30" s="321">
        <f>'[9]Enero ant aj'!B31+'[9]Febrero ant aj'!B31+'[9]Marzo ant aj'!B30+[9]Abril!B30+[9]Mayo!B30+'[9]Aj Mayo'!B30+[9]Junio!B30</f>
        <v>265066524.52043828</v>
      </c>
      <c r="C30" s="321">
        <f>'[9]Enero ant aj'!C31+'[9]Febrero ant aj'!C31+'[9]Marzo ant aj'!C30+[9]Abril!C30+[9]Mayo!C30+'[9]Aj Mayo'!C30+[9]Junio!C30</f>
        <v>36111746.646508247</v>
      </c>
      <c r="D30" s="321">
        <f>[9]Junio!D30</f>
        <v>6964314.5996572133</v>
      </c>
      <c r="E30" s="321">
        <f>'[9]Enero ant aj'!D31+'[9]Febrero ant aj'!D31+'[9]Marzo ant aj'!D30+[9]Abril!D30+[9]Mayo!D30+'[9]Aj Mayo'!D30+[9]Junio!E30</f>
        <v>8071839.3822985152</v>
      </c>
      <c r="F30" s="321">
        <f>'[9]Enero ant aj'!E31+'[9]Febrero ant aj'!E31+'[9]Marzo ant aj'!E30+[9]Abril!E30+[9]Mayo!E30+'[9]Aj Mayo'!E30+[9]Junio!F30</f>
        <v>11263161.909848288</v>
      </c>
      <c r="G30" s="321">
        <f>'[9]Enero ant aj'!F31+'[9]Febrero ant aj'!F31+'[9]Marzo ant aj'!F30+[9]Abril!F30+[9]Mayo!F30+'[9]Aj Mayo'!F30+[9]Junio!G30</f>
        <v>874228.88059265655</v>
      </c>
      <c r="H30" s="321">
        <f>'[9]Enero ant aj'!G31+'[9]Febrero ant aj'!G31+'[9]Marzo ant aj'!G30+[9]Abril!G30+[9]Mayo!G30+[9]Junio!H30</f>
        <v>7658202.0923000304</v>
      </c>
      <c r="I30" s="321">
        <f>'[9]Enero ant aj'!H31+'[9]Febrero ant aj'!H31+'[9]Marzo ant aj'!H30+[9]Abril!H30+[9]Mayo!H30+[9]Junio!I30</f>
        <v>1456624.8496950527</v>
      </c>
      <c r="J30" s="321">
        <f>'[9]Enero ant aj'!I31+'[9]Febrero ant aj'!I31+'[9]Marzo ant aj'!I30+[9]Abril!I30+[9]Mayo!I30+[9]Junio!J30</f>
        <v>13132712.104945391</v>
      </c>
      <c r="K30" s="423">
        <f t="shared" si="1"/>
        <v>350599354.98628366</v>
      </c>
      <c r="M30" s="422" t="s">
        <v>25</v>
      </c>
      <c r="N30" s="428">
        <f t="shared" si="2"/>
        <v>-2.5467097759246826E-2</v>
      </c>
      <c r="O30" s="428">
        <f t="shared" si="3"/>
        <v>-3.2108277082443237E-3</v>
      </c>
      <c r="P30" s="428">
        <f t="shared" si="4"/>
        <v>0</v>
      </c>
      <c r="Q30" s="428">
        <f t="shared" si="5"/>
        <v>-7.6521467417478561E-4</v>
      </c>
      <c r="R30" s="428">
        <f t="shared" si="6"/>
        <v>2.7158856391906738E-4</v>
      </c>
      <c r="S30" s="428">
        <f t="shared" si="7"/>
        <v>-6.5101427026093006E-5</v>
      </c>
      <c r="T30" s="428">
        <f t="shared" si="8"/>
        <v>-8.4507651627063751E-4</v>
      </c>
      <c r="U30" s="428">
        <f t="shared" si="9"/>
        <v>-1.4927447773516178E-4</v>
      </c>
      <c r="V30" s="428">
        <f t="shared" si="10"/>
        <v>0</v>
      </c>
      <c r="W30" s="423">
        <f t="shared" si="11"/>
        <v>-3.023100399877876E-2</v>
      </c>
    </row>
    <row r="31" spans="1:23">
      <c r="A31" s="422" t="s">
        <v>26</v>
      </c>
      <c r="B31" s="321">
        <f>'[9]Enero ant aj'!B32+'[9]Febrero ant aj'!B32+'[9]Marzo ant aj'!B31+[9]Abril!B31+[9]Mayo!B31+'[9]Aj Mayo'!B31+[9]Junio!B31</f>
        <v>6935688.1488962434</v>
      </c>
      <c r="C31" s="321">
        <f>'[9]Enero ant aj'!C32+'[9]Febrero ant aj'!C32+'[9]Marzo ant aj'!C31+[9]Abril!C31+[9]Mayo!C31+'[9]Aj Mayo'!C31+[9]Junio!C31</f>
        <v>944894.16859663953</v>
      </c>
      <c r="D31" s="321">
        <f>[9]Junio!D31</f>
        <v>2837001.2217578189</v>
      </c>
      <c r="E31" s="321">
        <f>'[9]Enero ant aj'!D32+'[9]Febrero ant aj'!D32+'[9]Marzo ant aj'!D31+[9]Abril!D31+[9]Mayo!D31+'[9]Aj Mayo'!D31+[9]Junio!E31</f>
        <v>211206.45410497149</v>
      </c>
      <c r="F31" s="321">
        <f>'[9]Enero ant aj'!E32+'[9]Febrero ant aj'!E32+'[9]Marzo ant aj'!E31+[9]Abril!E31+[9]Mayo!E31+'[9]Aj Mayo'!E31+[9]Junio!F31</f>
        <v>294710.0867416017</v>
      </c>
      <c r="G31" s="321">
        <f>'[9]Enero ant aj'!F32+'[9]Febrero ant aj'!F32+'[9]Marzo ant aj'!F31+[9]Abril!F31+[9]Mayo!F31+'[9]Aj Mayo'!F31+[9]Junio!G31</f>
        <v>22874.932629503513</v>
      </c>
      <c r="H31" s="321">
        <f>'[9]Enero ant aj'!G32+'[9]Febrero ant aj'!G32+'[9]Marzo ant aj'!G31+[9]Abril!G31+[9]Mayo!G31+[9]Junio!H31</f>
        <v>200383.28704562809</v>
      </c>
      <c r="I31" s="321">
        <f>'[9]Enero ant aj'!H32+'[9]Febrero ant aj'!H32+'[9]Marzo ant aj'!H31+[9]Abril!H31+[9]Mayo!H31+[9]Junio!I31</f>
        <v>38113.812084066521</v>
      </c>
      <c r="J31" s="321">
        <f>'[9]Enero ant aj'!I32+'[9]Febrero ant aj'!I32+'[9]Marzo ant aj'!I31+[9]Abril!I31+[9]Mayo!I31+[9]Junio!J31</f>
        <v>75324.844383256393</v>
      </c>
      <c r="K31" s="423">
        <f t="shared" si="1"/>
        <v>11560196.956239728</v>
      </c>
      <c r="M31" s="422" t="s">
        <v>26</v>
      </c>
      <c r="N31" s="428">
        <f t="shared" si="2"/>
        <v>-2.1986184641718864E-2</v>
      </c>
      <c r="O31" s="428">
        <f t="shared" si="3"/>
        <v>-2.7719673234969378E-3</v>
      </c>
      <c r="P31" s="428">
        <f t="shared" si="4"/>
        <v>0</v>
      </c>
      <c r="Q31" s="428">
        <f t="shared" si="5"/>
        <v>-6.6062266705557704E-4</v>
      </c>
      <c r="R31" s="428">
        <f t="shared" si="6"/>
        <v>-1.4402648084796965E-3</v>
      </c>
      <c r="S31" s="428">
        <f t="shared" si="7"/>
        <v>-5.6203149142675102E-5</v>
      </c>
      <c r="T31" s="428">
        <f t="shared" si="8"/>
        <v>-7.2956926305778325E-4</v>
      </c>
      <c r="U31" s="428">
        <f t="shared" si="9"/>
        <v>-1.28871230117511E-4</v>
      </c>
      <c r="V31" s="428">
        <f t="shared" si="10"/>
        <v>0</v>
      </c>
      <c r="W31" s="423">
        <f t="shared" si="11"/>
        <v>-2.7773683083069045E-2</v>
      </c>
    </row>
    <row r="32" spans="1:23">
      <c r="A32" s="422" t="s">
        <v>27</v>
      </c>
      <c r="B32" s="321">
        <f>'[9]Enero ant aj'!B33+'[9]Febrero ant aj'!B33+'[9]Marzo ant aj'!B32+[9]Abril!B32+[9]Mayo!B32+'[9]Aj Mayo'!B32+[9]Junio!B32</f>
        <v>11938714.42475399</v>
      </c>
      <c r="C32" s="321">
        <f>'[9]Enero ant aj'!C33+'[9]Febrero ant aj'!C33+'[9]Marzo ant aj'!C32+[9]Abril!C32+[9]Mayo!C32+'[9]Aj Mayo'!C32+[9]Junio!C32</f>
        <v>1626489.1666854145</v>
      </c>
      <c r="D32" s="321">
        <f>[9]Junio!D32</f>
        <v>1220786.4775780041</v>
      </c>
      <c r="E32" s="321">
        <f>'[9]Enero ant aj'!D33+'[9]Febrero ant aj'!D33+'[9]Marzo ant aj'!D32+[9]Abril!D32+[9]Mayo!D32+'[9]Aj Mayo'!D32+[9]Junio!E32</f>
        <v>363559.244011531</v>
      </c>
      <c r="F32" s="321">
        <f>'[9]Enero ant aj'!E33+'[9]Febrero ant aj'!E33+'[9]Marzo ant aj'!E32+[9]Abril!E32+[9]Mayo!E32+'[9]Aj Mayo'!E32+[9]Junio!F32</f>
        <v>507297.83334743278</v>
      </c>
      <c r="G32" s="321">
        <f>'[9]Enero ant aj'!F33+'[9]Febrero ant aj'!F33+'[9]Marzo ant aj'!F32+[9]Abril!F32+[9]Mayo!F32+'[9]Aj Mayo'!F32+[9]Junio!G32</f>
        <v>39375.65849005746</v>
      </c>
      <c r="H32" s="321">
        <f>'[9]Enero ant aj'!G33+'[9]Febrero ant aj'!G33+'[9]Marzo ant aj'!G32+[9]Abril!G32+[9]Mayo!G32+[9]Junio!H32</f>
        <v>344928.83609477751</v>
      </c>
      <c r="I32" s="321">
        <f>'[9]Enero ant aj'!H33+'[9]Febrero ant aj'!H33+'[9]Marzo ant aj'!H32+[9]Abril!H32+[9]Mayo!H32+[9]Junio!I32</f>
        <v>65607.03256011146</v>
      </c>
      <c r="J32" s="321">
        <f>'[9]Enero ant aj'!I33+'[9]Febrero ant aj'!I33+'[9]Marzo ant aj'!I32+[9]Abril!I32+[9]Mayo!I32+[9]Junio!J32</f>
        <v>351472.60022806778</v>
      </c>
      <c r="K32" s="423">
        <f t="shared" si="1"/>
        <v>16458231.273749387</v>
      </c>
      <c r="M32" s="422" t="s">
        <v>27</v>
      </c>
      <c r="N32" s="428">
        <f t="shared" si="2"/>
        <v>1.9289404153823853E-3</v>
      </c>
      <c r="O32" s="428">
        <f t="shared" si="3"/>
        <v>2.4319649673998356E-4</v>
      </c>
      <c r="P32" s="428">
        <f t="shared" si="4"/>
        <v>0</v>
      </c>
      <c r="Q32" s="428">
        <f t="shared" si="5"/>
        <v>5.7959288824349642E-5</v>
      </c>
      <c r="R32" s="428">
        <f t="shared" si="6"/>
        <v>2.2105698008090258E-4</v>
      </c>
      <c r="S32" s="428">
        <f t="shared" si="7"/>
        <v>4.9309455789625645E-6</v>
      </c>
      <c r="T32" s="428">
        <f t="shared" si="8"/>
        <v>6.4008228946477175E-5</v>
      </c>
      <c r="U32" s="428">
        <f t="shared" si="9"/>
        <v>1.130643067881465E-5</v>
      </c>
      <c r="V32" s="428">
        <f t="shared" si="10"/>
        <v>0</v>
      </c>
      <c r="W32" s="423">
        <f t="shared" si="11"/>
        <v>2.5313987862318754E-3</v>
      </c>
    </row>
    <row r="33" spans="1:23">
      <c r="A33" s="422" t="s">
        <v>28</v>
      </c>
      <c r="B33" s="321">
        <f>'[9]Enero ant aj'!B34+'[9]Febrero ant aj'!B34+'[9]Marzo ant aj'!B33+[9]Abril!B33+[9]Mayo!B33+'[9]Aj Mayo'!B33+[9]Junio!B33</f>
        <v>6806774.0015308876</v>
      </c>
      <c r="C33" s="321">
        <f>'[9]Enero ant aj'!C34+'[9]Febrero ant aj'!C34+'[9]Marzo ant aj'!C33+[9]Abril!C33+[9]Mayo!C33+'[9]Aj Mayo'!C33+[9]Junio!C33</f>
        <v>927331.35080531286</v>
      </c>
      <c r="D33" s="321">
        <f>[9]Junio!D33</f>
        <v>1975673.2286006184</v>
      </c>
      <c r="E33" s="321">
        <f>'[9]Enero ant aj'!D34+'[9]Febrero ant aj'!D34+'[9]Marzo ant aj'!D33+[9]Abril!D33+[9]Mayo!D33+'[9]Aj Mayo'!D33+[9]Junio!E33</f>
        <v>207280.74415245053</v>
      </c>
      <c r="F33" s="321">
        <f>'[9]Enero ant aj'!E34+'[9]Febrero ant aj'!E34+'[9]Marzo ant aj'!E33+[9]Abril!E33+[9]Mayo!E33+'[9]Aj Mayo'!E33+[9]Junio!F33</f>
        <v>289232.28901869425</v>
      </c>
      <c r="G33" s="321">
        <f>'[9]Enero ant aj'!F34+'[9]Febrero ant aj'!F34+'[9]Marzo ant aj'!F33+[9]Abril!F33+[9]Mayo!F33+'[9]Aj Mayo'!F33+[9]Junio!G33</f>
        <v>22449.754557111057</v>
      </c>
      <c r="H33" s="321">
        <f>'[9]Enero ant aj'!G34+'[9]Febrero ant aj'!G34+'[9]Marzo ant aj'!G33+[9]Abril!G33+[9]Mayo!G33+[9]Junio!H33</f>
        <v>196658.74817256059</v>
      </c>
      <c r="I33" s="321">
        <f>'[9]Enero ant aj'!H34+'[9]Febrero ant aj'!H34+'[9]Marzo ant aj'!H33+[9]Abril!H33+[9]Mayo!H33+[9]Junio!I33</f>
        <v>37405.38785250338</v>
      </c>
      <c r="J33" s="321">
        <f>'[9]Enero ant aj'!I34+'[9]Febrero ant aj'!I34+'[9]Marzo ant aj'!I33+[9]Abril!I33+[9]Mayo!I33+[9]Junio!J33</f>
        <v>96240.134325851439</v>
      </c>
      <c r="K33" s="423">
        <f t="shared" si="1"/>
        <v>10559045.639015989</v>
      </c>
      <c r="M33" s="422" t="s">
        <v>28</v>
      </c>
      <c r="N33" s="428">
        <f t="shared" si="2"/>
        <v>-5.6618582457304001E-3</v>
      </c>
      <c r="O33" s="428">
        <f t="shared" si="3"/>
        <v>-7.1383407339453697E-4</v>
      </c>
      <c r="P33" s="428">
        <f t="shared" si="4"/>
        <v>0</v>
      </c>
      <c r="Q33" s="428">
        <f t="shared" si="5"/>
        <v>-1.7012280295602977E-4</v>
      </c>
      <c r="R33" s="428">
        <f t="shared" si="6"/>
        <v>-3.3300311770290136E-4</v>
      </c>
      <c r="S33" s="428">
        <f t="shared" si="7"/>
        <v>-1.4473374903900549E-5</v>
      </c>
      <c r="T33" s="428">
        <f t="shared" si="8"/>
        <v>-1.8787785666063428E-4</v>
      </c>
      <c r="U33" s="428">
        <f t="shared" si="9"/>
        <v>-3.3186777727678418E-5</v>
      </c>
      <c r="V33" s="428">
        <f t="shared" si="10"/>
        <v>0</v>
      </c>
      <c r="W33" s="423">
        <f t="shared" si="11"/>
        <v>-7.1143562490760814E-3</v>
      </c>
    </row>
    <row r="34" spans="1:23">
      <c r="A34" s="422" t="s">
        <v>29</v>
      </c>
      <c r="B34" s="321">
        <f>'[9]Enero ant aj'!B35+'[9]Febrero ant aj'!B35+'[9]Marzo ant aj'!B34+[9]Abril!B34+[9]Mayo!B34+'[9]Aj Mayo'!B34+[9]Junio!B34</f>
        <v>9557662.3156071734</v>
      </c>
      <c r="C34" s="321">
        <f>'[9]Enero ant aj'!C35+'[9]Febrero ant aj'!C35+'[9]Marzo ant aj'!C34+[9]Abril!C34+[9]Mayo!C34+'[9]Aj Mayo'!C34+[9]Junio!C34</f>
        <v>1302102.8613813831</v>
      </c>
      <c r="D34" s="321">
        <f>[9]Junio!D34</f>
        <v>2471786.1801983742</v>
      </c>
      <c r="E34" s="321">
        <f>'[9]Enero ant aj'!D35+'[9]Febrero ant aj'!D35+'[9]Marzo ant aj'!D34+[9]Abril!D34+[9]Mayo!D34+'[9]Aj Mayo'!D34+[9]Junio!E34</f>
        <v>291051.14355660969</v>
      </c>
      <c r="F34" s="321">
        <f>'[9]Enero ant aj'!E35+'[9]Febrero ant aj'!E35+'[9]Marzo ant aj'!E34+[9]Abril!E34+[9]Mayo!E34+'[9]Aj Mayo'!E34+[9]Junio!F34</f>
        <v>406122.57030233962</v>
      </c>
      <c r="G34" s="321">
        <f>'[9]Enero ant aj'!F35+'[9]Febrero ant aj'!F35+'[9]Marzo ant aj'!F34+[9]Abril!F34+[9]Mayo!F34+'[9]Aj Mayo'!F34+[9]Junio!G34</f>
        <v>31522.593958180019</v>
      </c>
      <c r="H34" s="321">
        <f>'[9]Enero ant aj'!G35+'[9]Febrero ant aj'!G35+'[9]Marzo ant aj'!G34+[9]Abril!G34+[9]Mayo!G34+[9]Junio!H34</f>
        <v>276136.37630038249</v>
      </c>
      <c r="I34" s="321">
        <f>'[9]Enero ant aj'!H35+'[9]Febrero ant aj'!H35+'[9]Marzo ant aj'!H34+[9]Abril!H34+[9]Mayo!H34+[9]Junio!I34</f>
        <v>52522.393993441932</v>
      </c>
      <c r="J34" s="321">
        <f>'[9]Enero ant aj'!I35+'[9]Febrero ant aj'!I35+'[9]Marzo ant aj'!I34+[9]Abril!I34+[9]Mayo!I34+[9]Junio!J34</f>
        <v>186249.07498578459</v>
      </c>
      <c r="K34" s="423">
        <f t="shared" si="1"/>
        <v>14575155.510283671</v>
      </c>
      <c r="M34" s="422" t="s">
        <v>29</v>
      </c>
      <c r="N34" s="428">
        <f t="shared" si="2"/>
        <v>1.3789400458335876E-2</v>
      </c>
      <c r="O34" s="428">
        <f t="shared" si="3"/>
        <v>1.7385357059538364E-3</v>
      </c>
      <c r="P34" s="428">
        <f t="shared" si="4"/>
        <v>0</v>
      </c>
      <c r="Q34" s="428">
        <f t="shared" si="5"/>
        <v>4.143324913457036E-4</v>
      </c>
      <c r="R34" s="428">
        <f t="shared" si="6"/>
        <v>1.0082757216878235E-3</v>
      </c>
      <c r="S34" s="428">
        <f t="shared" si="7"/>
        <v>3.5249755455879495E-5</v>
      </c>
      <c r="T34" s="428">
        <f t="shared" si="8"/>
        <v>4.5757472980767488E-4</v>
      </c>
      <c r="U34" s="428">
        <f t="shared" si="9"/>
        <v>8.0826073826756328E-5</v>
      </c>
      <c r="V34" s="428">
        <f t="shared" si="10"/>
        <v>0</v>
      </c>
      <c r="W34" s="423">
        <f t="shared" si="11"/>
        <v>1.7524194936413551E-2</v>
      </c>
    </row>
    <row r="35" spans="1:23">
      <c r="A35" s="422" t="s">
        <v>30</v>
      </c>
      <c r="B35" s="321">
        <f>'[9]Enero ant aj'!B36+'[9]Febrero ant aj'!B36+'[9]Marzo ant aj'!B35+[9]Abril!B35+[9]Mayo!B35+'[9]Aj Mayo'!B35+[9]Junio!B35</f>
        <v>8926436.2100886498</v>
      </c>
      <c r="C35" s="321">
        <f>'[9]Enero ant aj'!C36+'[9]Febrero ant aj'!C36+'[9]Marzo ant aj'!C35+[9]Abril!C35+[9]Mayo!C35+'[9]Aj Mayo'!C35+[9]Junio!C35</f>
        <v>1216106.7997144875</v>
      </c>
      <c r="D35" s="321">
        <f>[9]Junio!D35</f>
        <v>9013401.8161750659</v>
      </c>
      <c r="E35" s="321">
        <f>'[9]Enero ant aj'!D36+'[9]Febrero ant aj'!D36+'[9]Marzo ant aj'!D35+[9]Abril!D35+[9]Mayo!D35+'[9]Aj Mayo'!D35+[9]Junio!E35</f>
        <v>271828.96623168071</v>
      </c>
      <c r="F35" s="321">
        <f>'[9]Enero ant aj'!E36+'[9]Febrero ant aj'!E36+'[9]Marzo ant aj'!E35+[9]Abril!E35+[9]Mayo!E35+'[9]Aj Mayo'!E35+[9]Junio!F35</f>
        <v>379300.61733153387</v>
      </c>
      <c r="G35" s="321">
        <f>'[9]Enero ant aj'!F36+'[9]Febrero ant aj'!F36+'[9]Marzo ant aj'!F35+[9]Abril!F35+[9]Mayo!F35+'[9]Aj Mayo'!F35+[9]Junio!G35</f>
        <v>29440.716241450529</v>
      </c>
      <c r="H35" s="321">
        <f>'[9]Enero ant aj'!G36+'[9]Febrero ant aj'!G36+'[9]Marzo ant aj'!G35+[9]Abril!G35+[9]Mayo!G35+[9]Junio!H35</f>
        <v>257899.22962467751</v>
      </c>
      <c r="I35" s="321">
        <f>'[9]Enero ant aj'!H36+'[9]Febrero ant aj'!H36+'[9]Marzo ant aj'!H35+[9]Abril!H35+[9]Mayo!H35+[9]Junio!I35</f>
        <v>49053.605797263095</v>
      </c>
      <c r="J35" s="321">
        <f>'[9]Enero ant aj'!I36+'[9]Febrero ant aj'!I36+'[9]Marzo ant aj'!I35+[9]Abril!I35+[9]Mayo!I35+[9]Junio!J35</f>
        <v>146579.62443299402</v>
      </c>
      <c r="K35" s="423">
        <f t="shared" si="1"/>
        <v>20290047.585637804</v>
      </c>
      <c r="M35" s="422" t="s">
        <v>30</v>
      </c>
      <c r="N35" s="428">
        <f t="shared" si="2"/>
        <v>9.8921246826648712E-3</v>
      </c>
      <c r="O35" s="428">
        <f t="shared" si="3"/>
        <v>1.247175969183445E-3</v>
      </c>
      <c r="P35" s="428">
        <f t="shared" si="4"/>
        <v>0</v>
      </c>
      <c r="Q35" s="428">
        <f t="shared" si="5"/>
        <v>2.9723031911998987E-4</v>
      </c>
      <c r="R35" s="428">
        <f t="shared" si="6"/>
        <v>7.389314123429358E-4</v>
      </c>
      <c r="S35" s="428">
        <f t="shared" si="7"/>
        <v>2.5287172320531681E-5</v>
      </c>
      <c r="T35" s="428">
        <f t="shared" si="8"/>
        <v>3.282511024735868E-4</v>
      </c>
      <c r="U35" s="428">
        <f t="shared" si="9"/>
        <v>5.7982324506156147E-5</v>
      </c>
      <c r="V35" s="428">
        <f t="shared" si="10"/>
        <v>0</v>
      </c>
      <c r="W35" s="423">
        <f t="shared" si="11"/>
        <v>1.2586982982611516E-2</v>
      </c>
    </row>
    <row r="36" spans="1:23">
      <c r="A36" s="422" t="s">
        <v>31</v>
      </c>
      <c r="B36" s="321">
        <f>'[9]Enero ant aj'!B37+'[9]Febrero ant aj'!B37+'[9]Marzo ant aj'!B36+[9]Abril!B36+[9]Mayo!B36+'[9]Aj Mayo'!B36+[9]Junio!B36</f>
        <v>83567787.937461853</v>
      </c>
      <c r="C36" s="321">
        <f>'[9]Enero ant aj'!C37+'[9]Febrero ant aj'!C37+'[9]Marzo ant aj'!C36+[9]Abril!C36+[9]Mayo!C36+'[9]Aj Mayo'!C36+[9]Junio!C36</f>
        <v>11384986.434041729</v>
      </c>
      <c r="D36" s="321">
        <f>[9]Junio!D36</f>
        <v>0</v>
      </c>
      <c r="E36" s="321">
        <f>'[9]Enero ant aj'!D37+'[9]Febrero ant aj'!D37+'[9]Marzo ant aj'!D36+[9]Abril!D36+[9]Mayo!D36+'[9]Aj Mayo'!D36+[9]Junio!E36</f>
        <v>2544816.8643122944</v>
      </c>
      <c r="F36" s="321">
        <f>'[9]Enero ant aj'!E37+'[9]Febrero ant aj'!E37+'[9]Marzo ant aj'!E36+[9]Abril!E36+[9]Mayo!E36+'[9]Aj Mayo'!E36+[9]Junio!F36</f>
        <v>3550948.3053275947</v>
      </c>
      <c r="G36" s="321">
        <f>'[9]Enero ant aj'!F37+'[9]Febrero ant aj'!F37+'[9]Marzo ant aj'!F36+[9]Abril!F36+[9]Mayo!F36+'[9]Aj Mayo'!F36+[9]Junio!G36</f>
        <v>275619.01236933126</v>
      </c>
      <c r="H36" s="321">
        <f>'[9]Enero ant aj'!G37+'[9]Febrero ant aj'!G37+'[9]Marzo ant aj'!G36+[9]Abril!G36+[9]Mayo!G36+[9]Junio!H36</f>
        <v>2414409.0227882126</v>
      </c>
      <c r="I36" s="321">
        <f>'[9]Enero ant aj'!H37+'[9]Febrero ant aj'!H37+'[9]Marzo ant aj'!H36+[9]Abril!H36+[9]Mayo!H36+[9]Junio!I36</f>
        <v>459231.57126238849</v>
      </c>
      <c r="J36" s="321">
        <f>'[9]Enero ant aj'!I37+'[9]Febrero ant aj'!I37+'[9]Marzo ant aj'!I36+[9]Abril!I36+[9]Mayo!I36+[9]Junio!J36</f>
        <v>6064885.4727297444</v>
      </c>
      <c r="K36" s="423">
        <f t="shared" si="1"/>
        <v>110262684.62029314</v>
      </c>
      <c r="M36" s="422" t="s">
        <v>31</v>
      </c>
      <c r="N36" s="428">
        <f t="shared" si="2"/>
        <v>5.0151348114013672E-4</v>
      </c>
      <c r="O36" s="428">
        <f t="shared" si="3"/>
        <v>6.3229352235794067E-5</v>
      </c>
      <c r="P36" s="428">
        <f t="shared" si="4"/>
        <v>0</v>
      </c>
      <c r="Q36" s="428">
        <f t="shared" si="5"/>
        <v>1.5068799257278442E-5</v>
      </c>
      <c r="R36" s="428">
        <f t="shared" si="6"/>
        <v>6.647501140832901E-4</v>
      </c>
      <c r="S36" s="428">
        <f t="shared" si="7"/>
        <v>1.2820237316191196E-6</v>
      </c>
      <c r="T36" s="428">
        <f t="shared" si="8"/>
        <v>1.6641803085803986E-5</v>
      </c>
      <c r="U36" s="428">
        <f t="shared" si="9"/>
        <v>2.9395450837910175E-6</v>
      </c>
      <c r="V36" s="428">
        <f t="shared" si="10"/>
        <v>0</v>
      </c>
      <c r="W36" s="423">
        <f t="shared" si="11"/>
        <v>1.2654251186177135E-3</v>
      </c>
    </row>
    <row r="37" spans="1:23">
      <c r="A37" s="422" t="s">
        <v>32</v>
      </c>
      <c r="B37" s="321">
        <f>'[9]Enero ant aj'!B38+'[9]Febrero ant aj'!B38+'[9]Marzo ant aj'!B37+[9]Abril!B37+[9]Mayo!B37+'[9]Aj Mayo'!B37+[9]Junio!B37</f>
        <v>16285465.778753534</v>
      </c>
      <c r="C37" s="321">
        <f>'[9]Enero ant aj'!C38+'[9]Febrero ant aj'!C38+'[9]Marzo ant aj'!C37+[9]Abril!C37+[9]Mayo!C37+'[9]Aj Mayo'!C37+[9]Junio!C37</f>
        <v>2218675.5388669884</v>
      </c>
      <c r="D37" s="321">
        <f>[9]Junio!D37</f>
        <v>1486807.573259237</v>
      </c>
      <c r="E37" s="321">
        <f>'[9]Enero ant aj'!D38+'[9]Febrero ant aj'!D38+'[9]Marzo ant aj'!D37+[9]Abril!D37+[9]Mayo!D37+'[9]Aj Mayo'!D37+[9]Junio!E37</f>
        <v>495927.06685987127</v>
      </c>
      <c r="F37" s="321">
        <f>'[9]Enero ant aj'!E38+'[9]Febrero ant aj'!E38+'[9]Marzo ant aj'!E37+[9]Abril!E37+[9]Mayo!E37+'[9]Aj Mayo'!E37+[9]Junio!F37</f>
        <v>691999.25723215542</v>
      </c>
      <c r="G37" s="321">
        <f>'[9]Enero ant aj'!F38+'[9]Febrero ant aj'!F38+'[9]Marzo ant aj'!F37+[9]Abril!F37+[9]Mayo!F37+'[9]Aj Mayo'!F37+[9]Junio!G37</f>
        <v>53711.891897262612</v>
      </c>
      <c r="H37" s="321">
        <f>'[9]Enero ant aj'!G38+'[9]Febrero ant aj'!G38+'[9]Marzo ant aj'!G37+[9]Abril!G37+[9]Mayo!G37+[9]Junio!H37</f>
        <v>470513.53756359639</v>
      </c>
      <c r="I37" s="321">
        <f>'[9]Enero ant aj'!H38+'[9]Febrero ant aj'!H38+'[9]Marzo ant aj'!H37+[9]Abril!H37+[9]Mayo!H37+[9]Junio!I37</f>
        <v>89493.813632617224</v>
      </c>
      <c r="J37" s="321">
        <f>'[9]Enero ant aj'!I38+'[9]Febrero ant aj'!I38+'[9]Marzo ant aj'!I37+[9]Abril!I37+[9]Mayo!I37+[9]Junio!J37</f>
        <v>235734.17196036488</v>
      </c>
      <c r="K37" s="423">
        <f t="shared" si="1"/>
        <v>22028328.630025629</v>
      </c>
      <c r="M37" s="422" t="s">
        <v>32</v>
      </c>
      <c r="N37" s="428">
        <f t="shared" si="2"/>
        <v>3.4362860023975372E-2</v>
      </c>
      <c r="O37" s="428">
        <f t="shared" si="3"/>
        <v>4.3323901481926441E-3</v>
      </c>
      <c r="P37" s="428">
        <f t="shared" si="4"/>
        <v>0</v>
      </c>
      <c r="Q37" s="428">
        <f t="shared" si="5"/>
        <v>1.0325068724341691E-3</v>
      </c>
      <c r="R37" s="428">
        <f t="shared" si="6"/>
        <v>2.4557539727538824E-3</v>
      </c>
      <c r="S37" s="428">
        <f t="shared" si="7"/>
        <v>8.7841552158351988E-5</v>
      </c>
      <c r="T37" s="428">
        <f t="shared" si="8"/>
        <v>1.1402654345147312E-3</v>
      </c>
      <c r="U37" s="428">
        <f t="shared" si="9"/>
        <v>2.0141666755080223E-4</v>
      </c>
      <c r="V37" s="428">
        <f t="shared" si="10"/>
        <v>0</v>
      </c>
      <c r="W37" s="423">
        <f t="shared" si="11"/>
        <v>4.3613034671579953E-2</v>
      </c>
    </row>
    <row r="38" spans="1:23">
      <c r="A38" s="422" t="s">
        <v>33</v>
      </c>
      <c r="B38" s="321">
        <f>'[9]Enero ant aj'!B39+'[9]Febrero ant aj'!B39+'[9]Marzo ant aj'!B38+[9]Abril!B38+[9]Mayo!B38+'[9]Aj Mayo'!B38+[9]Junio!B38</f>
        <v>59709152.0569987</v>
      </c>
      <c r="C38" s="321">
        <f>'[9]Enero ant aj'!C39+'[9]Febrero ant aj'!C39+'[9]Marzo ant aj'!C38+[9]Abril!C38+[9]Mayo!C38+'[9]Aj Mayo'!C38+[9]Junio!C38</f>
        <v>8134568.3900984759</v>
      </c>
      <c r="D38" s="321">
        <f>[9]Junio!D38</f>
        <v>1373660.1542842831</v>
      </c>
      <c r="E38" s="321">
        <f>'[9]Enero ant aj'!D39+'[9]Febrero ant aj'!D39+'[9]Marzo ant aj'!D38+[9]Abril!D38+[9]Mayo!D38+'[9]Aj Mayo'!D38+[9]Junio!E38</f>
        <v>1818270.6621757559</v>
      </c>
      <c r="F38" s="321">
        <f>'[9]Enero ant aj'!E39+'[9]Febrero ant aj'!E39+'[9]Marzo ant aj'!E38+[9]Abril!E38+[9]Mayo!E38+'[9]Aj Mayo'!E38+[9]Junio!F38</f>
        <v>2537151.1855064887</v>
      </c>
      <c r="G38" s="321">
        <f>'[9]Enero ant aj'!F39+'[9]Febrero ant aj'!F39+'[9]Marzo ant aj'!F38+[9]Abril!F38+[9]Mayo!F38+'[9]Aj Mayo'!F38+[9]Junio!G38</f>
        <v>196929.67742340517</v>
      </c>
      <c r="H38" s="321">
        <f>'[9]Enero ant aj'!G39+'[9]Febrero ant aj'!G39+'[9]Marzo ant aj'!G38+[9]Abril!G38+[9]Mayo!G38+[9]Junio!H38</f>
        <v>1725094.3098420678</v>
      </c>
      <c r="I38" s="321">
        <f>'[9]Enero ant aj'!H39+'[9]Febrero ant aj'!H39+'[9]Marzo ant aj'!H38+[9]Abril!H38+[9]Mayo!H38+[9]Junio!I38</f>
        <v>328120.77947233064</v>
      </c>
      <c r="J38" s="321">
        <f>'[9]Enero ant aj'!I39+'[9]Febrero ant aj'!I39+'[9]Marzo ant aj'!I38+[9]Abril!I38+[9]Mayo!I38+[9]Junio!J38</f>
        <v>1841526.8813471249</v>
      </c>
      <c r="K38" s="423">
        <f t="shared" si="1"/>
        <v>77664474.097148642</v>
      </c>
      <c r="M38" s="422" t="s">
        <v>33</v>
      </c>
      <c r="N38" s="428">
        <f t="shared" si="2"/>
        <v>-3.4349001944065094E-2</v>
      </c>
      <c r="O38" s="428">
        <f t="shared" si="3"/>
        <v>-4.3306434527039528E-3</v>
      </c>
      <c r="P38" s="428">
        <f t="shared" si="4"/>
        <v>0</v>
      </c>
      <c r="Q38" s="428">
        <f t="shared" si="5"/>
        <v>-1.0320907458662987E-3</v>
      </c>
      <c r="R38" s="428">
        <f t="shared" si="6"/>
        <v>-1.8812664784491062E-3</v>
      </c>
      <c r="S38" s="428">
        <f t="shared" si="7"/>
        <v>-8.7806140072643757E-5</v>
      </c>
      <c r="T38" s="428">
        <f t="shared" si="8"/>
        <v>-1.1398056522011757E-3</v>
      </c>
      <c r="U38" s="428">
        <f t="shared" si="9"/>
        <v>-2.0133546786382794E-4</v>
      </c>
      <c r="V38" s="428">
        <f t="shared" si="10"/>
        <v>0</v>
      </c>
      <c r="W38" s="423">
        <f t="shared" si="11"/>
        <v>-4.3021949881222099E-2</v>
      </c>
    </row>
    <row r="39" spans="1:23">
      <c r="A39" s="422" t="s">
        <v>34</v>
      </c>
      <c r="B39" s="321">
        <f>'[9]Enero ant aj'!B40+'[9]Febrero ant aj'!B40+'[9]Marzo ant aj'!B39+[9]Abril!B39+[9]Mayo!B39+'[9]Aj Mayo'!B39+[9]Junio!B39</f>
        <v>12648251.149568649</v>
      </c>
      <c r="C39" s="321">
        <f>'[9]Enero ant aj'!C40+'[9]Febrero ant aj'!C40+'[9]Marzo ant aj'!C39+[9]Abril!C39+[9]Mayo!C39+'[9]Aj Mayo'!C39+[9]Junio!C39</f>
        <v>1723153.9964738411</v>
      </c>
      <c r="D39" s="321">
        <f>[9]Junio!D39</f>
        <v>0</v>
      </c>
      <c r="E39" s="321">
        <f>'[9]Enero ant aj'!D40+'[9]Febrero ant aj'!D40+'[9]Marzo ant aj'!D39+[9]Abril!D39+[9]Mayo!D39+'[9]Aj Mayo'!D39+[9]Junio!E39</f>
        <v>385166.1462418391</v>
      </c>
      <c r="F39" s="321">
        <f>'[9]Enero ant aj'!E40+'[9]Febrero ant aj'!E40+'[9]Marzo ant aj'!E39+[9]Abril!E39+[9]Mayo!E39+'[9]Aj Mayo'!E39+[9]Junio!F39</f>
        <v>537447.3474961397</v>
      </c>
      <c r="G39" s="321">
        <f>'[9]Enero ant aj'!F40+'[9]Febrero ant aj'!F40+'[9]Marzo ant aj'!F39+[9]Abril!F39+[9]Mayo!F39+'[9]Aj Mayo'!F39+[9]Junio!G39</f>
        <v>41715.816305790926</v>
      </c>
      <c r="H39" s="321">
        <f>'[9]Enero ant aj'!G40+'[9]Febrero ant aj'!G40+'[9]Marzo ant aj'!G39+[9]Abril!G39+[9]Mayo!G39+[9]Junio!H39</f>
        <v>365428.50359013682</v>
      </c>
      <c r="I39" s="321">
        <f>'[9]Enero ant aj'!H40+'[9]Febrero ant aj'!H40+'[9]Marzo ant aj'!H39+[9]Abril!H39+[9]Mayo!H39+[9]Junio!I39</f>
        <v>69506.162508095542</v>
      </c>
      <c r="J39" s="321">
        <f>'[9]Enero ant aj'!I40+'[9]Febrero ant aj'!I40+'[9]Marzo ant aj'!I39+[9]Abril!I39+[9]Mayo!I39+[9]Junio!J39</f>
        <v>220260.47139047747</v>
      </c>
      <c r="K39" s="423">
        <f t="shared" si="1"/>
        <v>15990929.593574969</v>
      </c>
      <c r="M39" s="422" t="s">
        <v>34</v>
      </c>
      <c r="N39" s="428">
        <f t="shared" si="2"/>
        <v>-1.0200368240475655E-2</v>
      </c>
      <c r="O39" s="428">
        <f t="shared" si="3"/>
        <v>-1.2860395945608616E-3</v>
      </c>
      <c r="P39" s="428">
        <f t="shared" si="4"/>
        <v>0</v>
      </c>
      <c r="Q39" s="428">
        <f t="shared" si="5"/>
        <v>-3.0649226391687989E-4</v>
      </c>
      <c r="R39" s="428">
        <f t="shared" si="6"/>
        <v>-5.9702922590076923E-4</v>
      </c>
      <c r="S39" s="428">
        <f t="shared" si="7"/>
        <v>-2.6075140340253711E-5</v>
      </c>
      <c r="T39" s="428">
        <f t="shared" si="8"/>
        <v>-3.3847970189526677E-4</v>
      </c>
      <c r="U39" s="428">
        <f t="shared" si="9"/>
        <v>-5.9789104852825403E-5</v>
      </c>
      <c r="V39" s="428">
        <f t="shared" si="10"/>
        <v>0</v>
      </c>
      <c r="W39" s="423">
        <f t="shared" si="11"/>
        <v>-1.2814273271942511E-2</v>
      </c>
    </row>
    <row r="40" spans="1:23">
      <c r="A40" s="422" t="s">
        <v>35</v>
      </c>
      <c r="B40" s="321">
        <f>'[9]Enero ant aj'!B41+'[9]Febrero ant aj'!B41+'[9]Marzo ant aj'!B40+[9]Abril!B40+[9]Mayo!B40+'[9]Aj Mayo'!B40+[9]Junio!B40</f>
        <v>12047507.512855636</v>
      </c>
      <c r="C40" s="321">
        <f>'[9]Enero ant aj'!C41+'[9]Febrero ant aj'!C41+'[9]Marzo ant aj'!C40+[9]Abril!C40+[9]Mayo!C40+'[9]Aj Mayo'!C40+[9]Junio!C40</f>
        <v>1641310.7607835331</v>
      </c>
      <c r="D40" s="321">
        <f>[9]Junio!D40</f>
        <v>3754466.7154818517</v>
      </c>
      <c r="E40" s="321">
        <f>'[9]Enero ant aj'!D41+'[9]Febrero ant aj'!D41+'[9]Marzo ant aj'!D40+[9]Abril!D40+[9]Mayo!D40+'[9]Aj Mayo'!D40+[9]Junio!E40</f>
        <v>366872.2249120436</v>
      </c>
      <c r="F40" s="321">
        <f>'[9]Enero ant aj'!E41+'[9]Febrero ant aj'!E41+'[9]Marzo ant aj'!E40+[9]Abril!E40+[9]Mayo!E40+'[9]Aj Mayo'!E40+[9]Junio!F40</f>
        <v>511920.650829272</v>
      </c>
      <c r="G40" s="321">
        <f>'[9]Enero ant aj'!F41+'[9]Febrero ant aj'!F41+'[9]Marzo ant aj'!F40+[9]Abril!F40+[9]Mayo!F40+'[9]Aj Mayo'!F40+[9]Junio!G40</f>
        <v>39734.474300066315</v>
      </c>
      <c r="H40" s="321">
        <f>'[9]Enero ant aj'!G41+'[9]Febrero ant aj'!G41+'[9]Marzo ant aj'!G40+[9]Abril!G40+[9]Mayo!G40+[9]Junio!H40</f>
        <v>348072.0449779171</v>
      </c>
      <c r="I40" s="321">
        <f>'[9]Enero ant aj'!H41+'[9]Febrero ant aj'!H41+'[9]Marzo ant aj'!H40+[9]Abril!H40+[9]Mayo!H40+[9]Junio!I40</f>
        <v>66204.885177878823</v>
      </c>
      <c r="J40" s="321">
        <f>'[9]Enero ant aj'!I41+'[9]Febrero ant aj'!I41+'[9]Marzo ant aj'!I40+[9]Abril!I40+[9]Mayo!I40+[9]Junio!J40</f>
        <v>141179.01940209433</v>
      </c>
      <c r="K40" s="423">
        <f t="shared" si="1"/>
        <v>18917268.288720295</v>
      </c>
      <c r="M40" s="422" t="s">
        <v>35</v>
      </c>
      <c r="N40" s="428">
        <f t="shared" si="2"/>
        <v>1.5385374426841736E-3</v>
      </c>
      <c r="O40" s="428">
        <f t="shared" si="3"/>
        <v>1.9397540017962456E-4</v>
      </c>
      <c r="P40" s="428">
        <f t="shared" si="4"/>
        <v>0</v>
      </c>
      <c r="Q40" s="428">
        <f t="shared" si="5"/>
        <v>4.6228698920458555E-5</v>
      </c>
      <c r="R40" s="428">
        <f t="shared" si="6"/>
        <v>1.9537413027137518E-4</v>
      </c>
      <c r="S40" s="428">
        <f t="shared" si="7"/>
        <v>3.9329606806859374E-6</v>
      </c>
      <c r="T40" s="428">
        <f t="shared" si="8"/>
        <v>5.1053415518254042E-5</v>
      </c>
      <c r="U40" s="428">
        <f t="shared" si="9"/>
        <v>9.0180838014930487E-6</v>
      </c>
      <c r="V40" s="428">
        <f t="shared" si="10"/>
        <v>0</v>
      </c>
      <c r="W40" s="423">
        <f t="shared" si="11"/>
        <v>2.0381201320560649E-3</v>
      </c>
    </row>
    <row r="41" spans="1:23">
      <c r="A41" s="422" t="s">
        <v>36</v>
      </c>
      <c r="B41" s="321">
        <f>'[9]Enero ant aj'!B42+'[9]Febrero ant aj'!B42+'[9]Marzo ant aj'!B41+[9]Abril!B41+[9]Mayo!B41+'[9]Aj Mayo'!B41+[9]Junio!B41</f>
        <v>12857785.53207553</v>
      </c>
      <c r="C41" s="321">
        <f>'[9]Enero ant aj'!C42+'[9]Febrero ant aj'!C42+'[9]Marzo ant aj'!C41+[9]Abril!C41+[9]Mayo!C41+'[9]Aj Mayo'!C41+[9]Junio!C41</f>
        <v>1751700.2363651961</v>
      </c>
      <c r="D41" s="321">
        <f>[9]Junio!D41</f>
        <v>2035256.0719610809</v>
      </c>
      <c r="E41" s="321">
        <f>'[9]Enero ant aj'!D42+'[9]Febrero ant aj'!D42+'[9]Marzo ant aj'!D41+[9]Abril!D41+[9]Mayo!D41+'[9]Aj Mayo'!D41+[9]Junio!E41</f>
        <v>391546.91381016345</v>
      </c>
      <c r="F41" s="321">
        <f>'[9]Enero ant aj'!E42+'[9]Febrero ant aj'!E42+'[9]Marzo ant aj'!E41+[9]Abril!E41+[9]Mayo!E41+'[9]Aj Mayo'!E41+[9]Junio!F41</f>
        <v>546350.84644554451</v>
      </c>
      <c r="G41" s="321">
        <f>'[9]Enero ant aj'!F42+'[9]Febrero ant aj'!F42+'[9]Marzo ant aj'!F41+[9]Abril!F41+[9]Mayo!F41+'[9]Aj Mayo'!F41+[9]Junio!G41</f>
        <v>42406.89192717713</v>
      </c>
      <c r="H41" s="321">
        <f>'[9]Enero ant aj'!G42+'[9]Febrero ant aj'!G42+'[9]Marzo ant aj'!G41+[9]Abril!G41+[9]Mayo!G41+[9]Junio!H41</f>
        <v>371482.2918741458</v>
      </c>
      <c r="I41" s="321">
        <f>'[9]Enero ant aj'!H42+'[9]Febrero ant aj'!H42+'[9]Marzo ant aj'!H41+[9]Abril!H41+[9]Mayo!H41+[9]Junio!I41</f>
        <v>70657.620568548853</v>
      </c>
      <c r="J41" s="321">
        <f>'[9]Enero ant aj'!I42+'[9]Febrero ant aj'!I42+'[9]Marzo ant aj'!I41+[9]Abril!I41+[9]Mayo!I41+[9]Junio!J41</f>
        <v>238149.55637588905</v>
      </c>
      <c r="K41" s="423">
        <f t="shared" si="1"/>
        <v>18305335.961403273</v>
      </c>
      <c r="M41" s="422" t="s">
        <v>36</v>
      </c>
      <c r="N41" s="428">
        <f t="shared" si="2"/>
        <v>-3.2987762242555618E-2</v>
      </c>
      <c r="O41" s="428">
        <f t="shared" si="3"/>
        <v>-4.1590207256376743E-3</v>
      </c>
      <c r="P41" s="428">
        <f t="shared" si="4"/>
        <v>0</v>
      </c>
      <c r="Q41" s="428">
        <f t="shared" si="5"/>
        <v>-9.9118892103433609E-4</v>
      </c>
      <c r="R41" s="428">
        <f t="shared" si="6"/>
        <v>-2.1424505393952131E-3</v>
      </c>
      <c r="S41" s="428">
        <f t="shared" si="7"/>
        <v>-8.4326398791745305E-5</v>
      </c>
      <c r="T41" s="428">
        <f t="shared" si="8"/>
        <v>-1.0946353431791067E-3</v>
      </c>
      <c r="U41" s="428">
        <f t="shared" si="9"/>
        <v>-1.933565508807078E-4</v>
      </c>
      <c r="V41" s="428">
        <f t="shared" si="10"/>
        <v>0</v>
      </c>
      <c r="W41" s="423">
        <f t="shared" si="11"/>
        <v>-4.1652740721474402E-2</v>
      </c>
    </row>
    <row r="42" spans="1:23">
      <c r="A42" s="422" t="s">
        <v>37</v>
      </c>
      <c r="B42" s="321">
        <f>'[9]Enero ant aj'!B43+'[9]Febrero ant aj'!B43+'[9]Marzo ant aj'!B42+[9]Abril!B42+[9]Mayo!B42+'[9]Aj Mayo'!B42+[9]Junio!B42</f>
        <v>18110747.890073806</v>
      </c>
      <c r="C42" s="321">
        <f>'[9]Enero ant aj'!C43+'[9]Febrero ant aj'!C43+'[9]Marzo ant aj'!C42+[9]Abril!C42+[9]Mayo!C42+'[9]Aj Mayo'!C42+[9]Junio!C42</f>
        <v>2467345.6616273606</v>
      </c>
      <c r="D42" s="321">
        <f>[9]Junio!D42</f>
        <v>659623.96591122216</v>
      </c>
      <c r="E42" s="321">
        <f>'[9]Enero ant aj'!D43+'[9]Febrero ant aj'!D43+'[9]Marzo ant aj'!D42+[9]Abril!D42+[9]Mayo!D42+'[9]Aj Mayo'!D42+[9]Junio!E42</f>
        <v>551510.78893795004</v>
      </c>
      <c r="F42" s="321">
        <f>'[9]Enero ant aj'!E43+'[9]Febrero ant aj'!E43+'[9]Marzo ant aj'!E42+[9]Abril!E42+[9]Mayo!E42+'[9]Aj Mayo'!E42+[9]Junio!F42</f>
        <v>769558.83558231755</v>
      </c>
      <c r="G42" s="321">
        <f>'[9]Enero ant aj'!F43+'[9]Febrero ant aj'!F43+'[9]Marzo ant aj'!F42+[9]Abril!F42+[9]Mayo!F42+'[9]Aj Mayo'!F42+[9]Junio!G42</f>
        <v>59731.94419170318</v>
      </c>
      <c r="H42" s="321">
        <f>'[9]Enero ant aj'!G43+'[9]Febrero ant aj'!G43+'[9]Marzo ant aj'!G42+[9]Abril!G42+[9]Mayo!G42+[9]Junio!H42</f>
        <v>523248.90011708514</v>
      </c>
      <c r="I42" s="321">
        <f>'[9]Enero ant aj'!H43+'[9]Febrero ant aj'!H43+'[9]Marzo ant aj'!H42+[9]Abril!H42+[9]Mayo!H42+[9]Junio!I42</f>
        <v>99524.319313372485</v>
      </c>
      <c r="J42" s="321">
        <f>'[9]Enero ant aj'!I43+'[9]Febrero ant aj'!I43+'[9]Marzo ant aj'!I42+[9]Abril!I42+[9]Mayo!I42+[9]Junio!J42</f>
        <v>247612.32196922516</v>
      </c>
      <c r="K42" s="423">
        <f t="shared" si="1"/>
        <v>23488904.627724037</v>
      </c>
      <c r="M42" s="422" t="s">
        <v>37</v>
      </c>
      <c r="N42" s="428">
        <f t="shared" si="2"/>
        <v>2.3135218769311905E-2</v>
      </c>
      <c r="O42" s="428">
        <f t="shared" si="3"/>
        <v>2.9168352484703064E-3</v>
      </c>
      <c r="P42" s="428">
        <f t="shared" si="4"/>
        <v>0</v>
      </c>
      <c r="Q42" s="428">
        <f t="shared" si="5"/>
        <v>6.9514801725745201E-4</v>
      </c>
      <c r="R42" s="428">
        <f t="shared" si="6"/>
        <v>1.7073018243536353E-3</v>
      </c>
      <c r="S42" s="428">
        <f t="shared" si="7"/>
        <v>5.9140402299817652E-5</v>
      </c>
      <c r="T42" s="428">
        <f t="shared" si="8"/>
        <v>7.6769769657403231E-4</v>
      </c>
      <c r="U42" s="428">
        <f t="shared" si="9"/>
        <v>1.3560625666286796E-4</v>
      </c>
      <c r="V42" s="428">
        <f t="shared" si="10"/>
        <v>0</v>
      </c>
      <c r="W42" s="423">
        <f t="shared" si="11"/>
        <v>2.9416948214930017E-2</v>
      </c>
    </row>
    <row r="43" spans="1:23">
      <c r="A43" s="422" t="s">
        <v>38</v>
      </c>
      <c r="B43" s="321">
        <f>'[9]Enero ant aj'!B44+'[9]Febrero ant aj'!B44+'[9]Marzo ant aj'!B43+[9]Abril!B43+[9]Mayo!B43+'[9]Aj Mayo'!B43+[9]Junio!B43</f>
        <v>42489487.199360326</v>
      </c>
      <c r="C43" s="321">
        <f>'[9]Enero ant aj'!C44+'[9]Febrero ant aj'!C44+'[9]Marzo ant aj'!C43+[9]Abril!C43+[9]Mayo!C43+'[9]Aj Mayo'!C43+[9]Junio!C43</f>
        <v>5788620.7985316776</v>
      </c>
      <c r="D43" s="321">
        <f>[9]Junio!D43</f>
        <v>2130821.3061994533</v>
      </c>
      <c r="E43" s="321">
        <f>'[9]Enero ant aj'!D44+'[9]Febrero ant aj'!D44+'[9]Marzo ant aj'!D43+[9]Abril!D43+[9]Mayo!D43+'[9]Aj Mayo'!D43+[9]Junio!E43</f>
        <v>1293895.2465913277</v>
      </c>
      <c r="F43" s="321">
        <f>'[9]Enero ant aj'!E44+'[9]Febrero ant aj'!E44+'[9]Marzo ant aj'!E43+[9]Abril!E43+[9]Mayo!E43+'[9]Aj Mayo'!E43+[9]Junio!F43</f>
        <v>1805456.1011928872</v>
      </c>
      <c r="G43" s="321">
        <f>'[9]Enero ant aj'!F44+'[9]Febrero ant aj'!F44+'[9]Marzo ant aj'!F43+[9]Abril!F43+[9]Mayo!F43+'[9]Aj Mayo'!F43+[9]Junio!G43</f>
        <v>140136.65774966261</v>
      </c>
      <c r="H43" s="321">
        <f>'[9]Enero ant aj'!G44+'[9]Febrero ant aj'!G44+'[9]Marzo ant aj'!G43+[9]Abril!G43+[9]Mayo!G43+[9]Junio!H43</f>
        <v>1227590.2450551086</v>
      </c>
      <c r="I43" s="321">
        <f>'[9]Enero ant aj'!H44+'[9]Febrero ant aj'!H44+'[9]Marzo ant aj'!H43+[9]Abril!H43+[9]Mayo!H43+[9]Junio!I43</f>
        <v>233493.24483413683</v>
      </c>
      <c r="J43" s="321">
        <f>'[9]Enero ant aj'!I44+'[9]Febrero ant aj'!I44+'[9]Marzo ant aj'!I43+[9]Abril!I43+[9]Mayo!I43+[9]Junio!J43</f>
        <v>1362850.1551011996</v>
      </c>
      <c r="K43" s="423">
        <f t="shared" si="1"/>
        <v>56472350.954615787</v>
      </c>
      <c r="M43" s="422" t="s">
        <v>38</v>
      </c>
      <c r="N43" s="428">
        <f t="shared" si="2"/>
        <v>1.4426447451114655E-2</v>
      </c>
      <c r="O43" s="428">
        <f t="shared" si="3"/>
        <v>1.8188543617725372E-3</v>
      </c>
      <c r="P43" s="428">
        <f t="shared" si="4"/>
        <v>0</v>
      </c>
      <c r="Q43" s="428">
        <f t="shared" si="5"/>
        <v>4.3347431346774101E-4</v>
      </c>
      <c r="R43" s="428">
        <f t="shared" si="6"/>
        <v>1.3000676408410072E-3</v>
      </c>
      <c r="S43" s="428">
        <f t="shared" si="7"/>
        <v>3.6878249375149608E-5</v>
      </c>
      <c r="T43" s="428">
        <f t="shared" si="8"/>
        <v>4.787142388522625E-4</v>
      </c>
      <c r="U43" s="428">
        <f t="shared" si="9"/>
        <v>8.4560131654143333E-5</v>
      </c>
      <c r="V43" s="428">
        <f t="shared" si="10"/>
        <v>0</v>
      </c>
      <c r="W43" s="423">
        <f t="shared" si="11"/>
        <v>1.8578996387077495E-2</v>
      </c>
    </row>
    <row r="44" spans="1:23">
      <c r="A44" s="422" t="s">
        <v>39</v>
      </c>
      <c r="B44" s="321">
        <f>'[9]Enero ant aj'!B45+'[9]Febrero ant aj'!B45+'[9]Marzo ant aj'!B44+[9]Abril!B44+[9]Mayo!B44+'[9]Aj Mayo'!B44+[9]Junio!B44</f>
        <v>883077926.90973818</v>
      </c>
      <c r="C44" s="321">
        <f>'[9]Enero ant aj'!C45+'[9]Febrero ant aj'!C45+'[9]Marzo ant aj'!C44+[9]Abril!C44+[9]Mayo!C44+'[9]Aj Mayo'!C44+[9]Junio!C44</f>
        <v>120307482.89716038</v>
      </c>
      <c r="D44" s="321">
        <f>[9]Junio!D44</f>
        <v>0</v>
      </c>
      <c r="E44" s="321">
        <f>'[9]Enero ant aj'!D45+'[9]Febrero ant aj'!D45+'[9]Marzo ant aj'!D44+[9]Abril!D44+[9]Mayo!D44+'[9]Aj Mayo'!D44+[9]Junio!E44</f>
        <v>26891600.895101149</v>
      </c>
      <c r="F44" s="321">
        <f>'[9]Enero ant aj'!E45+'[9]Febrero ant aj'!E45+'[9]Marzo ant aj'!E44+[9]Abril!E44+[9]Mayo!E44+'[9]Aj Mayo'!E44+[9]Junio!F44</f>
        <v>37523597.853904732</v>
      </c>
      <c r="G44" s="321">
        <f>'[9]Enero ant aj'!F45+'[9]Febrero ant aj'!F45+'[9]Marzo ant aj'!F44+[9]Abril!F44+[9]Mayo!F44+'[9]Aj Mayo'!F44+[9]Junio!G44</f>
        <v>2912522.5408625053</v>
      </c>
      <c r="H44" s="321">
        <f>'[9]Enero ant aj'!G45+'[9]Febrero ant aj'!G45+'[9]Marzo ant aj'!G44+[9]Abril!G44+[9]Mayo!G44+[9]Junio!H44</f>
        <v>25513554.530891139</v>
      </c>
      <c r="I44" s="321">
        <f>'[9]Enero ant aj'!H45+'[9]Febrero ant aj'!H45+'[9]Marzo ant aj'!H44+[9]Abril!H44+[9]Mayo!H44+[9]Junio!I44</f>
        <v>4852794.0481855804</v>
      </c>
      <c r="J44" s="321">
        <f>'[9]Enero ant aj'!I45+'[9]Febrero ant aj'!I45+'[9]Marzo ant aj'!I44+[9]Abril!I44+[9]Mayo!I44+[9]Junio!J44</f>
        <v>27212953.59309341</v>
      </c>
      <c r="K44" s="423">
        <f t="shared" si="1"/>
        <v>1128292433.2689371</v>
      </c>
      <c r="M44" s="422" t="s">
        <v>39</v>
      </c>
      <c r="N44" s="428">
        <f t="shared" si="2"/>
        <v>3.9868950843811035E-2</v>
      </c>
      <c r="O44" s="428">
        <f t="shared" si="3"/>
        <v>5.0265640020370483E-3</v>
      </c>
      <c r="P44" s="428">
        <f t="shared" si="4"/>
        <v>0</v>
      </c>
      <c r="Q44" s="428">
        <f t="shared" si="5"/>
        <v>1.1979490518569946E-3</v>
      </c>
      <c r="R44" s="428">
        <f t="shared" si="6"/>
        <v>9.3714147806167603E-3</v>
      </c>
      <c r="S44" s="428">
        <f t="shared" si="7"/>
        <v>1.0191695764660835E-4</v>
      </c>
      <c r="T44" s="428">
        <f t="shared" si="8"/>
        <v>1.3229735195636749E-3</v>
      </c>
      <c r="U44" s="428">
        <f t="shared" si="9"/>
        <v>2.3369025439023972E-4</v>
      </c>
      <c r="V44" s="428">
        <f t="shared" si="10"/>
        <v>0</v>
      </c>
      <c r="W44" s="423">
        <f t="shared" si="11"/>
        <v>5.7123459409922361E-2</v>
      </c>
    </row>
    <row r="45" spans="1:23">
      <c r="A45" s="422" t="s">
        <v>40</v>
      </c>
      <c r="B45" s="321">
        <f>'[9]Enero ant aj'!B46+'[9]Febrero ant aj'!B46+'[9]Marzo ant aj'!B45+[9]Abril!B45+[9]Mayo!B45+'[9]Aj Mayo'!B45+[9]Junio!B45</f>
        <v>4541384.0067585455</v>
      </c>
      <c r="C45" s="321">
        <f>'[9]Enero ant aj'!C46+'[9]Febrero ant aj'!C46+'[9]Marzo ant aj'!C45+[9]Abril!C45+[9]Mayo!C45+'[9]Aj Mayo'!C45+[9]Junio!C45</f>
        <v>618702.45209810953</v>
      </c>
      <c r="D45" s="321">
        <f>[9]Junio!D45</f>
        <v>1764136.7182511773</v>
      </c>
      <c r="E45" s="321">
        <f>'[9]Enero ant aj'!D46+'[9]Febrero ant aj'!D46+'[9]Marzo ant aj'!D45+[9]Abril!D45+[9]Mayo!D45+'[9]Aj Mayo'!D45+[9]Junio!E45</f>
        <v>138294.8010607801</v>
      </c>
      <c r="F45" s="321">
        <f>'[9]Enero ant aj'!E46+'[9]Febrero ant aj'!E46+'[9]Marzo ant aj'!E45+[9]Abril!E45+[9]Mayo!E45+'[9]Aj Mayo'!E45+[9]Junio!F45</f>
        <v>192971.72067308391</v>
      </c>
      <c r="G45" s="321">
        <f>'[9]Enero ant aj'!F46+'[9]Febrero ant aj'!F46+'[9]Marzo ant aj'!F45+[9]Abril!F45+[9]Mayo!F45+'[9]Aj Mayo'!F45+[9]Junio!G45</f>
        <v>14978.160915369237</v>
      </c>
      <c r="H45" s="321">
        <f>'[9]Enero ant aj'!G46+'[9]Febrero ant aj'!G46+'[9]Marzo ant aj'!G45+[9]Abril!G45+[9]Mayo!G45+[9]Junio!H45</f>
        <v>131207.9545305809</v>
      </c>
      <c r="I45" s="321">
        <f>'[9]Enero ant aj'!H46+'[9]Febrero ant aj'!H46+'[9]Marzo ant aj'!H45+[9]Abril!H45+[9]Mayo!H45+[9]Junio!I45</f>
        <v>24956.349383382676</v>
      </c>
      <c r="J45" s="321">
        <f>'[9]Enero ant aj'!I46+'[9]Febrero ant aj'!I46+'[9]Marzo ant aj'!I45+[9]Abril!I45+[9]Mayo!I45+[9]Junio!J45</f>
        <v>50401.674760057969</v>
      </c>
      <c r="K45" s="423">
        <f t="shared" si="1"/>
        <v>7477033.8384310873</v>
      </c>
      <c r="M45" s="422" t="s">
        <v>40</v>
      </c>
      <c r="N45" s="428">
        <f t="shared" si="2"/>
        <v>-5.3939623758196831E-3</v>
      </c>
      <c r="O45" s="428">
        <f t="shared" si="3"/>
        <v>-6.8005837965756655E-4</v>
      </c>
      <c r="P45" s="428">
        <f t="shared" si="4"/>
        <v>0</v>
      </c>
      <c r="Q45" s="428">
        <f t="shared" si="5"/>
        <v>-1.6207332373596728E-4</v>
      </c>
      <c r="R45" s="428">
        <f t="shared" si="6"/>
        <v>-3.3191347029060125E-4</v>
      </c>
      <c r="S45" s="428">
        <f t="shared" si="7"/>
        <v>-1.3788552678306587E-5</v>
      </c>
      <c r="T45" s="428">
        <f t="shared" si="8"/>
        <v>-1.7898826627060771E-4</v>
      </c>
      <c r="U45" s="428">
        <f t="shared" si="9"/>
        <v>-3.1616513297194615E-5</v>
      </c>
      <c r="V45" s="428">
        <f t="shared" si="10"/>
        <v>0</v>
      </c>
      <c r="W45" s="423">
        <f t="shared" si="11"/>
        <v>-6.7924008817499271E-3</v>
      </c>
    </row>
    <row r="46" spans="1:23">
      <c r="A46" s="422" t="s">
        <v>41</v>
      </c>
      <c r="B46" s="321">
        <f>'[9]Enero ant aj'!B47+'[9]Febrero ant aj'!B47+'[9]Marzo ant aj'!B46+[9]Abril!B46+[9]Mayo!B46+'[9]Aj Mayo'!B46+[9]Junio!B46</f>
        <v>17289744.548543792</v>
      </c>
      <c r="C46" s="321">
        <f>'[9]Enero ant aj'!C47+'[9]Febrero ant aj'!C47+'[9]Marzo ant aj'!C46+[9]Abril!C46+[9]Mayo!C46+'[9]Aj Mayo'!C46+[9]Junio!C46</f>
        <v>2355495.0058898493</v>
      </c>
      <c r="D46" s="321">
        <f>[9]Junio!D46</f>
        <v>0</v>
      </c>
      <c r="E46" s="321">
        <f>'[9]Enero ant aj'!D47+'[9]Febrero ant aj'!D47+'[9]Marzo ant aj'!D46+[9]Abril!D46+[9]Mayo!D46+'[9]Aj Mayo'!D46+[9]Junio!E46</f>
        <v>526509.49119272153</v>
      </c>
      <c r="F46" s="321">
        <f>'[9]Enero ant aj'!E47+'[9]Febrero ant aj'!E47+'[9]Marzo ant aj'!E46+[9]Abril!E46+[9]Mayo!E46+'[9]Aj Mayo'!E46+[9]Junio!F46</f>
        <v>734672.89972190757</v>
      </c>
      <c r="G46" s="321">
        <f>'[9]Enero ant aj'!F47+'[9]Febrero ant aj'!F47+'[9]Marzo ant aj'!F46+[9]Abril!F46+[9]Mayo!F46+'[9]Aj Mayo'!F46+[9]Junio!G46</f>
        <v>57024.152902619673</v>
      </c>
      <c r="H46" s="321">
        <f>'[9]Enero ant aj'!G47+'[9]Febrero ant aj'!G47+'[9]Marzo ant aj'!G46+[9]Abril!G46+[9]Mayo!G46+[9]Junio!H46</f>
        <v>499528.78097122558</v>
      </c>
      <c r="I46" s="321">
        <f>'[9]Enero ant aj'!H47+'[9]Febrero ant aj'!H47+'[9]Marzo ant aj'!H46+[9]Abril!H46+[9]Mayo!H46+[9]Junio!I46</f>
        <v>95012.644841721092</v>
      </c>
      <c r="J46" s="321">
        <f>'[9]Enero ant aj'!I47+'[9]Febrero ant aj'!I47+'[9]Marzo ant aj'!I46+[9]Abril!I46+[9]Mayo!I46+[9]Junio!J46</f>
        <v>1108058.9591392775</v>
      </c>
      <c r="K46" s="423">
        <f t="shared" si="1"/>
        <v>22666046.483203109</v>
      </c>
      <c r="M46" s="422" t="s">
        <v>41</v>
      </c>
      <c r="N46" s="428">
        <f t="shared" si="2"/>
        <v>-7.8299380838871002E-3</v>
      </c>
      <c r="O46" s="428">
        <f t="shared" si="3"/>
        <v>-9.8718097433447838E-4</v>
      </c>
      <c r="P46" s="428">
        <f t="shared" si="4"/>
        <v>0</v>
      </c>
      <c r="Q46" s="428">
        <f t="shared" si="5"/>
        <v>-2.3526756558567286E-4</v>
      </c>
      <c r="R46" s="428">
        <f t="shared" si="6"/>
        <v>-4.0107383392751217E-4</v>
      </c>
      <c r="S46" s="428">
        <f t="shared" si="7"/>
        <v>-2.0015628251712769E-5</v>
      </c>
      <c r="T46" s="428">
        <f t="shared" si="8"/>
        <v>-2.5982141960412264E-4</v>
      </c>
      <c r="U46" s="428">
        <f t="shared" si="9"/>
        <v>-4.5894907088950276E-5</v>
      </c>
      <c r="V46" s="428">
        <f t="shared" si="10"/>
        <v>0</v>
      </c>
      <c r="W46" s="423">
        <f t="shared" si="11"/>
        <v>-9.7791924126795493E-3</v>
      </c>
    </row>
    <row r="47" spans="1:23">
      <c r="A47" s="422" t="s">
        <v>42</v>
      </c>
      <c r="B47" s="321">
        <f>'[9]Enero ant aj'!B48+'[9]Febrero ant aj'!B48+'[9]Marzo ant aj'!B47+[9]Abril!B47+[9]Mayo!B47+'[9]Aj Mayo'!B47+[9]Junio!B47</f>
        <v>9632137.5101909153</v>
      </c>
      <c r="C47" s="321">
        <f>'[9]Enero ant aj'!C48+'[9]Febrero ant aj'!C48+'[9]Marzo ant aj'!C47+[9]Abril!C47+[9]Mayo!C47+'[9]Aj Mayo'!C47+[9]Junio!C47</f>
        <v>1312249.1047254826</v>
      </c>
      <c r="D47" s="321">
        <f>[9]Junio!D47</f>
        <v>565269.42203292123</v>
      </c>
      <c r="E47" s="321">
        <f>'[9]Enero ant aj'!D48+'[9]Febrero ant aj'!D48+'[9]Marzo ant aj'!D47+[9]Abril!D47+[9]Mayo!D47+'[9]Aj Mayo'!D47+[9]Junio!E47</f>
        <v>293319.07163162797</v>
      </c>
      <c r="F47" s="321">
        <f>'[9]Enero ant aj'!E48+'[9]Febrero ant aj'!E48+'[9]Marzo ant aj'!E47+[9]Abril!E47+[9]Mayo!E47+'[9]Aj Mayo'!E47+[9]Junio!F47</f>
        <v>409287.15670807962</v>
      </c>
      <c r="G47" s="321">
        <f>'[9]Enero ant aj'!F48+'[9]Febrero ant aj'!F48+'[9]Marzo ant aj'!F47+[9]Abril!F47+[9]Mayo!F47+'[9]Aj Mayo'!F47+[9]Junio!G47</f>
        <v>31768.224271370582</v>
      </c>
      <c r="H47" s="321">
        <f>'[9]Enero ant aj'!G48+'[9]Febrero ant aj'!G48+'[9]Marzo ant aj'!G47+[9]Abril!G47+[9]Mayo!G47+[9]Junio!H47</f>
        <v>278288.08538160537</v>
      </c>
      <c r="I47" s="321">
        <f>'[9]Enero ant aj'!H48+'[9]Febrero ant aj'!H48+'[9]Marzo ant aj'!H47+[9]Abril!H47+[9]Mayo!H47+[9]Junio!I47</f>
        <v>52931.658858705749</v>
      </c>
      <c r="J47" s="321">
        <f>'[9]Enero ant aj'!I48+'[9]Febrero ant aj'!I48+'[9]Marzo ant aj'!I47+[9]Abril!I47+[9]Mayo!I47+[9]Junio!J47</f>
        <v>136061.85644864733</v>
      </c>
      <c r="K47" s="423">
        <f t="shared" si="1"/>
        <v>12711312.090249352</v>
      </c>
      <c r="M47" s="422" t="s">
        <v>42</v>
      </c>
      <c r="N47" s="428">
        <f t="shared" si="2"/>
        <v>-2.4060443043708801E-2</v>
      </c>
      <c r="O47" s="428">
        <f t="shared" si="3"/>
        <v>-3.0334852635860443E-3</v>
      </c>
      <c r="P47" s="428">
        <f t="shared" si="4"/>
        <v>0</v>
      </c>
      <c r="Q47" s="428">
        <f t="shared" si="5"/>
        <v>-7.229482289403677E-4</v>
      </c>
      <c r="R47" s="428">
        <f t="shared" si="6"/>
        <v>-1.5607324312441051E-3</v>
      </c>
      <c r="S47" s="428">
        <f t="shared" si="7"/>
        <v>-6.1505550547735766E-5</v>
      </c>
      <c r="T47" s="428">
        <f t="shared" si="8"/>
        <v>-7.9839950194582343E-4</v>
      </c>
      <c r="U47" s="428">
        <f t="shared" si="9"/>
        <v>-1.4102940622251481E-4</v>
      </c>
      <c r="V47" s="428">
        <f t="shared" si="10"/>
        <v>0</v>
      </c>
      <c r="W47" s="423">
        <f t="shared" si="11"/>
        <v>-3.0378543426195392E-2</v>
      </c>
    </row>
    <row r="48" spans="1:23">
      <c r="A48" s="422" t="s">
        <v>43</v>
      </c>
      <c r="B48" s="321">
        <f>'[9]Enero ant aj'!B49+'[9]Febrero ant aj'!B49+'[9]Marzo ant aj'!B48+[9]Abril!B48+[9]Mayo!B48+'[9]Aj Mayo'!B48+[9]Junio!B48</f>
        <v>10585347.796180112</v>
      </c>
      <c r="C48" s="321">
        <f>'[9]Enero ant aj'!C49+'[9]Febrero ant aj'!C49+'[9]Marzo ant aj'!C48+[9]Abril!C48+[9]Mayo!C48+'[9]Aj Mayo'!C48+[9]Junio!C48</f>
        <v>1442111.1773050795</v>
      </c>
      <c r="D48" s="321">
        <f>[9]Junio!D48</f>
        <v>5322176.8274167553</v>
      </c>
      <c r="E48" s="321">
        <f>'[9]Enero ant aj'!D49+'[9]Febrero ant aj'!D49+'[9]Marzo ant aj'!D48+[9]Abril!D48+[9]Mayo!D48+'[9]Aj Mayo'!D48+[9]Junio!E48</f>
        <v>322346.3519941048</v>
      </c>
      <c r="F48" s="321">
        <f>'[9]Enero ant aj'!E49+'[9]Febrero ant aj'!E49+'[9]Marzo ant aj'!E48+[9]Abril!E48+[9]Mayo!E48+'[9]Aj Mayo'!E48+[9]Junio!F48</f>
        <v>449790.80786369526</v>
      </c>
      <c r="G48" s="321">
        <f>'[9]Enero ant aj'!F49+'[9]Febrero ant aj'!F49+'[9]Marzo ant aj'!F48+[9]Abril!F48+[9]Mayo!F48+'[9]Aj Mayo'!F48+[9]Junio!G48</f>
        <v>34912.053750747102</v>
      </c>
      <c r="H48" s="321">
        <f>'[9]Enero ant aj'!G49+'[9]Febrero ant aj'!G49+'[9]Marzo ant aj'!G48+[9]Abril!G48+[9]Mayo!G48+[9]Junio!H48</f>
        <v>305827.8777533308</v>
      </c>
      <c r="I48" s="321">
        <f>'[9]Enero ant aj'!H49+'[9]Febrero ant aj'!H49+'[9]Marzo ant aj'!H48+[9]Abril!H48+[9]Mayo!H48+[9]Junio!I48</f>
        <v>58169.852537721599</v>
      </c>
      <c r="J48" s="321">
        <f>'[9]Enero ant aj'!I49+'[9]Febrero ant aj'!I49+'[9]Marzo ant aj'!I48+[9]Abril!I48+[9]Mayo!I48+[9]Junio!J48</f>
        <v>149511.75539152155</v>
      </c>
      <c r="K48" s="423">
        <f t="shared" si="1"/>
        <v>18670194.500193071</v>
      </c>
      <c r="M48" s="422" t="s">
        <v>43</v>
      </c>
      <c r="N48" s="428">
        <f t="shared" si="2"/>
        <v>1.4021644368767738E-2</v>
      </c>
      <c r="O48" s="428">
        <f t="shared" si="3"/>
        <v>1.7678164876997471E-3</v>
      </c>
      <c r="P48" s="428">
        <f t="shared" si="4"/>
        <v>0</v>
      </c>
      <c r="Q48" s="428">
        <f t="shared" si="5"/>
        <v>4.2131083318963647E-4</v>
      </c>
      <c r="R48" s="428">
        <f t="shared" si="6"/>
        <v>1.0317986598238349E-3</v>
      </c>
      <c r="S48" s="428">
        <f t="shared" si="7"/>
        <v>3.5843440855387598E-5</v>
      </c>
      <c r="T48" s="428">
        <f t="shared" si="8"/>
        <v>4.6528130769729614E-4</v>
      </c>
      <c r="U48" s="428">
        <f t="shared" si="9"/>
        <v>8.2187361840624362E-5</v>
      </c>
      <c r="V48" s="428">
        <f t="shared" si="10"/>
        <v>0</v>
      </c>
      <c r="W48" s="423">
        <f t="shared" si="11"/>
        <v>1.7825882459874265E-2</v>
      </c>
    </row>
    <row r="49" spans="1:23">
      <c r="A49" s="422" t="s">
        <v>44</v>
      </c>
      <c r="B49" s="321">
        <f>'[9]Enero ant aj'!B50+'[9]Febrero ant aj'!B50+'[9]Marzo ant aj'!B49+[9]Abril!B49+[9]Mayo!B49+'[9]Aj Mayo'!B49+[9]Junio!B49</f>
        <v>31054666.732916925</v>
      </c>
      <c r="C49" s="321">
        <f>'[9]Enero ant aj'!C50+'[9]Febrero ant aj'!C50+'[9]Marzo ant aj'!C49+[9]Abril!C49+[9]Mayo!C49+'[9]Aj Mayo'!C49+[9]Junio!C49</f>
        <v>4230780.4024087926</v>
      </c>
      <c r="D49" s="321">
        <f>[9]Junio!D49</f>
        <v>1686801.6150185012</v>
      </c>
      <c r="E49" s="321">
        <f>'[9]Enero ant aj'!D50+'[9]Febrero ant aj'!D50+'[9]Marzo ant aj'!D49+[9]Abril!D49+[9]Mayo!D49+'[9]Aj Mayo'!D49+[9]Junio!E49</f>
        <v>945680.64523959276</v>
      </c>
      <c r="F49" s="321">
        <f>'[9]Enero ant aj'!E50+'[9]Febrero ant aj'!E50+'[9]Marzo ant aj'!E49+[9]Abril!E49+[9]Mayo!E49+'[9]Aj Mayo'!E49+[9]Junio!F49</f>
        <v>1319569.6440353924</v>
      </c>
      <c r="G49" s="321">
        <f>'[9]Enero ant aj'!F50+'[9]Febrero ant aj'!F50+'[9]Marzo ant aj'!F49+[9]Abril!F49+[9]Mayo!F49+'[9]Aj Mayo'!F49+[9]Junio!G49</f>
        <v>102422.91660943514</v>
      </c>
      <c r="H49" s="321">
        <f>'[9]Enero ant aj'!G50+'[9]Febrero ant aj'!G50+'[9]Marzo ant aj'!G49+[9]Abril!G49+[9]Mayo!G49+[9]Junio!H49</f>
        <v>897219.72312228079</v>
      </c>
      <c r="I49" s="321">
        <f>'[9]Enero ant aj'!H50+'[9]Febrero ant aj'!H50+'[9]Marzo ant aj'!H49+[9]Abril!H49+[9]Mayo!H49+[9]Junio!I49</f>
        <v>170655.2698161703</v>
      </c>
      <c r="J49" s="321">
        <f>'[9]Enero ant aj'!I50+'[9]Febrero ant aj'!I50+'[9]Marzo ant aj'!I49+[9]Abril!I49+[9]Mayo!I49+[9]Junio!J49</f>
        <v>745843.31565257115</v>
      </c>
      <c r="K49" s="423">
        <f t="shared" si="1"/>
        <v>41153640.264819659</v>
      </c>
      <c r="M49" s="422" t="s">
        <v>44</v>
      </c>
      <c r="N49" s="428">
        <f t="shared" si="2"/>
        <v>-1.2206938117742538E-2</v>
      </c>
      <c r="O49" s="428">
        <f t="shared" si="3"/>
        <v>-1.5390226617455482E-3</v>
      </c>
      <c r="P49" s="428">
        <f t="shared" si="4"/>
        <v>0</v>
      </c>
      <c r="Q49" s="428">
        <f t="shared" si="5"/>
        <v>-3.6678428295999765E-4</v>
      </c>
      <c r="R49" s="428">
        <f t="shared" si="6"/>
        <v>-5.9433560818433762E-4</v>
      </c>
      <c r="S49" s="428">
        <f t="shared" si="7"/>
        <v>-3.1204544939100742E-5</v>
      </c>
      <c r="T49" s="428">
        <f t="shared" si="8"/>
        <v>-4.0506385266780853E-4</v>
      </c>
      <c r="U49" s="428">
        <f t="shared" si="9"/>
        <v>-7.1550544817000628E-5</v>
      </c>
      <c r="V49" s="428">
        <f t="shared" si="10"/>
        <v>0</v>
      </c>
      <c r="W49" s="423">
        <f t="shared" si="11"/>
        <v>-1.5214899613056332E-2</v>
      </c>
    </row>
    <row r="50" spans="1:23">
      <c r="A50" s="422" t="s">
        <v>45</v>
      </c>
      <c r="B50" s="321">
        <f>'[9]Enero ant aj'!B51+'[9]Febrero ant aj'!B51+'[9]Marzo ant aj'!B50+[9]Abril!B50+[9]Mayo!B50+'[9]Aj Mayo'!B50+[9]Junio!B50</f>
        <v>26833677.554094113</v>
      </c>
      <c r="C50" s="321">
        <f>'[9]Enero ant aj'!C51+'[9]Febrero ant aj'!C51+'[9]Marzo ant aj'!C50+[9]Abril!C50+[9]Mayo!C50+'[9]Aj Mayo'!C50+[9]Junio!C50</f>
        <v>3655727.4336785125</v>
      </c>
      <c r="D50" s="321">
        <f>[9]Junio!D50</f>
        <v>520961.14021370403</v>
      </c>
      <c r="E50" s="321">
        <f>'[9]Enero ant aj'!D51+'[9]Febrero ant aj'!D51+'[9]Marzo ant aj'!D50+[9]Abril!D50+[9]Mayo!D50+'[9]Aj Mayo'!D50+[9]Junio!E50</f>
        <v>817142.54806551279</v>
      </c>
      <c r="F50" s="321">
        <f>'[9]Enero ant aj'!E51+'[9]Febrero ant aj'!E51+'[9]Marzo ant aj'!E50+[9]Abril!E50+[9]Mayo!E50+'[9]Aj Mayo'!E50+[9]Junio!F50</f>
        <v>1140212.0861776872</v>
      </c>
      <c r="G50" s="321">
        <f>'[9]Enero ant aj'!F51+'[9]Febrero ant aj'!F51+'[9]Marzo ant aj'!F50+[9]Abril!F50+[9]Mayo!F50+'[9]Aj Mayo'!F50+[9]Junio!G50</f>
        <v>88501.465560738434</v>
      </c>
      <c r="H50" s="321">
        <f>'[9]Enero ant aj'!G51+'[9]Febrero ant aj'!G51+'[9]Marzo ant aj'!G50+[9]Abril!G50+[9]Mayo!G50+[9]Junio!H50</f>
        <v>775268.49516640708</v>
      </c>
      <c r="I50" s="321">
        <f>'[9]Enero ant aj'!H51+'[9]Febrero ant aj'!H51+'[9]Marzo ant aj'!H50+[9]Abril!H50+[9]Mayo!H50+[9]Junio!I50</f>
        <v>147459.59190544413</v>
      </c>
      <c r="J50" s="321">
        <f>'[9]Enero ant aj'!I51+'[9]Febrero ant aj'!I51+'[9]Marzo ant aj'!I50+[9]Abril!I50+[9]Mayo!I50+[9]Junio!J50</f>
        <v>970709.15427464037</v>
      </c>
      <c r="K50" s="423">
        <f t="shared" si="1"/>
        <v>34949659.469136767</v>
      </c>
      <c r="M50" s="422" t="s">
        <v>45</v>
      </c>
      <c r="N50" s="428">
        <f t="shared" si="2"/>
        <v>-6.901763379573822E-3</v>
      </c>
      <c r="O50" s="428">
        <f t="shared" si="3"/>
        <v>-8.7015796452760696E-4</v>
      </c>
      <c r="P50" s="428">
        <f t="shared" si="4"/>
        <v>0</v>
      </c>
      <c r="Q50" s="428">
        <f t="shared" si="5"/>
        <v>-2.0737829618155956E-4</v>
      </c>
      <c r="R50" s="428">
        <f t="shared" si="6"/>
        <v>-2.6603112928569317E-4</v>
      </c>
      <c r="S50" s="428">
        <f t="shared" si="7"/>
        <v>-1.7642916645854712E-5</v>
      </c>
      <c r="T50" s="428">
        <f t="shared" si="8"/>
        <v>-2.2902153432369232E-4</v>
      </c>
      <c r="U50" s="428">
        <f t="shared" si="9"/>
        <v>-4.0454411646351218E-5</v>
      </c>
      <c r="V50" s="428">
        <f t="shared" si="10"/>
        <v>0</v>
      </c>
      <c r="W50" s="423">
        <f t="shared" si="11"/>
        <v>-8.53244963218458E-3</v>
      </c>
    </row>
    <row r="51" spans="1:23">
      <c r="A51" s="422" t="s">
        <v>46</v>
      </c>
      <c r="B51" s="321">
        <f>'[9]Enero ant aj'!B52+'[9]Febrero ant aj'!B52+'[9]Marzo ant aj'!B51+[9]Abril!B51+[9]Mayo!B51+'[9]Aj Mayo'!B51+[9]Junio!B51</f>
        <v>241814982.79993704</v>
      </c>
      <c r="C51" s="321">
        <f>'[9]Enero ant aj'!C52+'[9]Febrero ant aj'!C52+'[9]Marzo ant aj'!C51+[9]Abril!C51+[9]Mayo!C51+'[9]Aj Mayo'!C51+[9]Junio!C51</f>
        <v>32944037.010546643</v>
      </c>
      <c r="D51" s="321">
        <f>[9]Junio!D51</f>
        <v>6740514.8163546249</v>
      </c>
      <c r="E51" s="321">
        <f>'[9]Enero ant aj'!D52+'[9]Febrero ant aj'!D52+'[9]Marzo ant aj'!D51+[9]Abril!D51+[9]Mayo!D51+'[9]Aj Mayo'!D51+[9]Junio!E51</f>
        <v>7363780.488388963</v>
      </c>
      <c r="F51" s="321">
        <f>'[9]Enero ant aj'!E52+'[9]Febrero ant aj'!E52+'[9]Marzo ant aj'!E51+[9]Abril!E51+[9]Mayo!E51+'[9]Aj Mayo'!E51+[9]Junio!F51</f>
        <v>10275161.334640097</v>
      </c>
      <c r="G51" s="321">
        <f>'[9]Enero ant aj'!F52+'[9]Febrero ant aj'!F52+'[9]Marzo ant aj'!F51+[9]Abril!F51+[9]Mayo!F51+'[9]Aj Mayo'!F51+[9]Junio!G51</f>
        <v>797541.83254850737</v>
      </c>
      <c r="H51" s="321">
        <f>'[9]Enero ant aj'!G52+'[9]Febrero ant aj'!G52+'[9]Marzo ant aj'!G51+[9]Abril!G51+[9]Mayo!G51+[9]Junio!H51</f>
        <v>6986427.3153266571</v>
      </c>
      <c r="I51" s="321">
        <f>'[9]Enero ant aj'!H52+'[9]Febrero ant aj'!H52+'[9]Marzo ant aj'!H51+[9]Abril!H51+[9]Mayo!H51+[9]Junio!I51</f>
        <v>1328850.2334173741</v>
      </c>
      <c r="J51" s="321">
        <f>'[9]Enero ant aj'!I52+'[9]Febrero ant aj'!I52+'[9]Marzo ant aj'!I51+[9]Abril!I51+[9]Mayo!I51+[9]Junio!J51</f>
        <v>8798067.7798890918</v>
      </c>
      <c r="K51" s="423">
        <f t="shared" si="1"/>
        <v>317049363.611049</v>
      </c>
      <c r="M51" s="422" t="s">
        <v>46</v>
      </c>
      <c r="N51" s="428">
        <f t="shared" si="2"/>
        <v>2.9793828725814819E-2</v>
      </c>
      <c r="O51" s="428">
        <f t="shared" si="3"/>
        <v>3.7563405930995941E-3</v>
      </c>
      <c r="P51" s="428">
        <f t="shared" si="4"/>
        <v>0</v>
      </c>
      <c r="Q51" s="428">
        <f t="shared" si="5"/>
        <v>8.9522171765565872E-4</v>
      </c>
      <c r="R51" s="428">
        <f t="shared" si="6"/>
        <v>3.8476884365081787E-3</v>
      </c>
      <c r="S51" s="428">
        <f t="shared" si="7"/>
        <v>7.6161930337548256E-5</v>
      </c>
      <c r="T51" s="428">
        <f t="shared" si="8"/>
        <v>9.8865292966365814E-4</v>
      </c>
      <c r="U51" s="428">
        <f t="shared" si="9"/>
        <v>1.7463555559515953E-4</v>
      </c>
      <c r="V51" s="428">
        <f t="shared" si="10"/>
        <v>0</v>
      </c>
      <c r="W51" s="423">
        <f t="shared" si="11"/>
        <v>3.9532529888674617E-2</v>
      </c>
    </row>
    <row r="52" spans="1:23">
      <c r="A52" s="422" t="s">
        <v>47</v>
      </c>
      <c r="B52" s="321">
        <f>'[9]Enero ant aj'!B53+'[9]Febrero ant aj'!B53+'[9]Marzo ant aj'!B52+[9]Abril!B52+[9]Mayo!B52+'[9]Aj Mayo'!B52+[9]Junio!B52</f>
        <v>448540112.86915767</v>
      </c>
      <c r="C52" s="321">
        <f>'[9]Enero ant aj'!C53+'[9]Febrero ant aj'!C53+'[9]Marzo ant aj'!C52+[9]Abril!C52+[9]Mayo!C52+'[9]Aj Mayo'!C52+[9]Junio!C52</f>
        <v>61107553.83361169</v>
      </c>
      <c r="D52" s="321">
        <f>[9]Junio!D52</f>
        <v>12841686.702932779</v>
      </c>
      <c r="E52" s="321">
        <f>'[9]Enero ant aj'!D53+'[9]Febrero ant aj'!D53+'[9]Marzo ant aj'!D52+[9]Abril!D52+[9]Mayo!D52+'[9]Aj Mayo'!D52+[9]Junio!E52</f>
        <v>13659000.336402301</v>
      </c>
      <c r="F52" s="321">
        <f>'[9]Enero ant aj'!E53+'[9]Febrero ant aj'!E53+'[9]Marzo ant aj'!E52+[9]Abril!E52+[9]Mayo!E52+'[9]Aj Mayo'!E52+[9]Junio!F52</f>
        <v>19059290.582666222</v>
      </c>
      <c r="G52" s="321">
        <f>'[9]Enero ant aj'!F53+'[9]Febrero ant aj'!F53+'[9]Marzo ant aj'!F52+[9]Abril!F52+[9]Mayo!F52+'[9]Aj Mayo'!F52+[9]Junio!G52</f>
        <v>1479352.1040659235</v>
      </c>
      <c r="H52" s="321">
        <f>'[9]Enero ant aj'!G53+'[9]Febrero ant aj'!G53+'[9]Marzo ant aj'!G52+[9]Abril!G52+[9]Mayo!G52+[9]Junio!H52</f>
        <v>12959051.83468416</v>
      </c>
      <c r="I52" s="321">
        <f>'[9]Enero ant aj'!H53+'[9]Febrero ant aj'!H53+'[9]Marzo ant aj'!H52+[9]Abril!H52+[9]Mayo!H52+[9]Junio!I52</f>
        <v>2464870.5666478416</v>
      </c>
      <c r="J52" s="321">
        <f>'[9]Enero ant aj'!I53+'[9]Febrero ant aj'!I53+'[9]Marzo ant aj'!I52+[9]Abril!I52+[9]Mayo!I52+[9]Junio!J52</f>
        <v>6809756.397963047</v>
      </c>
      <c r="K52" s="423">
        <f t="shared" si="1"/>
        <v>578920675.22813165</v>
      </c>
      <c r="M52" s="422" t="s">
        <v>47</v>
      </c>
      <c r="N52" s="428">
        <f t="shared" si="2"/>
        <v>-3.6546587944030762E-3</v>
      </c>
      <c r="O52" s="428">
        <f t="shared" si="3"/>
        <v>-4.6075880527496338E-4</v>
      </c>
      <c r="P52" s="428">
        <f t="shared" si="4"/>
        <v>0</v>
      </c>
      <c r="Q52" s="428">
        <f t="shared" si="5"/>
        <v>-1.0980851948261261E-4</v>
      </c>
      <c r="R52" s="428">
        <f t="shared" si="6"/>
        <v>3.1371191143989563E-3</v>
      </c>
      <c r="S52" s="428">
        <f t="shared" si="7"/>
        <v>-9.342096745967865E-6</v>
      </c>
      <c r="T52" s="428">
        <f t="shared" si="8"/>
        <v>-1.2126937508583069E-4</v>
      </c>
      <c r="U52" s="428">
        <f t="shared" si="9"/>
        <v>-2.1420884877443314E-5</v>
      </c>
      <c r="V52" s="428">
        <f t="shared" si="10"/>
        <v>0</v>
      </c>
      <c r="W52" s="423">
        <f t="shared" si="11"/>
        <v>-1.2401393614709377E-3</v>
      </c>
    </row>
    <row r="53" spans="1:23">
      <c r="A53" s="422" t="s">
        <v>48</v>
      </c>
      <c r="B53" s="321">
        <f>'[9]Enero ant aj'!B54+'[9]Febrero ant aj'!B54+'[9]Marzo ant aj'!B53+[9]Abril!B53+[9]Mayo!B53+'[9]Aj Mayo'!B53+[9]Junio!B53</f>
        <v>125906945.91824423</v>
      </c>
      <c r="C53" s="321">
        <f>'[9]Enero ant aj'!C54+'[9]Febrero ant aj'!C54+'[9]Marzo ant aj'!C53+[9]Abril!C53+[9]Mayo!C53+'[9]Aj Mayo'!C53+[9]Junio!C53</f>
        <v>17153126.899850968</v>
      </c>
      <c r="D53" s="321">
        <f>[9]Junio!D53</f>
        <v>3351927.011249423</v>
      </c>
      <c r="E53" s="321">
        <f>'[9]Enero ant aj'!D54+'[9]Febrero ant aj'!D54+'[9]Marzo ant aj'!D53+[9]Abril!D53+[9]Mayo!D53+'[9]Aj Mayo'!D53+[9]Junio!E53</f>
        <v>3834134.2665022425</v>
      </c>
      <c r="F53" s="321">
        <f>'[9]Enero ant aj'!E54+'[9]Febrero ant aj'!E54+'[9]Marzo ant aj'!E53+[9]Abril!E53+[9]Mayo!E53+'[9]Aj Mayo'!E53+[9]Junio!F53</f>
        <v>5350016.6424321178</v>
      </c>
      <c r="G53" s="321">
        <f>'[9]Enero ant aj'!F54+'[9]Febrero ant aj'!F54+'[9]Marzo ant aj'!F53+[9]Abril!F53+[9]Mayo!F53+'[9]Aj Mayo'!F53+[9]Junio!G53</f>
        <v>415259.86197475309</v>
      </c>
      <c r="H53" s="321">
        <f>'[9]Enero ant aj'!G54+'[9]Febrero ant aj'!G54+'[9]Marzo ant aj'!G53+[9]Abril!G53+[9]Mayo!G53+[9]Junio!H53</f>
        <v>3637656.0126742832</v>
      </c>
      <c r="I53" s="321">
        <f>'[9]Enero ant aj'!H54+'[9]Febrero ant aj'!H54+'[9]Marzo ant aj'!H53+[9]Abril!H53+[9]Mayo!H53+[9]Junio!I53</f>
        <v>691898.70922685903</v>
      </c>
      <c r="J53" s="321">
        <f>'[9]Enero ant aj'!I54+'[9]Febrero ant aj'!I54+'[9]Marzo ant aj'!I53+[9]Abril!I53+[9]Mayo!I53+[9]Junio!J53</f>
        <v>5735533.7430935102</v>
      </c>
      <c r="K53" s="423">
        <f t="shared" si="1"/>
        <v>166076499.06524837</v>
      </c>
      <c r="M53" s="422" t="s">
        <v>48</v>
      </c>
      <c r="N53" s="428">
        <f t="shared" si="2"/>
        <v>4.2402744293212891E-4</v>
      </c>
      <c r="O53" s="428">
        <f t="shared" si="3"/>
        <v>5.3461641073226929E-5</v>
      </c>
      <c r="P53" s="428">
        <f t="shared" si="4"/>
        <v>0</v>
      </c>
      <c r="Q53" s="428">
        <f t="shared" si="5"/>
        <v>1.2741889804601669E-5</v>
      </c>
      <c r="R53" s="428">
        <f t="shared" si="6"/>
        <v>9.7903329879045486E-4</v>
      </c>
      <c r="S53" s="428">
        <f t="shared" si="7"/>
        <v>1.0840012691915035E-6</v>
      </c>
      <c r="T53" s="428">
        <f t="shared" si="8"/>
        <v>1.4070887118577957E-5</v>
      </c>
      <c r="U53" s="428">
        <f t="shared" si="9"/>
        <v>2.4854671210050583E-6</v>
      </c>
      <c r="V53" s="428">
        <f t="shared" si="10"/>
        <v>0</v>
      </c>
      <c r="W53" s="423">
        <f t="shared" si="11"/>
        <v>1.4869046281091869E-3</v>
      </c>
    </row>
    <row r="54" spans="1:23">
      <c r="A54" s="422" t="s">
        <v>49</v>
      </c>
      <c r="B54" s="321">
        <f>'[9]Enero ant aj'!B55+'[9]Febrero ant aj'!B55+'[9]Marzo ant aj'!B54+[9]Abril!B54+[9]Mayo!B54+'[9]Aj Mayo'!B54+[9]Junio!B54</f>
        <v>39473697.005080327</v>
      </c>
      <c r="C54" s="321">
        <f>'[9]Enero ant aj'!C55+'[9]Febrero ant aj'!C55+'[9]Marzo ant aj'!C54+[9]Abril!C54+[9]Mayo!C54+'[9]Aj Mayo'!C54+[9]Junio!C54</f>
        <v>5377759.9717298448</v>
      </c>
      <c r="D54" s="321">
        <f>[9]Junio!D54</f>
        <v>3605884.1651346758</v>
      </c>
      <c r="E54" s="321">
        <f>'[9]Enero ant aj'!D55+'[9]Febrero ant aj'!D55+'[9]Marzo ant aj'!D54+[9]Abril!D54+[9]Mayo!D54+'[9]Aj Mayo'!D54+[9]Junio!E54</f>
        <v>1202058.0215684164</v>
      </c>
      <c r="F54" s="321">
        <f>'[9]Enero ant aj'!E55+'[9]Febrero ant aj'!E55+'[9]Marzo ant aj'!E54+[9]Abril!E54+[9]Mayo!E54+'[9]Aj Mayo'!E54+[9]Junio!F54</f>
        <v>1677309.6544168103</v>
      </c>
      <c r="G54" s="321">
        <f>'[9]Enero ant aj'!F55+'[9]Febrero ant aj'!F55+'[9]Marzo ant aj'!F54+[9]Abril!F54+[9]Mayo!F54+'[9]Aj Mayo'!F54+[9]Junio!G54</f>
        <v>130190.13247841204</v>
      </c>
      <c r="H54" s="321">
        <f>'[9]Enero ant aj'!G55+'[9]Febrero ant aj'!G55+'[9]Marzo ant aj'!G54+[9]Abril!G54+[9]Mayo!G54+[9]Junio!H54</f>
        <v>1140459.1717405487</v>
      </c>
      <c r="I54" s="321">
        <f>'[9]Enero ant aj'!H55+'[9]Febrero ant aj'!H55+'[9]Marzo ant aj'!H54+[9]Abril!H54+[9]Mayo!H54+[9]Junio!I54</f>
        <v>216920.51862184808</v>
      </c>
      <c r="J54" s="321">
        <f>'[9]Enero ant aj'!I55+'[9]Febrero ant aj'!I55+'[9]Marzo ant aj'!I54+[9]Abril!I54+[9]Mayo!I54+[9]Junio!J54</f>
        <v>1106686.0578045133</v>
      </c>
      <c r="K54" s="423">
        <f t="shared" si="1"/>
        <v>53930964.698575385</v>
      </c>
      <c r="M54" s="422" t="s">
        <v>49</v>
      </c>
      <c r="N54" s="428">
        <f t="shared" si="2"/>
        <v>9.922616183757782E-3</v>
      </c>
      <c r="O54" s="428">
        <f t="shared" si="3"/>
        <v>1.2510204687714577E-3</v>
      </c>
      <c r="P54" s="428">
        <f t="shared" si="4"/>
        <v>0</v>
      </c>
      <c r="Q54" s="428">
        <f t="shared" si="5"/>
        <v>2.9814662411808968E-4</v>
      </c>
      <c r="R54" s="428">
        <f t="shared" si="6"/>
        <v>9.7154779359698296E-4</v>
      </c>
      <c r="S54" s="428">
        <f t="shared" si="7"/>
        <v>2.5365123292431235E-5</v>
      </c>
      <c r="T54" s="428">
        <f t="shared" si="8"/>
        <v>3.2926280982792377E-4</v>
      </c>
      <c r="U54" s="428">
        <f t="shared" si="9"/>
        <v>5.816103657707572E-5</v>
      </c>
      <c r="V54" s="428">
        <f t="shared" si="10"/>
        <v>0</v>
      </c>
      <c r="W54" s="423">
        <f t="shared" si="11"/>
        <v>1.2856120039941743E-2</v>
      </c>
    </row>
    <row r="55" spans="1:23">
      <c r="A55" s="422" t="s">
        <v>50</v>
      </c>
      <c r="B55" s="321">
        <f>'[9]Enero ant aj'!B56+'[9]Febrero ant aj'!B56+'[9]Marzo ant aj'!B55+[9]Abril!B55+[9]Mayo!B55+'[9]Aj Mayo'!B55+[9]Junio!B55</f>
        <v>8063649.3041271353</v>
      </c>
      <c r="C55" s="321">
        <f>'[9]Enero ant aj'!C56+'[9]Febrero ant aj'!C56+'[9]Marzo ant aj'!C55+[9]Abril!C55+[9]Mayo!C55+'[9]Aj Mayo'!C55+[9]Junio!C55</f>
        <v>1098563.695277384</v>
      </c>
      <c r="D55" s="321">
        <f>[9]Junio!D55</f>
        <v>0</v>
      </c>
      <c r="E55" s="321">
        <f>'[9]Enero ant aj'!D56+'[9]Febrero ant aj'!D56+'[9]Marzo ant aj'!D55+[9]Abril!D55+[9]Mayo!D55+'[9]Aj Mayo'!D55+[9]Junio!E55</f>
        <v>245555.27007435425</v>
      </c>
      <c r="F55" s="321">
        <f>'[9]Enero ant aj'!E56+'[9]Febrero ant aj'!E56+'[9]Marzo ant aj'!E55+[9]Abril!E55+[9]Mayo!E55+'[9]Aj Mayo'!E55+[9]Junio!F55</f>
        <v>342639.22226504615</v>
      </c>
      <c r="G55" s="321">
        <f>'[9]Enero ant aj'!F56+'[9]Febrero ant aj'!F56+'[9]Marzo ant aj'!F55+[9]Abril!F55+[9]Mayo!F55+'[9]Aj Mayo'!F55+[9]Junio!G55</f>
        <v>26595.116505471917</v>
      </c>
      <c r="H55" s="321">
        <f>'[9]Enero ant aj'!G56+'[9]Febrero ant aj'!G56+'[9]Marzo ant aj'!G55+[9]Abril!G55+[9]Mayo!G55+[9]Junio!H55</f>
        <v>232971.91564779417</v>
      </c>
      <c r="I55" s="321">
        <f>'[9]Enero ant aj'!H56+'[9]Febrero ant aj'!H56+'[9]Marzo ant aj'!H55+[9]Abril!H55+[9]Mayo!H55+[9]Junio!I55</f>
        <v>44312.317364501345</v>
      </c>
      <c r="J55" s="321">
        <f>'[9]Enero ant aj'!I56+'[9]Febrero ant aj'!I56+'[9]Marzo ant aj'!I55+[9]Abril!I55+[9]Mayo!I55+[9]Junio!J55</f>
        <v>87529.87930833915</v>
      </c>
      <c r="K55" s="423">
        <f t="shared" si="1"/>
        <v>10141816.720570026</v>
      </c>
      <c r="M55" s="422" t="s">
        <v>50</v>
      </c>
      <c r="N55" s="428">
        <f t="shared" si="2"/>
        <v>1.6094754450023174E-2</v>
      </c>
      <c r="O55" s="428">
        <f t="shared" si="3"/>
        <v>2.0291896071285009E-3</v>
      </c>
      <c r="P55" s="428">
        <f t="shared" si="4"/>
        <v>0</v>
      </c>
      <c r="Q55" s="428">
        <f t="shared" si="5"/>
        <v>4.8360184882767498E-4</v>
      </c>
      <c r="R55" s="428">
        <f t="shared" si="6"/>
        <v>1.1535073281265795E-3</v>
      </c>
      <c r="S55" s="428">
        <f t="shared" si="7"/>
        <v>4.1142913687508553E-5</v>
      </c>
      <c r="T55" s="428">
        <f t="shared" si="8"/>
        <v>5.3407344967126846E-4</v>
      </c>
      <c r="U55" s="428">
        <f t="shared" si="9"/>
        <v>9.4338814960792661E-5</v>
      </c>
      <c r="V55" s="428">
        <f t="shared" si="10"/>
        <v>0</v>
      </c>
      <c r="W55" s="423">
        <f t="shared" si="11"/>
        <v>2.0430608412425499E-2</v>
      </c>
    </row>
    <row r="56" spans="1:23">
      <c r="A56" s="422" t="s">
        <v>51</v>
      </c>
      <c r="B56" s="321">
        <f>'[9]Enero ant aj'!B57+'[9]Febrero ant aj'!B57+'[9]Marzo ant aj'!B56+[9]Abril!B56+[9]Mayo!B56+'[9]Aj Mayo'!B56+[9]Junio!B56</f>
        <v>11109379.229287433</v>
      </c>
      <c r="C56" s="321">
        <f>'[9]Enero ant aj'!C57+'[9]Febrero ant aj'!C57+'[9]Marzo ant aj'!C56+[9]Abril!C56+[9]Mayo!C56+'[9]Aj Mayo'!C56+[9]Junio!C56</f>
        <v>1513503.4079010193</v>
      </c>
      <c r="D56" s="321">
        <f>[9]Junio!D56</f>
        <v>731514.31510520272</v>
      </c>
      <c r="E56" s="321">
        <f>'[9]Enero ant aj'!D57+'[9]Febrero ant aj'!D57+'[9]Marzo ant aj'!D56+[9]Abril!D56+[9]Mayo!D56+'[9]Aj Mayo'!D56+[9]Junio!E56</f>
        <v>338304.22359159775</v>
      </c>
      <c r="F56" s="321">
        <f>'[9]Enero ant aj'!E57+'[9]Febrero ant aj'!E57+'[9]Marzo ant aj'!E56+[9]Abril!E56+[9]Mayo!E56+'[9]Aj Mayo'!E56+[9]Junio!F56</f>
        <v>472057.86195887707</v>
      </c>
      <c r="G56" s="321">
        <f>'[9]Enero ant aj'!F57+'[9]Febrero ant aj'!F57+'[9]Marzo ant aj'!F56+[9]Abril!F56+[9]Mayo!F56+'[9]Aj Mayo'!F56+[9]Junio!G56</f>
        <v>36640.387499799079</v>
      </c>
      <c r="H56" s="321">
        <f>'[9]Enero ant aj'!G57+'[9]Febrero ant aj'!G57+'[9]Marzo ant aj'!G56+[9]Abril!G56+[9]Mayo!G56+[9]Junio!H56</f>
        <v>320967.9961999394</v>
      </c>
      <c r="I56" s="321">
        <f>'[9]Enero ant aj'!H57+'[9]Febrero ant aj'!H57+'[9]Marzo ant aj'!H56+[9]Abril!H56+[9]Mayo!H56+[9]Junio!I56</f>
        <v>61049.571904228127</v>
      </c>
      <c r="J56" s="321">
        <f>'[9]Enero ant aj'!I57+'[9]Febrero ant aj'!I57+'[9]Marzo ant aj'!I56+[9]Abril!I56+[9]Mayo!I56+[9]Junio!J56</f>
        <v>104276.54526610805</v>
      </c>
      <c r="K56" s="423">
        <f t="shared" si="1"/>
        <v>14687693.538714206</v>
      </c>
      <c r="M56" s="422" t="s">
        <v>51</v>
      </c>
      <c r="N56" s="428">
        <f t="shared" si="2"/>
        <v>-2.1178077906370163E-2</v>
      </c>
      <c r="O56" s="428">
        <f t="shared" si="3"/>
        <v>-2.6700829621404409E-3</v>
      </c>
      <c r="P56" s="428">
        <f t="shared" si="4"/>
        <v>0</v>
      </c>
      <c r="Q56" s="428">
        <f t="shared" si="5"/>
        <v>-6.3634134130552411E-4</v>
      </c>
      <c r="R56" s="428">
        <f t="shared" si="6"/>
        <v>-1.3539038482122123E-3</v>
      </c>
      <c r="S56" s="428">
        <f t="shared" si="7"/>
        <v>-5.4137381084728986E-5</v>
      </c>
      <c r="T56" s="428">
        <f t="shared" si="8"/>
        <v>-7.0275372127071023E-4</v>
      </c>
      <c r="U56" s="428">
        <f t="shared" si="9"/>
        <v>-1.2413452350301668E-4</v>
      </c>
      <c r="V56" s="428">
        <f t="shared" si="10"/>
        <v>0</v>
      </c>
      <c r="W56" s="423">
        <f t="shared" si="11"/>
        <v>-2.6719431683886796E-2</v>
      </c>
    </row>
    <row r="57" spans="1:23" ht="15.75" thickBot="1">
      <c r="A57" s="424" t="s">
        <v>52</v>
      </c>
      <c r="B57" s="332">
        <f t="shared" ref="B57:I57" si="12">SUM(B6:B56)</f>
        <v>3323015396.1785917</v>
      </c>
      <c r="C57" s="332">
        <f t="shared" si="12"/>
        <v>452716125.9064799</v>
      </c>
      <c r="D57" s="332">
        <f>SUM(D6:D56)</f>
        <v>129111802.86723647</v>
      </c>
      <c r="E57" s="332">
        <f t="shared" si="12"/>
        <v>101192885.79103914</v>
      </c>
      <c r="F57" s="332">
        <f t="shared" si="12"/>
        <v>141201007.95806628</v>
      </c>
      <c r="G57" s="332">
        <f t="shared" si="12"/>
        <v>10959799.752860125</v>
      </c>
      <c r="H57" s="332">
        <f t="shared" si="12"/>
        <v>96007308.00000003</v>
      </c>
      <c r="I57" s="332">
        <f t="shared" si="12"/>
        <v>18261026.400000002</v>
      </c>
      <c r="J57" s="332">
        <f>SUM(J6:J56)</f>
        <v>112216861.16145462</v>
      </c>
      <c r="K57" s="425">
        <f>SUM(K6:K56)</f>
        <v>4384682214.015727</v>
      </c>
      <c r="M57" s="424" t="s">
        <v>52</v>
      </c>
      <c r="N57" s="332">
        <f t="shared" ref="N57:O57" si="13">SUM(N6:N56)</f>
        <v>-1.7741695046424866E-7</v>
      </c>
      <c r="O57" s="429">
        <f t="shared" si="13"/>
        <v>-1.6996636986732483E-8</v>
      </c>
      <c r="P57" s="429">
        <f>SUM(P6:P56)</f>
        <v>0</v>
      </c>
      <c r="Q57" s="429">
        <f t="shared" ref="Q57:U57" si="14">SUM(Q6:Q56)</f>
        <v>5.8207660913467407E-11</v>
      </c>
      <c r="R57" s="429">
        <f t="shared" si="14"/>
        <v>2.5079475686652586E-2</v>
      </c>
      <c r="S57" s="429">
        <f t="shared" si="14"/>
        <v>2.4920154828578234E-10</v>
      </c>
      <c r="T57" s="429">
        <f t="shared" si="14"/>
        <v>1.9499566406011581E-9</v>
      </c>
      <c r="U57" s="429">
        <f t="shared" si="14"/>
        <v>-2.0736479200422764E-10</v>
      </c>
      <c r="V57" s="429">
        <f>SUM(V6:V56)</f>
        <v>0</v>
      </c>
      <c r="W57" s="430">
        <f>SUM(W6:W56)</f>
        <v>2.5079283323066193E-2</v>
      </c>
    </row>
    <row r="58" spans="1:23" ht="15.75" thickTop="1">
      <c r="A58" s="426"/>
      <c r="B58" s="426"/>
      <c r="C58" s="426"/>
      <c r="D58" s="426"/>
      <c r="E58" s="426"/>
      <c r="F58" s="426"/>
      <c r="G58" s="426"/>
      <c r="H58" s="426"/>
      <c r="I58" s="426"/>
      <c r="J58" s="426"/>
      <c r="K58" s="426"/>
    </row>
    <row r="59" spans="1:23">
      <c r="A59" s="427" t="s">
        <v>143</v>
      </c>
      <c r="B59" s="427"/>
      <c r="C59" s="427"/>
      <c r="D59" s="427"/>
      <c r="E59" s="427"/>
      <c r="F59" s="427"/>
      <c r="G59" s="427"/>
      <c r="H59" s="427"/>
      <c r="I59" s="427"/>
      <c r="J59" s="427"/>
      <c r="K59" s="318"/>
    </row>
    <row r="64" spans="1:23">
      <c r="A64" s="537" t="s">
        <v>144</v>
      </c>
      <c r="B64" s="537"/>
      <c r="C64" s="537"/>
      <c r="D64" s="537"/>
      <c r="E64" s="537"/>
      <c r="F64" s="537"/>
      <c r="G64" s="537"/>
      <c r="H64" s="537"/>
      <c r="I64" s="537"/>
      <c r="J64" s="537"/>
      <c r="K64" s="537"/>
    </row>
    <row r="65" spans="1:11">
      <c r="A65" s="537" t="s">
        <v>187</v>
      </c>
      <c r="B65" s="537"/>
      <c r="C65" s="537"/>
      <c r="D65" s="537"/>
      <c r="E65" s="537"/>
      <c r="F65" s="537"/>
      <c r="G65" s="537"/>
      <c r="H65" s="537"/>
      <c r="I65" s="537"/>
      <c r="J65" s="537"/>
      <c r="K65" s="537"/>
    </row>
    <row r="66" spans="1:11">
      <c r="A66" s="537" t="s">
        <v>186</v>
      </c>
      <c r="B66" s="537"/>
      <c r="C66" s="537"/>
      <c r="D66" s="537"/>
      <c r="E66" s="537"/>
      <c r="F66" s="537"/>
      <c r="G66" s="537"/>
      <c r="H66" s="537"/>
      <c r="I66" s="537"/>
      <c r="J66" s="537"/>
      <c r="K66" s="537"/>
    </row>
    <row r="67" spans="1:11" ht="15.75" thickBot="1">
      <c r="A67" s="537" t="s">
        <v>291</v>
      </c>
      <c r="B67" s="537"/>
      <c r="C67" s="537"/>
      <c r="D67" s="537"/>
      <c r="E67" s="537"/>
      <c r="F67" s="537"/>
      <c r="G67" s="537"/>
      <c r="H67" s="537"/>
      <c r="I67" s="537"/>
      <c r="J67" s="537"/>
      <c r="K67" s="537"/>
    </row>
    <row r="68" spans="1:11" ht="39" thickTop="1">
      <c r="A68" s="419" t="s">
        <v>0</v>
      </c>
      <c r="B68" s="420" t="s">
        <v>170</v>
      </c>
      <c r="C68" s="420" t="s">
        <v>280</v>
      </c>
      <c r="D68" s="420" t="s">
        <v>281</v>
      </c>
      <c r="E68" s="420" t="s">
        <v>172</v>
      </c>
      <c r="F68" s="420" t="s">
        <v>173</v>
      </c>
      <c r="G68" s="420" t="s">
        <v>174</v>
      </c>
      <c r="H68" s="420" t="s">
        <v>175</v>
      </c>
      <c r="I68" s="420" t="s">
        <v>176</v>
      </c>
      <c r="J68" s="420" t="s">
        <v>189</v>
      </c>
      <c r="K68" s="421" t="s">
        <v>53</v>
      </c>
    </row>
    <row r="69" spans="1:11">
      <c r="A69" s="422" t="s">
        <v>1</v>
      </c>
      <c r="B69" s="321">
        <f>'Dist19 sin A'!AX6</f>
        <v>4184116.5898391036</v>
      </c>
      <c r="C69" s="321">
        <f>'Dist19 sin A'!AY6</f>
        <v>570029.57466622256</v>
      </c>
      <c r="D69" s="321">
        <f>'Dist19 sin A'!AZ6</f>
        <v>1825250.3078896254</v>
      </c>
      <c r="E69" s="321">
        <f>'Dist19 sin A'!BA6</f>
        <v>127415.24842132427</v>
      </c>
      <c r="F69" s="321">
        <f>'Dist19 sin A'!BB6</f>
        <v>177790.77414863152</v>
      </c>
      <c r="G69" s="321">
        <f>'Dist19 sin A'!BC6</f>
        <v>13799.839753975075</v>
      </c>
      <c r="H69" s="321">
        <f>'Dist19 sin A'!BD6</f>
        <v>120885.91903923982</v>
      </c>
      <c r="I69" s="321">
        <f>'Dist19 sin A'!BE6</f>
        <v>22993.051309842172</v>
      </c>
      <c r="J69" s="321">
        <f>'Dist19 sin A'!BF6</f>
        <v>57438.109342712007</v>
      </c>
      <c r="K69" s="423">
        <f>SUM(B69:J69)</f>
        <v>7099719.4144106777</v>
      </c>
    </row>
    <row r="70" spans="1:11">
      <c r="A70" s="422" t="s">
        <v>2</v>
      </c>
      <c r="B70" s="321">
        <f>'Dist19 sin A'!AX7</f>
        <v>8287803.5873530023</v>
      </c>
      <c r="C70" s="321">
        <f>'Dist19 sin A'!AY7</f>
        <v>1129101.699816088</v>
      </c>
      <c r="D70" s="321">
        <f>'Dist19 sin A'!AZ7</f>
        <v>1752398.691605987</v>
      </c>
      <c r="E70" s="321">
        <f>'Dist19 sin A'!BA7</f>
        <v>252381.24470865488</v>
      </c>
      <c r="F70" s="321">
        <f>'Dist19 sin A'!BB7</f>
        <v>352163.9476695265</v>
      </c>
      <c r="G70" s="321">
        <f>'Dist19 sin A'!BC7</f>
        <v>27334.410732156299</v>
      </c>
      <c r="H70" s="321">
        <f>'Dist19 sin A'!BD7</f>
        <v>239448.09662017631</v>
      </c>
      <c r="I70" s="321">
        <f>'Dist19 sin A'!BE7</f>
        <v>45544.116431332404</v>
      </c>
      <c r="J70" s="321">
        <f>'Dist19 sin A'!BF7</f>
        <v>126964.42791916992</v>
      </c>
      <c r="K70" s="423">
        <f t="shared" ref="K70:K119" si="15">SUM(B70:J70)</f>
        <v>12213140.222856093</v>
      </c>
    </row>
    <row r="71" spans="1:11">
      <c r="A71" s="422" t="s">
        <v>3</v>
      </c>
      <c r="B71" s="321">
        <f>'Dist19 sin A'!AX8</f>
        <v>8515173.6725195516</v>
      </c>
      <c r="C71" s="321">
        <f>'Dist19 sin A'!AY8</f>
        <v>1160077.8139267836</v>
      </c>
      <c r="D71" s="321">
        <f>'Dist19 sin A'!AZ8</f>
        <v>0</v>
      </c>
      <c r="E71" s="321">
        <f>'Dist19 sin A'!BA8</f>
        <v>259305.14734450082</v>
      </c>
      <c r="F71" s="321">
        <f>'Dist19 sin A'!BB8</f>
        <v>361825.31885554199</v>
      </c>
      <c r="G71" s="321">
        <f>'Dist19 sin A'!BC8</f>
        <v>28084.311140707458</v>
      </c>
      <c r="H71" s="321">
        <f>'Dist19 sin A'!BD8</f>
        <v>246017.18739889326</v>
      </c>
      <c r="I71" s="321">
        <f>'Dist19 sin A'!BE8</f>
        <v>46793.587358422104</v>
      </c>
      <c r="J71" s="321">
        <f>'Dist19 sin A'!BF8</f>
        <v>108393.52732780797</v>
      </c>
      <c r="K71" s="423">
        <f t="shared" si="15"/>
        <v>10725670.565872211</v>
      </c>
    </row>
    <row r="72" spans="1:11">
      <c r="A72" s="422" t="s">
        <v>4</v>
      </c>
      <c r="B72" s="321">
        <f>'Dist19 sin A'!AX9</f>
        <v>22978136.331741042</v>
      </c>
      <c r="C72" s="321">
        <f>'Dist19 sin A'!AY9</f>
        <v>3130461.8307274519</v>
      </c>
      <c r="D72" s="321">
        <f>'Dist19 sin A'!AZ9</f>
        <v>3331039.6055474002</v>
      </c>
      <c r="E72" s="321">
        <f>'Dist19 sin A'!BA9</f>
        <v>699733.11835472228</v>
      </c>
      <c r="F72" s="321">
        <f>'Dist19 sin A'!BB9</f>
        <v>976383.08091939008</v>
      </c>
      <c r="G72" s="321">
        <f>'Dist19 sin A'!BC9</f>
        <v>75785.316306210443</v>
      </c>
      <c r="H72" s="321">
        <f>'Dist19 sin A'!BD9</f>
        <v>663875.6517963754</v>
      </c>
      <c r="I72" s="321">
        <f>'Dist19 sin A'!BE9</f>
        <v>126272.16673725318</v>
      </c>
      <c r="J72" s="321">
        <f>'Dist19 sin A'!BF9</f>
        <v>769113.24370643462</v>
      </c>
      <c r="K72" s="423">
        <f t="shared" si="15"/>
        <v>32750800.345836278</v>
      </c>
    </row>
    <row r="73" spans="1:11">
      <c r="A73" s="422" t="s">
        <v>5</v>
      </c>
      <c r="B73" s="321">
        <f>'Dist19 sin A'!AX10</f>
        <v>30118478.611679114</v>
      </c>
      <c r="C73" s="321">
        <f>'Dist19 sin A'!AY10</f>
        <v>4103237.3701779097</v>
      </c>
      <c r="D73" s="321">
        <f>'Dist19 sin A'!AZ10</f>
        <v>1118122.3300914592</v>
      </c>
      <c r="E73" s="321">
        <f>'Dist19 sin A'!BA10</f>
        <v>917171.72597406199</v>
      </c>
      <c r="F73" s="321">
        <f>'Dist19 sin A'!BB10</f>
        <v>1279789.2968740968</v>
      </c>
      <c r="G73" s="321">
        <f>'Dist19 sin A'!BC10</f>
        <v>99335.228727620168</v>
      </c>
      <c r="H73" s="321">
        <f>'Dist19 sin A'!BD10</f>
        <v>870171.72893275542</v>
      </c>
      <c r="I73" s="321">
        <f>'Dist19 sin A'!BE10</f>
        <v>165510.61836433006</v>
      </c>
      <c r="J73" s="321">
        <f>'Dist19 sin A'!BF10</f>
        <v>536672.40245358669</v>
      </c>
      <c r="K73" s="423">
        <f t="shared" si="15"/>
        <v>39208489.313274935</v>
      </c>
    </row>
    <row r="74" spans="1:11">
      <c r="A74" s="422" t="s">
        <v>6</v>
      </c>
      <c r="B74" s="321">
        <f>'Dist19 sin A'!AX11</f>
        <v>215180877.93800992</v>
      </c>
      <c r="C74" s="321">
        <f>'Dist19 sin A'!AY11</f>
        <v>29315498.670658432</v>
      </c>
      <c r="D74" s="321">
        <f>'Dist19 sin A'!AZ11</f>
        <v>6472088.9435167154</v>
      </c>
      <c r="E74" s="321">
        <f>'Dist19 sin A'!BA11</f>
        <v>6552715.3532412685</v>
      </c>
      <c r="F74" s="321">
        <f>'Dist19 sin A'!BB11</f>
        <v>9143429.4549741764</v>
      </c>
      <c r="G74" s="321">
        <f>'Dist19 sin A'!BC11</f>
        <v>709698.58748089883</v>
      </c>
      <c r="H74" s="321">
        <f>'Dist19 sin A'!BD11</f>
        <v>6216924.7989829769</v>
      </c>
      <c r="I74" s="321">
        <f>'Dist19 sin A'!BE11</f>
        <v>1182487.3569108183</v>
      </c>
      <c r="J74" s="321">
        <f>'Dist19 sin A'!BF11</f>
        <v>11639070.148664694</v>
      </c>
      <c r="K74" s="423">
        <f t="shared" si="15"/>
        <v>286412791.25243992</v>
      </c>
    </row>
    <row r="75" spans="1:11">
      <c r="A75" s="422" t="s">
        <v>7</v>
      </c>
      <c r="B75" s="321">
        <f>'Dist19 sin A'!AX12</f>
        <v>34284548.245155551</v>
      </c>
      <c r="C75" s="321">
        <f>'Dist19 sin A'!AY12</f>
        <v>4670808.2899193596</v>
      </c>
      <c r="D75" s="321">
        <f>'Dist19 sin A'!AZ12</f>
        <v>0</v>
      </c>
      <c r="E75" s="321">
        <f>'Dist19 sin A'!BA12</f>
        <v>1044037.4061941123</v>
      </c>
      <c r="F75" s="321">
        <f>'Dist19 sin A'!BB12</f>
        <v>1456813.2228066591</v>
      </c>
      <c r="G75" s="321">
        <f>'Dist19 sin A'!BC12</f>
        <v>113075.54693134574</v>
      </c>
      <c r="H75" s="321">
        <f>'Dist19 sin A'!BD12</f>
        <v>990536.24211273692</v>
      </c>
      <c r="I75" s="321">
        <f>'Dist19 sin A'!BE12</f>
        <v>188404.49590959767</v>
      </c>
      <c r="J75" s="321">
        <f>'Dist19 sin A'!BF12</f>
        <v>598667.31950917095</v>
      </c>
      <c r="K75" s="423">
        <f t="shared" si="15"/>
        <v>43346890.768538535</v>
      </c>
    </row>
    <row r="76" spans="1:11">
      <c r="A76" s="422" t="s">
        <v>8</v>
      </c>
      <c r="B76" s="321">
        <f>'Dist19 sin A'!AX13</f>
        <v>5466671.8110095253</v>
      </c>
      <c r="C76" s="321">
        <f>'Dist19 sin A'!AY13</f>
        <v>744760.462659435</v>
      </c>
      <c r="D76" s="321">
        <f>'Dist19 sin A'!AZ13</f>
        <v>1600190.3911138612</v>
      </c>
      <c r="E76" s="321">
        <f>'Dist19 sin A'!BA13</f>
        <v>166471.78248549096</v>
      </c>
      <c r="F76" s="321">
        <f>'Dist19 sin A'!BB13</f>
        <v>232288.89358775236</v>
      </c>
      <c r="G76" s="321">
        <f>'Dist19 sin A'!BC13</f>
        <v>18029.897915059079</v>
      </c>
      <c r="H76" s="321">
        <f>'Dist19 sin A'!BD13</f>
        <v>157941.0209468384</v>
      </c>
      <c r="I76" s="321">
        <f>'Dist19 sin A'!BE13</f>
        <v>30041.100133264532</v>
      </c>
      <c r="J76" s="321">
        <f>'Dist19 sin A'!BF13</f>
        <v>107266.11884914227</v>
      </c>
      <c r="K76" s="423">
        <f t="shared" si="15"/>
        <v>8523661.4787003677</v>
      </c>
    </row>
    <row r="77" spans="1:11">
      <c r="A77" s="422" t="s">
        <v>9</v>
      </c>
      <c r="B77" s="321">
        <f>'Dist19 sin A'!AX14</f>
        <v>54339787.434036888</v>
      </c>
      <c r="C77" s="321">
        <f>'Dist19 sin A'!AY14</f>
        <v>7403064.7218814995</v>
      </c>
      <c r="D77" s="321">
        <f>'Dist19 sin A'!AZ14</f>
        <v>2534338.3863206557</v>
      </c>
      <c r="E77" s="321">
        <f>'Dist19 sin A'!BA14</f>
        <v>1654762.0904932793</v>
      </c>
      <c r="F77" s="321">
        <f>'Dist19 sin A'!BB14</f>
        <v>2308997.0529098012</v>
      </c>
      <c r="G77" s="321">
        <f>'Dist19 sin A'!BC14</f>
        <v>179220.71308333531</v>
      </c>
      <c r="H77" s="321">
        <f>'Dist19 sin A'!BD14</f>
        <v>1569964.6516334496</v>
      </c>
      <c r="I77" s="321">
        <f>'Dist19 sin A'!BE14</f>
        <v>298614.41329596727</v>
      </c>
      <c r="J77" s="321">
        <f>'Dist19 sin A'!BF14</f>
        <v>1920880.5639744543</v>
      </c>
      <c r="K77" s="423">
        <f t="shared" si="15"/>
        <v>72209630.027629346</v>
      </c>
    </row>
    <row r="78" spans="1:11">
      <c r="A78" s="422" t="s">
        <v>10</v>
      </c>
      <c r="B78" s="321">
        <f>'Dist19 sin A'!AX15</f>
        <v>8686418.1528431326</v>
      </c>
      <c r="C78" s="321">
        <f>'Dist19 sin A'!AY15</f>
        <v>1183407.5697275277</v>
      </c>
      <c r="D78" s="321">
        <f>'Dist19 sin A'!AZ15</f>
        <v>1629269.7735339566</v>
      </c>
      <c r="E78" s="321">
        <f>'Dist19 sin A'!BA15</f>
        <v>264519.90595189627</v>
      </c>
      <c r="F78" s="321">
        <f>'Dist19 sin A'!BB15</f>
        <v>369101.81033748225</v>
      </c>
      <c r="G78" s="321">
        <f>'Dist19 sin A'!BC15</f>
        <v>28649.100944356069</v>
      </c>
      <c r="H78" s="321">
        <f>'Dist19 sin A'!BD15</f>
        <v>250964.71836267761</v>
      </c>
      <c r="I78" s="321">
        <f>'Dist19 sin A'!BE15</f>
        <v>47734.630237621299</v>
      </c>
      <c r="J78" s="321">
        <f>'Dist19 sin A'!BF15</f>
        <v>561882.2786907407</v>
      </c>
      <c r="K78" s="423">
        <f t="shared" si="15"/>
        <v>13021947.940629393</v>
      </c>
    </row>
    <row r="79" spans="1:11">
      <c r="A79" s="422" t="s">
        <v>11</v>
      </c>
      <c r="B79" s="321">
        <f>'Dist19 sin A'!AX16</f>
        <v>13972615.966788795</v>
      </c>
      <c r="C79" s="321">
        <f>'Dist19 sin A'!AY16</f>
        <v>1903580.8791430849</v>
      </c>
      <c r="D79" s="321">
        <f>'Dist19 sin A'!AZ16</f>
        <v>6214299.5310427016</v>
      </c>
      <c r="E79" s="321">
        <f>'Dist19 sin A'!BA16</f>
        <v>425495.87141705758</v>
      </c>
      <c r="F79" s="321">
        <f>'Dist19 sin A'!BB16</f>
        <v>593722.03337967629</v>
      </c>
      <c r="G79" s="321">
        <f>'Dist19 sin A'!BC16</f>
        <v>46083.768734784127</v>
      </c>
      <c r="H79" s="321">
        <f>'Dist19 sin A'!BD16</f>
        <v>403691.55262773699</v>
      </c>
      <c r="I79" s="321">
        <f>'Dist19 sin A'!BE16</f>
        <v>76783.968361992767</v>
      </c>
      <c r="J79" s="321">
        <f>'Dist19 sin A'!BF16</f>
        <v>284071.07919829956</v>
      </c>
      <c r="K79" s="423">
        <f t="shared" si="15"/>
        <v>23920344.650694132</v>
      </c>
    </row>
    <row r="80" spans="1:11">
      <c r="A80" s="422" t="s">
        <v>12</v>
      </c>
      <c r="B80" s="321">
        <f>'Dist19 sin A'!AX17</f>
        <v>27587091.45778168</v>
      </c>
      <c r="C80" s="321">
        <f>'Dist19 sin A'!AY17</f>
        <v>3758369.938386966</v>
      </c>
      <c r="D80" s="321">
        <f>'Dist19 sin A'!AZ17</f>
        <v>1577616.5409681636</v>
      </c>
      <c r="E80" s="321">
        <f>'Dist19 sin A'!BA17</f>
        <v>840085.60369734175</v>
      </c>
      <c r="F80" s="321">
        <f>'Dist19 sin A'!BB17</f>
        <v>1172226.0222621358</v>
      </c>
      <c r="G80" s="321">
        <f>'Dist19 sin A'!BC17</f>
        <v>90986.336833955502</v>
      </c>
      <c r="H80" s="321">
        <f>'Dist19 sin A'!BD17</f>
        <v>797035.84565308213</v>
      </c>
      <c r="I80" s="321">
        <f>'Dist19 sin A'!BE17</f>
        <v>151599.84091229035</v>
      </c>
      <c r="J80" s="321">
        <f>'Dist19 sin A'!BF17</f>
        <v>406317.8855052719</v>
      </c>
      <c r="K80" s="423">
        <f t="shared" si="15"/>
        <v>36381329.472000882</v>
      </c>
    </row>
    <row r="81" spans="1:11">
      <c r="A81" s="422" t="s">
        <v>13</v>
      </c>
      <c r="B81" s="321">
        <f>'Dist19 sin A'!AX18</f>
        <v>14036575.752601324</v>
      </c>
      <c r="C81" s="321">
        <f>'Dist19 sin A'!AY18</f>
        <v>1912294.5391761244</v>
      </c>
      <c r="D81" s="321">
        <f>'Dist19 sin A'!AZ18</f>
        <v>1976796.3968482688</v>
      </c>
      <c r="E81" s="321">
        <f>'Dist19 sin A'!BA18</f>
        <v>427443.5829167965</v>
      </c>
      <c r="F81" s="321">
        <f>'Dist19 sin A'!BB18</f>
        <v>596439.80177590228</v>
      </c>
      <c r="G81" s="321">
        <f>'Dist19 sin A'!BC18</f>
        <v>46294.71763545648</v>
      </c>
      <c r="H81" s="321">
        <f>'Dist19 sin A'!BD18</f>
        <v>405539.45464563882</v>
      </c>
      <c r="I81" s="321">
        <f>'Dist19 sin A'!BE18</f>
        <v>77135.447725767037</v>
      </c>
      <c r="J81" s="321">
        <f>'Dist19 sin A'!BF18</f>
        <v>715713.66755358828</v>
      </c>
      <c r="K81" s="423">
        <f t="shared" si="15"/>
        <v>20194233.360878862</v>
      </c>
    </row>
    <row r="82" spans="1:11">
      <c r="A82" s="422" t="s">
        <v>14</v>
      </c>
      <c r="B82" s="321">
        <f>'Dist19 sin A'!AX19</f>
        <v>76097065.753974944</v>
      </c>
      <c r="C82" s="321">
        <f>'Dist19 sin A'!AY19</f>
        <v>10367201.079058351</v>
      </c>
      <c r="D82" s="321">
        <f>'Dist19 sin A'!AZ19</f>
        <v>472852.99328132148</v>
      </c>
      <c r="E82" s="321">
        <f>'Dist19 sin A'!BA19</f>
        <v>2317317.4860190535</v>
      </c>
      <c r="F82" s="321">
        <f>'Dist19 sin A'!BB19</f>
        <v>3233503.6417708378</v>
      </c>
      <c r="G82" s="321">
        <f>'Dist19 sin A'!BC19</f>
        <v>250979.45781499849</v>
      </c>
      <c r="H82" s="321">
        <f>'Dist19 sin A'!BD19</f>
        <v>2198567.734034501</v>
      </c>
      <c r="I82" s="321">
        <f>'Dist19 sin A'!BE19</f>
        <v>418177.5769964534</v>
      </c>
      <c r="J82" s="321">
        <f>'Dist19 sin A'!BF19</f>
        <v>1336728.5083192862</v>
      </c>
      <c r="K82" s="423">
        <f t="shared" si="15"/>
        <v>96692394.231269762</v>
      </c>
    </row>
    <row r="83" spans="1:11">
      <c r="A83" s="422" t="s">
        <v>15</v>
      </c>
      <c r="B83" s="321">
        <f>'Dist19 sin A'!AX20</f>
        <v>9676745.8886886686</v>
      </c>
      <c r="C83" s="321">
        <f>'Dist19 sin A'!AY20</f>
        <v>1318326.3957026671</v>
      </c>
      <c r="D83" s="321">
        <f>'Dist19 sin A'!AZ20</f>
        <v>4795115.7756750742</v>
      </c>
      <c r="E83" s="321">
        <f>'Dist19 sin A'!BA20</f>
        <v>294677.49161471333</v>
      </c>
      <c r="F83" s="321">
        <f>'Dist19 sin A'!BB20</f>
        <v>411182.6489174632</v>
      </c>
      <c r="G83" s="321">
        <f>'Dist19 sin A'!BC20</f>
        <v>31915.349330400906</v>
      </c>
      <c r="H83" s="321">
        <f>'Dist19 sin A'!BD20</f>
        <v>279576.8939383924</v>
      </c>
      <c r="I83" s="321">
        <f>'Dist19 sin A'!BE20</f>
        <v>53176.796093886769</v>
      </c>
      <c r="J83" s="321">
        <f>'Dist19 sin A'!BF20</f>
        <v>127460.52713363146</v>
      </c>
      <c r="K83" s="423">
        <f t="shared" si="15"/>
        <v>16988177.767094899</v>
      </c>
    </row>
    <row r="84" spans="1:11">
      <c r="A84" s="422" t="s">
        <v>16</v>
      </c>
      <c r="B84" s="321">
        <f>'Dist19 sin A'!AX21</f>
        <v>6834915.113421483</v>
      </c>
      <c r="C84" s="321">
        <f>'Dist19 sin A'!AY21</f>
        <v>931165.19851403206</v>
      </c>
      <c r="D84" s="321">
        <f>'Dist19 sin A'!AZ21</f>
        <v>3070172.1266009142</v>
      </c>
      <c r="E84" s="321">
        <f>'Dist19 sin A'!BA21</f>
        <v>208137.70085425628</v>
      </c>
      <c r="F84" s="321">
        <f>'Dist19 sin A'!BB21</f>
        <v>290428.05647586315</v>
      </c>
      <c r="G84" s="321">
        <f>'Dist19 sin A'!BC21</f>
        <v>22542.568131655684</v>
      </c>
      <c r="H84" s="321">
        <f>'Dist19 sin A'!BD21</f>
        <v>197471.79059198219</v>
      </c>
      <c r="I84" s="321">
        <f>'Dist19 sin A'!BE21</f>
        <v>37560.032213958737</v>
      </c>
      <c r="J84" s="321">
        <f>'Dist19 sin A'!BF21</f>
        <v>86615.569390668505</v>
      </c>
      <c r="K84" s="423">
        <f t="shared" si="15"/>
        <v>11679008.156194814</v>
      </c>
    </row>
    <row r="85" spans="1:11">
      <c r="A85" s="422" t="s">
        <v>17</v>
      </c>
      <c r="B85" s="321">
        <f>'Dist19 sin A'!AX22</f>
        <v>59943121.220339052</v>
      </c>
      <c r="C85" s="321">
        <f>'Dist19 sin A'!AY22</f>
        <v>8166443.5394496601</v>
      </c>
      <c r="D85" s="321">
        <f>'Dist19 sin A'!AZ22</f>
        <v>3238311.4880410195</v>
      </c>
      <c r="E85" s="321">
        <f>'Dist19 sin A'!BA22</f>
        <v>1825395.5207621872</v>
      </c>
      <c r="F85" s="321">
        <f>'Dist19 sin A'!BB22</f>
        <v>2547092.9640273629</v>
      </c>
      <c r="G85" s="321">
        <f>'Dist19 sin A'!BC22</f>
        <v>197701.34254925034</v>
      </c>
      <c r="H85" s="321">
        <f>'Dist19 sin A'!BD22</f>
        <v>1731854.0588468388</v>
      </c>
      <c r="I85" s="321">
        <f>'Dist19 sin A'!BE22</f>
        <v>329406.51444522623</v>
      </c>
      <c r="J85" s="321">
        <f>'Dist19 sin A'!BF22</f>
        <v>1219629.6723531573</v>
      </c>
      <c r="K85" s="423">
        <f t="shared" si="15"/>
        <v>79198956.320813745</v>
      </c>
    </row>
    <row r="86" spans="1:11">
      <c r="A86" s="422" t="s">
        <v>18</v>
      </c>
      <c r="B86" s="321">
        <f>'Dist19 sin A'!AX23</f>
        <v>68340798.091501057</v>
      </c>
      <c r="C86" s="321">
        <f>'Dist19 sin A'!AY23</f>
        <v>9310513.9954875316</v>
      </c>
      <c r="D86" s="321">
        <f>'Dist19 sin A'!AZ23</f>
        <v>4292343.8190513235</v>
      </c>
      <c r="E86" s="321">
        <f>'Dist19 sin A'!BA23</f>
        <v>2081122.6406277118</v>
      </c>
      <c r="F86" s="321">
        <f>'Dist19 sin A'!BB23</f>
        <v>2903925.6286810413</v>
      </c>
      <c r="G86" s="321">
        <f>'Dist19 sin A'!BC23</f>
        <v>225398.13173746812</v>
      </c>
      <c r="H86" s="321">
        <f>'Dist19 sin A'!BD23</f>
        <v>1974476.5729589569</v>
      </c>
      <c r="I86" s="321">
        <f>'Dist19 sin A'!BE23</f>
        <v>375554.41951340873</v>
      </c>
      <c r="J86" s="321">
        <f>'Dist19 sin A'!BF23</f>
        <v>4140176.3032781421</v>
      </c>
      <c r="K86" s="423">
        <f t="shared" si="15"/>
        <v>93644309.602836654</v>
      </c>
    </row>
    <row r="87" spans="1:11">
      <c r="A87" s="422" t="s">
        <v>19</v>
      </c>
      <c r="B87" s="321">
        <f>'Dist19 sin A'!AX24</f>
        <v>11521088.712444603</v>
      </c>
      <c r="C87" s="321">
        <f>'Dist19 sin A'!AY24</f>
        <v>1569593.2838953603</v>
      </c>
      <c r="D87" s="321">
        <f>'Dist19 sin A'!AZ24</f>
        <v>2210933.4224749492</v>
      </c>
      <c r="E87" s="321">
        <f>'Dist19 sin A'!BA24</f>
        <v>350841.65291787277</v>
      </c>
      <c r="F87" s="321">
        <f>'Dist19 sin A'!BB24</f>
        <v>489552.15210658213</v>
      </c>
      <c r="G87" s="321">
        <f>'Dist19 sin A'!BC24</f>
        <v>37998.266685293376</v>
      </c>
      <c r="H87" s="321">
        <f>'Dist19 sin A'!BD24</f>
        <v>332862.95145758218</v>
      </c>
      <c r="I87" s="321">
        <f>'Dist19 sin A'!BE24</f>
        <v>63312.046455347197</v>
      </c>
      <c r="J87" s="321">
        <f>'Dist19 sin A'!BF24</f>
        <v>176378.31511784258</v>
      </c>
      <c r="K87" s="423">
        <f t="shared" si="15"/>
        <v>16752560.803555435</v>
      </c>
    </row>
    <row r="88" spans="1:11">
      <c r="A88" s="422" t="s">
        <v>20</v>
      </c>
      <c r="B88" s="321">
        <f>'Dist19 sin A'!AX25</f>
        <v>157486464.37864393</v>
      </c>
      <c r="C88" s="321">
        <f>'Dist19 sin A'!AY25</f>
        <v>21455411.286447372</v>
      </c>
      <c r="D88" s="321">
        <f>'Dist19 sin A'!AZ25</f>
        <v>4659565.5000869874</v>
      </c>
      <c r="E88" s="321">
        <f>'Dist19 sin A'!BA25</f>
        <v>4795797.7630285351</v>
      </c>
      <c r="F88" s="321">
        <f>'Dist19 sin A'!BB25</f>
        <v>6691888.196377119</v>
      </c>
      <c r="G88" s="321">
        <f>'Dist19 sin A'!BC25</f>
        <v>519413.81775142206</v>
      </c>
      <c r="H88" s="321">
        <f>'Dist19 sin A'!BD25</f>
        <v>4550039.5540806279</v>
      </c>
      <c r="I88" s="321">
        <f>'Dist19 sin A'!BE25</f>
        <v>865438.20620520448</v>
      </c>
      <c r="J88" s="321">
        <f>'Dist19 sin A'!BF25</f>
        <v>7905842.210370142</v>
      </c>
      <c r="K88" s="423">
        <f t="shared" si="15"/>
        <v>208929860.91299137</v>
      </c>
    </row>
    <row r="89" spans="1:11">
      <c r="A89" s="422" t="s">
        <v>21</v>
      </c>
      <c r="B89" s="321">
        <f>'Dist19 sin A'!AX26</f>
        <v>23252281.138673402</v>
      </c>
      <c r="C89" s="321">
        <f>'Dist19 sin A'!AY26</f>
        <v>3167810.3711749385</v>
      </c>
      <c r="D89" s="321">
        <f>'Dist19 sin A'!AZ26</f>
        <v>1438242.9202742251</v>
      </c>
      <c r="E89" s="321">
        <f>'Dist19 sin A'!BA26</f>
        <v>708081.41074301966</v>
      </c>
      <c r="F89" s="321">
        <f>'Dist19 sin A'!BB26</f>
        <v>988031.99566801218</v>
      </c>
      <c r="G89" s="321">
        <f>'Dist19 sin A'!BC26</f>
        <v>76689.48671442474</v>
      </c>
      <c r="H89" s="321">
        <f>'Dist19 sin A'!BD26</f>
        <v>671796.14020158211</v>
      </c>
      <c r="I89" s="321">
        <f>'Dist19 sin A'!BE26</f>
        <v>127778.67963592097</v>
      </c>
      <c r="J89" s="321">
        <f>'Dist19 sin A'!BF26</f>
        <v>440726.7118160259</v>
      </c>
      <c r="K89" s="423">
        <f t="shared" si="15"/>
        <v>30871438.854901552</v>
      </c>
    </row>
    <row r="90" spans="1:11">
      <c r="A90" s="422" t="s">
        <v>22</v>
      </c>
      <c r="B90" s="321">
        <f>'Dist19 sin A'!AX27</f>
        <v>3729675.628228154</v>
      </c>
      <c r="C90" s="321">
        <f>'Dist19 sin A'!AY27</f>
        <v>508118.10960641177</v>
      </c>
      <c r="D90" s="321">
        <f>'Dist19 sin A'!AZ27</f>
        <v>1848381.8784978976</v>
      </c>
      <c r="E90" s="321">
        <f>'Dist19 sin A'!BA27</f>
        <v>113576.55469154197</v>
      </c>
      <c r="F90" s="321">
        <f>'Dist19 sin A'!BB27</f>
        <v>158480.74570299347</v>
      </c>
      <c r="G90" s="321">
        <f>'Dist19 sin A'!BC27</f>
        <v>12301.025771806719</v>
      </c>
      <c r="H90" s="321">
        <f>'Dist19 sin A'!BD27</f>
        <v>107756.38210740016</v>
      </c>
      <c r="I90" s="321">
        <f>'Dist19 sin A'!BE27</f>
        <v>20495.753702746486</v>
      </c>
      <c r="J90" s="321">
        <f>'Dist19 sin A'!BF27</f>
        <v>34739.932180465294</v>
      </c>
      <c r="K90" s="423">
        <f t="shared" si="15"/>
        <v>6533526.0104894172</v>
      </c>
    </row>
    <row r="91" spans="1:11">
      <c r="A91" s="422" t="s">
        <v>23</v>
      </c>
      <c r="B91" s="321">
        <f>'Dist19 sin A'!AX28</f>
        <v>17184130.381101206</v>
      </c>
      <c r="C91" s="321">
        <f>'Dist19 sin A'!AY28</f>
        <v>2341106.4968733839</v>
      </c>
      <c r="D91" s="321">
        <f>'Dist19 sin A'!AZ28</f>
        <v>0</v>
      </c>
      <c r="E91" s="321">
        <f>'Dist19 sin A'!BA28</f>
        <v>523293.31518379884</v>
      </c>
      <c r="F91" s="321">
        <f>'Dist19 sin A'!BB28</f>
        <v>730185.16045808513</v>
      </c>
      <c r="G91" s="321">
        <f>'Dist19 sin A'!BC28</f>
        <v>56675.82164093812</v>
      </c>
      <c r="H91" s="321">
        <f>'Dist19 sin A'!BD28</f>
        <v>496477.41629719338</v>
      </c>
      <c r="I91" s="321">
        <f>'Dist19 sin A'!BE28</f>
        <v>94432.261406671649</v>
      </c>
      <c r="J91" s="321">
        <f>'Dist19 sin A'!BF28</f>
        <v>268411.14884312433</v>
      </c>
      <c r="K91" s="423">
        <f t="shared" si="15"/>
        <v>21694712.0018044</v>
      </c>
    </row>
    <row r="92" spans="1:11">
      <c r="A92" s="422" t="s">
        <v>24</v>
      </c>
      <c r="B92" s="321">
        <f>'Dist19 sin A'!AX29</f>
        <v>16439177.455318769</v>
      </c>
      <c r="C92" s="321">
        <f>'Dist19 sin A'!AY29</f>
        <v>2239616.6864648145</v>
      </c>
      <c r="D92" s="321">
        <f>'Dist19 sin A'!AZ29</f>
        <v>0</v>
      </c>
      <c r="E92" s="321">
        <f>'Dist19 sin A'!BA29</f>
        <v>500607.91432014579</v>
      </c>
      <c r="F92" s="321">
        <f>'Dist19 sin A'!BB29</f>
        <v>698530.74678787705</v>
      </c>
      <c r="G92" s="321">
        <f>'Dist19 sin A'!BC29</f>
        <v>54218.855928028133</v>
      </c>
      <c r="H92" s="321">
        <f>'Dist19 sin A'!BD29</f>
        <v>474954.51722385676</v>
      </c>
      <c r="I92" s="321">
        <f>'Dist19 sin A'!BE29</f>
        <v>90338.508166733547</v>
      </c>
      <c r="J92" s="321">
        <f>'Dist19 sin A'!BF29</f>
        <v>1291534.3442948519</v>
      </c>
      <c r="K92" s="423">
        <f t="shared" si="15"/>
        <v>21788979.028505079</v>
      </c>
    </row>
    <row r="93" spans="1:11">
      <c r="A93" s="422" t="s">
        <v>25</v>
      </c>
      <c r="B93" s="321">
        <f>'Dist19 sin A'!AX30</f>
        <v>265066524.54590538</v>
      </c>
      <c r="C93" s="321">
        <f>'Dist19 sin A'!AY30</f>
        <v>36111746.649719074</v>
      </c>
      <c r="D93" s="321">
        <f>'Dist19 sin A'!AZ30</f>
        <v>6964314.5996572152</v>
      </c>
      <c r="E93" s="321">
        <f>'Dist19 sin A'!BA30</f>
        <v>8071839.3830637299</v>
      </c>
      <c r="F93" s="321">
        <f>'Dist19 sin A'!BB30</f>
        <v>11263161.909576699</v>
      </c>
      <c r="G93" s="321">
        <f>'Dist19 sin A'!BC30</f>
        <v>874228.88065775798</v>
      </c>
      <c r="H93" s="321">
        <f>'Dist19 sin A'!BD30</f>
        <v>7658202.0931451069</v>
      </c>
      <c r="I93" s="321">
        <f>'Dist19 sin A'!BE30</f>
        <v>1456624.8498443272</v>
      </c>
      <c r="J93" s="321">
        <f>'Dist19 sin A'!BF30</f>
        <v>13132712.104945391</v>
      </c>
      <c r="K93" s="423">
        <f t="shared" si="15"/>
        <v>350599355.01651478</v>
      </c>
    </row>
    <row r="94" spans="1:11">
      <c r="A94" s="422" t="s">
        <v>26</v>
      </c>
      <c r="B94" s="321">
        <f>'Dist19 sin A'!AX31</f>
        <v>6935688.1708824281</v>
      </c>
      <c r="C94" s="321">
        <f>'Dist19 sin A'!AY31</f>
        <v>944894.17136860685</v>
      </c>
      <c r="D94" s="321">
        <f>'Dist19 sin A'!AZ31</f>
        <v>2837001.2217578189</v>
      </c>
      <c r="E94" s="321">
        <f>'Dist19 sin A'!BA31</f>
        <v>211206.45476559416</v>
      </c>
      <c r="F94" s="321">
        <f>'Dist19 sin A'!BB31</f>
        <v>294710.08818186651</v>
      </c>
      <c r="G94" s="321">
        <f>'Dist19 sin A'!BC31</f>
        <v>22874.932685706663</v>
      </c>
      <c r="H94" s="321">
        <f>'Dist19 sin A'!BD31</f>
        <v>200383.28777519736</v>
      </c>
      <c r="I94" s="321">
        <f>'Dist19 sin A'!BE31</f>
        <v>38113.812212937752</v>
      </c>
      <c r="J94" s="321">
        <f>'Dist19 sin A'!BF31</f>
        <v>75324.844383256393</v>
      </c>
      <c r="K94" s="423">
        <f t="shared" si="15"/>
        <v>11560196.984013414</v>
      </c>
    </row>
    <row r="95" spans="1:11">
      <c r="A95" s="422" t="s">
        <v>27</v>
      </c>
      <c r="B95" s="321">
        <f>'Dist19 sin A'!AX32</f>
        <v>11938714.42282505</v>
      </c>
      <c r="C95" s="321">
        <f>'Dist19 sin A'!AY32</f>
        <v>1626489.166442218</v>
      </c>
      <c r="D95" s="321">
        <f>'Dist19 sin A'!AZ32</f>
        <v>1220786.4775780041</v>
      </c>
      <c r="E95" s="321">
        <f>'Dist19 sin A'!BA32</f>
        <v>363559.24395357171</v>
      </c>
      <c r="F95" s="321">
        <f>'Dist19 sin A'!BB32</f>
        <v>507297.8331263758</v>
      </c>
      <c r="G95" s="321">
        <f>'Dist19 sin A'!BC32</f>
        <v>39375.658485126514</v>
      </c>
      <c r="H95" s="321">
        <f>'Dist19 sin A'!BD32</f>
        <v>344928.83603076928</v>
      </c>
      <c r="I95" s="321">
        <f>'Dist19 sin A'!BE32</f>
        <v>65607.032548805029</v>
      </c>
      <c r="J95" s="321">
        <f>'Dist19 sin A'!BF32</f>
        <v>351472.60022806778</v>
      </c>
      <c r="K95" s="423">
        <f t="shared" si="15"/>
        <v>16458231.271217989</v>
      </c>
    </row>
    <row r="96" spans="1:11">
      <c r="A96" s="422" t="s">
        <v>28</v>
      </c>
      <c r="B96" s="321">
        <f>'Dist19 sin A'!AX33</f>
        <v>6806774.0071927458</v>
      </c>
      <c r="C96" s="321">
        <f>'Dist19 sin A'!AY33</f>
        <v>927331.35151914693</v>
      </c>
      <c r="D96" s="321">
        <f>'Dist19 sin A'!AZ33</f>
        <v>1975673.2286006189</v>
      </c>
      <c r="E96" s="321">
        <f>'Dist19 sin A'!BA33</f>
        <v>207280.74432257333</v>
      </c>
      <c r="F96" s="321">
        <f>'Dist19 sin A'!BB33</f>
        <v>289232.28935169737</v>
      </c>
      <c r="G96" s="321">
        <f>'Dist19 sin A'!BC33</f>
        <v>22449.754571584432</v>
      </c>
      <c r="H96" s="321">
        <f>'Dist19 sin A'!BD33</f>
        <v>196658.74836043845</v>
      </c>
      <c r="I96" s="321">
        <f>'Dist19 sin A'!BE33</f>
        <v>37405.387885690157</v>
      </c>
      <c r="J96" s="321">
        <f>'Dist19 sin A'!BF33</f>
        <v>96240.134325851439</v>
      </c>
      <c r="K96" s="423">
        <f t="shared" si="15"/>
        <v>10559045.646130348</v>
      </c>
    </row>
    <row r="97" spans="1:11">
      <c r="A97" s="422" t="s">
        <v>29</v>
      </c>
      <c r="B97" s="321">
        <f>'Dist19 sin A'!AX34</f>
        <v>9557662.3018177729</v>
      </c>
      <c r="C97" s="321">
        <f>'Dist19 sin A'!AY34</f>
        <v>1302102.8596428474</v>
      </c>
      <c r="D97" s="321">
        <f>'Dist19 sin A'!AZ34</f>
        <v>2471786.1801983747</v>
      </c>
      <c r="E97" s="321">
        <f>'Dist19 sin A'!BA34</f>
        <v>291051.1431422772</v>
      </c>
      <c r="F97" s="321">
        <f>'Dist19 sin A'!BB34</f>
        <v>406122.5692940639</v>
      </c>
      <c r="G97" s="321">
        <f>'Dist19 sin A'!BC34</f>
        <v>31522.593922930264</v>
      </c>
      <c r="H97" s="321">
        <f>'Dist19 sin A'!BD34</f>
        <v>276136.37584280776</v>
      </c>
      <c r="I97" s="321">
        <f>'Dist19 sin A'!BE34</f>
        <v>52522.393912615858</v>
      </c>
      <c r="J97" s="321">
        <f>'Dist19 sin A'!BF34</f>
        <v>186249.07498578459</v>
      </c>
      <c r="K97" s="423">
        <f t="shared" si="15"/>
        <v>14575155.492759474</v>
      </c>
    </row>
    <row r="98" spans="1:11">
      <c r="A98" s="422" t="s">
        <v>30</v>
      </c>
      <c r="B98" s="321">
        <f>'Dist19 sin A'!AX35</f>
        <v>8926436.2001965251</v>
      </c>
      <c r="C98" s="321">
        <f>'Dist19 sin A'!AY35</f>
        <v>1216106.7984673115</v>
      </c>
      <c r="D98" s="321">
        <f>'Dist19 sin A'!AZ35</f>
        <v>9013401.8161750678</v>
      </c>
      <c r="E98" s="321">
        <f>'Dist19 sin A'!BA35</f>
        <v>271828.96593445039</v>
      </c>
      <c r="F98" s="321">
        <f>'Dist19 sin A'!BB35</f>
        <v>379300.61659260246</v>
      </c>
      <c r="G98" s="321">
        <f>'Dist19 sin A'!BC35</f>
        <v>29440.716216163357</v>
      </c>
      <c r="H98" s="321">
        <f>'Dist19 sin A'!BD35</f>
        <v>257899.22929642641</v>
      </c>
      <c r="I98" s="321">
        <f>'Dist19 sin A'!BE35</f>
        <v>49053.605739280771</v>
      </c>
      <c r="J98" s="321">
        <f>'Dist19 sin A'!BF35</f>
        <v>146579.62443299402</v>
      </c>
      <c r="K98" s="423">
        <f t="shared" si="15"/>
        <v>20290047.573050819</v>
      </c>
    </row>
    <row r="99" spans="1:11">
      <c r="A99" s="422" t="s">
        <v>31</v>
      </c>
      <c r="B99" s="321">
        <f>'Dist19 sin A'!AX36</f>
        <v>83567787.93696034</v>
      </c>
      <c r="C99" s="321">
        <f>'Dist19 sin A'!AY36</f>
        <v>11384986.4339785</v>
      </c>
      <c r="D99" s="321">
        <f>'Dist19 sin A'!AZ36</f>
        <v>0</v>
      </c>
      <c r="E99" s="321">
        <f>'Dist19 sin A'!BA36</f>
        <v>2544816.8642972256</v>
      </c>
      <c r="F99" s="321">
        <f>'Dist19 sin A'!BB36</f>
        <v>3550948.3046628446</v>
      </c>
      <c r="G99" s="321">
        <f>'Dist19 sin A'!BC36</f>
        <v>275619.01236804924</v>
      </c>
      <c r="H99" s="321">
        <f>'Dist19 sin A'!BD36</f>
        <v>2414409.0227715708</v>
      </c>
      <c r="I99" s="321">
        <f>'Dist19 sin A'!BE36</f>
        <v>459231.57125944895</v>
      </c>
      <c r="J99" s="321">
        <f>'Dist19 sin A'!BF36</f>
        <v>6064885.4727297444</v>
      </c>
      <c r="K99" s="423">
        <f t="shared" si="15"/>
        <v>110262684.61902772</v>
      </c>
    </row>
    <row r="100" spans="1:11">
      <c r="A100" s="422" t="s">
        <v>32</v>
      </c>
      <c r="B100" s="321">
        <f>'Dist19 sin A'!AX37</f>
        <v>16285465.744390674</v>
      </c>
      <c r="C100" s="321">
        <f>'Dist19 sin A'!AY37</f>
        <v>2218675.5345345982</v>
      </c>
      <c r="D100" s="321">
        <f>'Dist19 sin A'!AZ37</f>
        <v>1486807.5732592375</v>
      </c>
      <c r="E100" s="321">
        <f>'Dist19 sin A'!BA37</f>
        <v>495927.06582736439</v>
      </c>
      <c r="F100" s="321">
        <f>'Dist19 sin A'!BB37</f>
        <v>691999.25477640145</v>
      </c>
      <c r="G100" s="321">
        <f>'Dist19 sin A'!BC37</f>
        <v>53711.89180942106</v>
      </c>
      <c r="H100" s="321">
        <f>'Dist19 sin A'!BD37</f>
        <v>470513.53642333095</v>
      </c>
      <c r="I100" s="321">
        <f>'Dist19 sin A'!BE37</f>
        <v>89493.813431200557</v>
      </c>
      <c r="J100" s="321">
        <f>'Dist19 sin A'!BF37</f>
        <v>235734.17196036488</v>
      </c>
      <c r="K100" s="423">
        <f t="shared" si="15"/>
        <v>22028328.586412594</v>
      </c>
    </row>
    <row r="101" spans="1:11">
      <c r="A101" s="422" t="s">
        <v>33</v>
      </c>
      <c r="B101" s="321">
        <f>'Dist19 sin A'!AX38</f>
        <v>59709152.091347702</v>
      </c>
      <c r="C101" s="321">
        <f>'Dist19 sin A'!AY38</f>
        <v>8134568.3944291193</v>
      </c>
      <c r="D101" s="321">
        <f>'Dist19 sin A'!AZ38</f>
        <v>1373660.1542842835</v>
      </c>
      <c r="E101" s="321">
        <f>'Dist19 sin A'!BA38</f>
        <v>1818270.6632078467</v>
      </c>
      <c r="F101" s="321">
        <f>'Dist19 sin A'!BB38</f>
        <v>2537151.1873877551</v>
      </c>
      <c r="G101" s="321">
        <f>'Dist19 sin A'!BC38</f>
        <v>196929.67751121131</v>
      </c>
      <c r="H101" s="321">
        <f>'Dist19 sin A'!BD38</f>
        <v>1725094.3109818734</v>
      </c>
      <c r="I101" s="321">
        <f>'Dist19 sin A'!BE38</f>
        <v>328120.77967366611</v>
      </c>
      <c r="J101" s="321">
        <f>'Dist19 sin A'!BF38</f>
        <v>1841526.8813471249</v>
      </c>
      <c r="K101" s="423">
        <f t="shared" si="15"/>
        <v>77664474.140170574</v>
      </c>
    </row>
    <row r="102" spans="1:11">
      <c r="A102" s="422" t="s">
        <v>34</v>
      </c>
      <c r="B102" s="321">
        <f>'Dist19 sin A'!AX39</f>
        <v>12648251.159769017</v>
      </c>
      <c r="C102" s="321">
        <f>'Dist19 sin A'!AY39</f>
        <v>1723153.9977598807</v>
      </c>
      <c r="D102" s="321">
        <f>'Dist19 sin A'!AZ39</f>
        <v>0</v>
      </c>
      <c r="E102" s="321">
        <f>'Dist19 sin A'!BA39</f>
        <v>385166.14654833137</v>
      </c>
      <c r="F102" s="321">
        <f>'Dist19 sin A'!BB39</f>
        <v>537447.34809316893</v>
      </c>
      <c r="G102" s="321">
        <f>'Dist19 sin A'!BC39</f>
        <v>41715.816331866066</v>
      </c>
      <c r="H102" s="321">
        <f>'Dist19 sin A'!BD39</f>
        <v>365428.50392861653</v>
      </c>
      <c r="I102" s="321">
        <f>'Dist19 sin A'!BE39</f>
        <v>69506.162567884647</v>
      </c>
      <c r="J102" s="321">
        <f>'Dist19 sin A'!BF39</f>
        <v>220260.47139047747</v>
      </c>
      <c r="K102" s="423">
        <f t="shared" si="15"/>
        <v>15990929.606389241</v>
      </c>
    </row>
    <row r="103" spans="1:11">
      <c r="A103" s="422" t="s">
        <v>35</v>
      </c>
      <c r="B103" s="321">
        <f>'Dist19 sin A'!AX40</f>
        <v>12047507.511317099</v>
      </c>
      <c r="C103" s="321">
        <f>'Dist19 sin A'!AY40</f>
        <v>1641310.7605895577</v>
      </c>
      <c r="D103" s="321">
        <f>'Dist19 sin A'!AZ40</f>
        <v>3754466.7154818526</v>
      </c>
      <c r="E103" s="321">
        <f>'Dist19 sin A'!BA40</f>
        <v>366872.2248658149</v>
      </c>
      <c r="F103" s="321">
        <f>'Dist19 sin A'!BB40</f>
        <v>511920.65063389787</v>
      </c>
      <c r="G103" s="321">
        <f>'Dist19 sin A'!BC40</f>
        <v>39734.474296133354</v>
      </c>
      <c r="H103" s="321">
        <f>'Dist19 sin A'!BD40</f>
        <v>348072.04492686369</v>
      </c>
      <c r="I103" s="321">
        <f>'Dist19 sin A'!BE40</f>
        <v>66204.885168860739</v>
      </c>
      <c r="J103" s="321">
        <f>'Dist19 sin A'!BF40</f>
        <v>141179.01940209433</v>
      </c>
      <c r="K103" s="423">
        <f t="shared" si="15"/>
        <v>18917268.286682174</v>
      </c>
    </row>
    <row r="104" spans="1:11">
      <c r="A104" s="422" t="s">
        <v>36</v>
      </c>
      <c r="B104" s="321">
        <f>'Dist19 sin A'!AX41</f>
        <v>12857785.565063292</v>
      </c>
      <c r="C104" s="321">
        <f>'Dist19 sin A'!AY41</f>
        <v>1751700.2405242168</v>
      </c>
      <c r="D104" s="321">
        <f>'Dist19 sin A'!AZ41</f>
        <v>2035256.0719610814</v>
      </c>
      <c r="E104" s="321">
        <f>'Dist19 sin A'!BA41</f>
        <v>391546.91480135237</v>
      </c>
      <c r="F104" s="321">
        <f>'Dist19 sin A'!BB41</f>
        <v>546350.84858799505</v>
      </c>
      <c r="G104" s="321">
        <f>'Dist19 sin A'!BC41</f>
        <v>42406.892011503529</v>
      </c>
      <c r="H104" s="321">
        <f>'Dist19 sin A'!BD41</f>
        <v>371482.29296878114</v>
      </c>
      <c r="I104" s="321">
        <f>'Dist19 sin A'!BE41</f>
        <v>70657.620761905404</v>
      </c>
      <c r="J104" s="321">
        <f>'Dist19 sin A'!BF41</f>
        <v>238149.55637588905</v>
      </c>
      <c r="K104" s="423">
        <f t="shared" si="15"/>
        <v>18305336.003056012</v>
      </c>
    </row>
    <row r="105" spans="1:11">
      <c r="A105" s="422" t="s">
        <v>37</v>
      </c>
      <c r="B105" s="321">
        <f>'Dist19 sin A'!AX42</f>
        <v>18110747.866938587</v>
      </c>
      <c r="C105" s="321">
        <f>'Dist19 sin A'!AY42</f>
        <v>2467345.6587105254</v>
      </c>
      <c r="D105" s="321">
        <f>'Dist19 sin A'!AZ42</f>
        <v>659623.96591122227</v>
      </c>
      <c r="E105" s="321">
        <f>'Dist19 sin A'!BA42</f>
        <v>551510.78824280202</v>
      </c>
      <c r="F105" s="321">
        <f>'Dist19 sin A'!BB42</f>
        <v>769558.83387501573</v>
      </c>
      <c r="G105" s="321">
        <f>'Dist19 sin A'!BC42</f>
        <v>59731.944132562778</v>
      </c>
      <c r="H105" s="321">
        <f>'Dist19 sin A'!BD42</f>
        <v>523248.89934938744</v>
      </c>
      <c r="I105" s="321">
        <f>'Dist19 sin A'!BE42</f>
        <v>99524.319177766229</v>
      </c>
      <c r="J105" s="321">
        <f>'Dist19 sin A'!BF42</f>
        <v>247612.32196922516</v>
      </c>
      <c r="K105" s="423">
        <f t="shared" si="15"/>
        <v>23488904.598307092</v>
      </c>
    </row>
    <row r="106" spans="1:11">
      <c r="A106" s="422" t="s">
        <v>38</v>
      </c>
      <c r="B106" s="321">
        <f>'Dist19 sin A'!AX43</f>
        <v>42489487.184933878</v>
      </c>
      <c r="C106" s="321">
        <f>'Dist19 sin A'!AY43</f>
        <v>5788620.7967128232</v>
      </c>
      <c r="D106" s="321">
        <f>'Dist19 sin A'!AZ43</f>
        <v>2130821.3061994542</v>
      </c>
      <c r="E106" s="321">
        <f>'Dist19 sin A'!BA43</f>
        <v>1293895.2461578534</v>
      </c>
      <c r="F106" s="321">
        <f>'Dist19 sin A'!BB43</f>
        <v>1805456.0998928195</v>
      </c>
      <c r="G106" s="321">
        <f>'Dist19 sin A'!BC43</f>
        <v>140136.65771278436</v>
      </c>
      <c r="H106" s="321">
        <f>'Dist19 sin A'!BD43</f>
        <v>1227590.2445763943</v>
      </c>
      <c r="I106" s="321">
        <f>'Dist19 sin A'!BE43</f>
        <v>233493.2447495767</v>
      </c>
      <c r="J106" s="321">
        <f>'Dist19 sin A'!BF43</f>
        <v>1362850.1551011996</v>
      </c>
      <c r="K106" s="423">
        <f t="shared" si="15"/>
        <v>56472350.936036788</v>
      </c>
    </row>
    <row r="107" spans="1:11">
      <c r="A107" s="422" t="s">
        <v>39</v>
      </c>
      <c r="B107" s="321">
        <f>'Dist19 sin A'!AX44</f>
        <v>883077926.86986923</v>
      </c>
      <c r="C107" s="321">
        <f>'Dist19 sin A'!AY44</f>
        <v>120307482.89213382</v>
      </c>
      <c r="D107" s="321">
        <f>'Dist19 sin A'!AZ44</f>
        <v>0</v>
      </c>
      <c r="E107" s="321">
        <f>'Dist19 sin A'!BA44</f>
        <v>26891600.8939032</v>
      </c>
      <c r="F107" s="321">
        <f>'Dist19 sin A'!BB44</f>
        <v>37523597.844533317</v>
      </c>
      <c r="G107" s="321">
        <f>'Dist19 sin A'!BC44</f>
        <v>2912522.5407605884</v>
      </c>
      <c r="H107" s="321">
        <f>'Dist19 sin A'!BD44</f>
        <v>25513554.529568166</v>
      </c>
      <c r="I107" s="321">
        <f>'Dist19 sin A'!BE44</f>
        <v>4852794.0479518902</v>
      </c>
      <c r="J107" s="321">
        <f>'Dist19 sin A'!BF44</f>
        <v>27212953.59309341</v>
      </c>
      <c r="K107" s="423">
        <f t="shared" si="15"/>
        <v>1128292433.2118137</v>
      </c>
    </row>
    <row r="108" spans="1:11">
      <c r="A108" s="422" t="s">
        <v>40</v>
      </c>
      <c r="B108" s="321">
        <f>'Dist19 sin A'!AX45</f>
        <v>4541384.0121525079</v>
      </c>
      <c r="C108" s="321">
        <f>'Dist19 sin A'!AY45</f>
        <v>618702.45277816791</v>
      </c>
      <c r="D108" s="321">
        <f>'Dist19 sin A'!AZ45</f>
        <v>1764136.718251178</v>
      </c>
      <c r="E108" s="321">
        <f>'Dist19 sin A'!BA45</f>
        <v>138294.80122285342</v>
      </c>
      <c r="F108" s="321">
        <f>'Dist19 sin A'!BB45</f>
        <v>192971.72100499738</v>
      </c>
      <c r="G108" s="321">
        <f>'Dist19 sin A'!BC45</f>
        <v>14978.16092915779</v>
      </c>
      <c r="H108" s="321">
        <f>'Dist19 sin A'!BD45</f>
        <v>131207.95470956917</v>
      </c>
      <c r="I108" s="321">
        <f>'Dist19 sin A'!BE45</f>
        <v>24956.349414999189</v>
      </c>
      <c r="J108" s="321">
        <f>'Dist19 sin A'!BF45</f>
        <v>50401.674760057969</v>
      </c>
      <c r="K108" s="423">
        <f t="shared" si="15"/>
        <v>7477033.8452234883</v>
      </c>
    </row>
    <row r="109" spans="1:11">
      <c r="A109" s="422" t="s">
        <v>41</v>
      </c>
      <c r="B109" s="321">
        <f>'Dist19 sin A'!AX46</f>
        <v>17289744.55637373</v>
      </c>
      <c r="C109" s="321">
        <f>'Dist19 sin A'!AY46</f>
        <v>2355495.0068770302</v>
      </c>
      <c r="D109" s="321">
        <f>'Dist19 sin A'!AZ46</f>
        <v>0</v>
      </c>
      <c r="E109" s="321">
        <f>'Dist19 sin A'!BA46</f>
        <v>526509.49142798909</v>
      </c>
      <c r="F109" s="321">
        <f>'Dist19 sin A'!BB46</f>
        <v>734672.9001229814</v>
      </c>
      <c r="G109" s="321">
        <f>'Dist19 sin A'!BC46</f>
        <v>57024.152922635301</v>
      </c>
      <c r="H109" s="321">
        <f>'Dist19 sin A'!BD46</f>
        <v>499528.781231047</v>
      </c>
      <c r="I109" s="321">
        <f>'Dist19 sin A'!BE46</f>
        <v>95012.644887615999</v>
      </c>
      <c r="J109" s="321">
        <f>'Dist19 sin A'!BF46</f>
        <v>1108058.9591392775</v>
      </c>
      <c r="K109" s="423">
        <f t="shared" si="15"/>
        <v>22666046.492982302</v>
      </c>
    </row>
    <row r="110" spans="1:11">
      <c r="A110" s="422" t="s">
        <v>42</v>
      </c>
      <c r="B110" s="321">
        <f>'Dist19 sin A'!AX47</f>
        <v>9632137.5342513584</v>
      </c>
      <c r="C110" s="321">
        <f>'Dist19 sin A'!AY47</f>
        <v>1312249.1077589679</v>
      </c>
      <c r="D110" s="321">
        <f>'Dist19 sin A'!AZ47</f>
        <v>565269.42203292146</v>
      </c>
      <c r="E110" s="321">
        <f>'Dist19 sin A'!BA47</f>
        <v>293319.0723545762</v>
      </c>
      <c r="F110" s="321">
        <f>'Dist19 sin A'!BB47</f>
        <v>409287.15826881205</v>
      </c>
      <c r="G110" s="321">
        <f>'Dist19 sin A'!BC47</f>
        <v>31768.224332876132</v>
      </c>
      <c r="H110" s="321">
        <f>'Dist19 sin A'!BD47</f>
        <v>278288.08618000487</v>
      </c>
      <c r="I110" s="321">
        <f>'Dist19 sin A'!BE47</f>
        <v>52931.658999735155</v>
      </c>
      <c r="J110" s="321">
        <f>'Dist19 sin A'!BF47</f>
        <v>136061.85644864733</v>
      </c>
      <c r="K110" s="423">
        <f t="shared" si="15"/>
        <v>12711312.120627897</v>
      </c>
    </row>
    <row r="111" spans="1:11">
      <c r="A111" s="422" t="s">
        <v>43</v>
      </c>
      <c r="B111" s="321">
        <f>'Dist19 sin A'!AX48</f>
        <v>10585347.782158468</v>
      </c>
      <c r="C111" s="321">
        <f>'Dist19 sin A'!AY48</f>
        <v>1442111.175537263</v>
      </c>
      <c r="D111" s="321">
        <f>'Dist19 sin A'!AZ48</f>
        <v>5322176.8274167562</v>
      </c>
      <c r="E111" s="321">
        <f>'Dist19 sin A'!BA48</f>
        <v>322346.35157279397</v>
      </c>
      <c r="F111" s="321">
        <f>'Dist19 sin A'!BB48</f>
        <v>449790.8068318966</v>
      </c>
      <c r="G111" s="321">
        <f>'Dist19 sin A'!BC48</f>
        <v>34912.053714903661</v>
      </c>
      <c r="H111" s="321">
        <f>'Dist19 sin A'!BD48</f>
        <v>305827.87728804949</v>
      </c>
      <c r="I111" s="321">
        <f>'Dist19 sin A'!BE48</f>
        <v>58169.852455534237</v>
      </c>
      <c r="J111" s="321">
        <f>'Dist19 sin A'!BF48</f>
        <v>149511.75539152155</v>
      </c>
      <c r="K111" s="423">
        <f t="shared" si="15"/>
        <v>18670194.482367188</v>
      </c>
    </row>
    <row r="112" spans="1:11">
      <c r="A112" s="422" t="s">
        <v>44</v>
      </c>
      <c r="B112" s="321">
        <f>'Dist19 sin A'!AX49</f>
        <v>31054666.745123863</v>
      </c>
      <c r="C112" s="321">
        <f>'Dist19 sin A'!AY49</f>
        <v>4230780.4039478153</v>
      </c>
      <c r="D112" s="321">
        <f>'Dist19 sin A'!AZ49</f>
        <v>1686801.6150185019</v>
      </c>
      <c r="E112" s="321">
        <f>'Dist19 sin A'!BA49</f>
        <v>945680.64560637705</v>
      </c>
      <c r="F112" s="321">
        <f>'Dist19 sin A'!BB49</f>
        <v>1319569.644629728</v>
      </c>
      <c r="G112" s="321">
        <f>'Dist19 sin A'!BC49</f>
        <v>102422.91664063968</v>
      </c>
      <c r="H112" s="321">
        <f>'Dist19 sin A'!BD49</f>
        <v>897219.72352734464</v>
      </c>
      <c r="I112" s="321">
        <f>'Dist19 sin A'!BE49</f>
        <v>170655.26988772085</v>
      </c>
      <c r="J112" s="321">
        <f>'Dist19 sin A'!BF49</f>
        <v>745843.31565257115</v>
      </c>
      <c r="K112" s="423">
        <f t="shared" si="15"/>
        <v>41153640.280034557</v>
      </c>
    </row>
    <row r="113" spans="1:11">
      <c r="A113" s="422" t="s">
        <v>45</v>
      </c>
      <c r="B113" s="321">
        <f>'Dist19 sin A'!AX50</f>
        <v>26833677.560995877</v>
      </c>
      <c r="C113" s="321">
        <f>'Dist19 sin A'!AY50</f>
        <v>3655727.4345486704</v>
      </c>
      <c r="D113" s="321">
        <f>'Dist19 sin A'!AZ50</f>
        <v>520961.14021370426</v>
      </c>
      <c r="E113" s="321">
        <f>'Dist19 sin A'!BA50</f>
        <v>817142.54827289109</v>
      </c>
      <c r="F113" s="321">
        <f>'Dist19 sin A'!BB50</f>
        <v>1140212.0864437183</v>
      </c>
      <c r="G113" s="321">
        <f>'Dist19 sin A'!BC50</f>
        <v>88501.46557838135</v>
      </c>
      <c r="H113" s="321">
        <f>'Dist19 sin A'!BD50</f>
        <v>775268.49539542862</v>
      </c>
      <c r="I113" s="321">
        <f>'Dist19 sin A'!BE50</f>
        <v>147459.59194589854</v>
      </c>
      <c r="J113" s="321">
        <f>'Dist19 sin A'!BF50</f>
        <v>970709.15427464037</v>
      </c>
      <c r="K113" s="423">
        <f t="shared" si="15"/>
        <v>34949659.477669217</v>
      </c>
    </row>
    <row r="114" spans="1:11">
      <c r="A114" s="422" t="s">
        <v>46</v>
      </c>
      <c r="B114" s="321">
        <f>'Dist19 sin A'!AX51</f>
        <v>241814982.77014321</v>
      </c>
      <c r="C114" s="321">
        <f>'Dist19 sin A'!AY51</f>
        <v>32944037.006790303</v>
      </c>
      <c r="D114" s="321">
        <f>'Dist19 sin A'!AZ51</f>
        <v>6740514.8163546277</v>
      </c>
      <c r="E114" s="321">
        <f>'Dist19 sin A'!BA51</f>
        <v>7363780.4874937413</v>
      </c>
      <c r="F114" s="321">
        <f>'Dist19 sin A'!BB51</f>
        <v>10275161.330792408</v>
      </c>
      <c r="G114" s="321">
        <f>'Dist19 sin A'!BC51</f>
        <v>797541.83247234544</v>
      </c>
      <c r="H114" s="321">
        <f>'Dist19 sin A'!BD51</f>
        <v>6986427.3143380042</v>
      </c>
      <c r="I114" s="321">
        <f>'Dist19 sin A'!BE51</f>
        <v>1328850.2332427385</v>
      </c>
      <c r="J114" s="321">
        <f>'Dist19 sin A'!BF51</f>
        <v>8798067.7798890918</v>
      </c>
      <c r="K114" s="423">
        <f t="shared" si="15"/>
        <v>317049363.57151651</v>
      </c>
    </row>
    <row r="115" spans="1:11">
      <c r="A115" s="422" t="s">
        <v>47</v>
      </c>
      <c r="B115" s="321">
        <f>'Dist19 sin A'!AX52</f>
        <v>448540112.87281233</v>
      </c>
      <c r="C115" s="321">
        <f>'Dist19 sin A'!AY52</f>
        <v>61107553.834072448</v>
      </c>
      <c r="D115" s="321">
        <f>'Dist19 sin A'!AZ52</f>
        <v>12841686.702932782</v>
      </c>
      <c r="E115" s="321">
        <f>'Dist19 sin A'!BA52</f>
        <v>13659000.336512109</v>
      </c>
      <c r="F115" s="321">
        <f>'Dist19 sin A'!BB52</f>
        <v>19059290.579529103</v>
      </c>
      <c r="G115" s="321">
        <f>'Dist19 sin A'!BC52</f>
        <v>1479352.1040752656</v>
      </c>
      <c r="H115" s="321">
        <f>'Dist19 sin A'!BD52</f>
        <v>12959051.834805429</v>
      </c>
      <c r="I115" s="321">
        <f>'Dist19 sin A'!BE52</f>
        <v>2464870.5666692625</v>
      </c>
      <c r="J115" s="321">
        <f>'Dist19 sin A'!BF52</f>
        <v>6809756.397963047</v>
      </c>
      <c r="K115" s="423">
        <f t="shared" si="15"/>
        <v>578920675.22937179</v>
      </c>
    </row>
    <row r="116" spans="1:11">
      <c r="A116" s="422" t="s">
        <v>48</v>
      </c>
      <c r="B116" s="321">
        <f>'Dist19 sin A'!AX53</f>
        <v>125906945.9178202</v>
      </c>
      <c r="C116" s="321">
        <f>'Dist19 sin A'!AY53</f>
        <v>17153126.899797507</v>
      </c>
      <c r="D116" s="321">
        <f>'Dist19 sin A'!AZ53</f>
        <v>3351927.0112494244</v>
      </c>
      <c r="E116" s="321">
        <f>'Dist19 sin A'!BA53</f>
        <v>3834134.2664895006</v>
      </c>
      <c r="F116" s="321">
        <f>'Dist19 sin A'!BB53</f>
        <v>5350016.6414530845</v>
      </c>
      <c r="G116" s="321">
        <f>'Dist19 sin A'!BC53</f>
        <v>415259.86197366909</v>
      </c>
      <c r="H116" s="321">
        <f>'Dist19 sin A'!BD53</f>
        <v>3637656.0126602123</v>
      </c>
      <c r="I116" s="321">
        <f>'Dist19 sin A'!BE53</f>
        <v>691898.70922437357</v>
      </c>
      <c r="J116" s="321">
        <f>'Dist19 sin A'!BF53</f>
        <v>5735533.7430935102</v>
      </c>
      <c r="K116" s="423">
        <f t="shared" si="15"/>
        <v>166076499.0637615</v>
      </c>
    </row>
    <row r="117" spans="1:11">
      <c r="A117" s="422" t="s">
        <v>49</v>
      </c>
      <c r="B117" s="321">
        <f>'Dist19 sin A'!AX54</f>
        <v>39473696.995157711</v>
      </c>
      <c r="C117" s="321">
        <f>'Dist19 sin A'!AY54</f>
        <v>5377759.9704788243</v>
      </c>
      <c r="D117" s="321">
        <f>'Dist19 sin A'!AZ54</f>
        <v>3605884.1651346767</v>
      </c>
      <c r="E117" s="321">
        <f>'Dist19 sin A'!BA54</f>
        <v>1202058.0212702698</v>
      </c>
      <c r="F117" s="321">
        <f>'Dist19 sin A'!BB54</f>
        <v>1677309.6534452625</v>
      </c>
      <c r="G117" s="321">
        <f>'Dist19 sin A'!BC54</f>
        <v>130190.13245304691</v>
      </c>
      <c r="H117" s="321">
        <f>'Dist19 sin A'!BD54</f>
        <v>1140459.1714112859</v>
      </c>
      <c r="I117" s="321">
        <f>'Dist19 sin A'!BE54</f>
        <v>216920.51856368704</v>
      </c>
      <c r="J117" s="321">
        <f>'Dist19 sin A'!BF54</f>
        <v>1106686.0578045133</v>
      </c>
      <c r="K117" s="423">
        <f t="shared" si="15"/>
        <v>53930964.685719267</v>
      </c>
    </row>
    <row r="118" spans="1:11">
      <c r="A118" s="422" t="s">
        <v>50</v>
      </c>
      <c r="B118" s="321">
        <f>'Dist19 sin A'!AX55</f>
        <v>8063649.2880323809</v>
      </c>
      <c r="C118" s="321">
        <f>'Dist19 sin A'!AY55</f>
        <v>1098563.6932481944</v>
      </c>
      <c r="D118" s="321">
        <f>'Dist19 sin A'!AZ55</f>
        <v>0</v>
      </c>
      <c r="E118" s="321">
        <f>'Dist19 sin A'!BA55</f>
        <v>245555.2695907524</v>
      </c>
      <c r="F118" s="321">
        <f>'Dist19 sin A'!BB55</f>
        <v>342639.22111153882</v>
      </c>
      <c r="G118" s="321">
        <f>'Dist19 sin A'!BC55</f>
        <v>26595.116464329003</v>
      </c>
      <c r="H118" s="321">
        <f>'Dist19 sin A'!BD55</f>
        <v>232971.91511372072</v>
      </c>
      <c r="I118" s="321">
        <f>'Dist19 sin A'!BE55</f>
        <v>44312.31727016253</v>
      </c>
      <c r="J118" s="321">
        <f>'Dist19 sin A'!BF55</f>
        <v>87529.87930833915</v>
      </c>
      <c r="K118" s="423">
        <f t="shared" si="15"/>
        <v>10141816.70013942</v>
      </c>
    </row>
    <row r="119" spans="1:11">
      <c r="A119" s="422" t="s">
        <v>51</v>
      </c>
      <c r="B119" s="321">
        <f>'Dist19 sin A'!AX56</f>
        <v>11109379.25046551</v>
      </c>
      <c r="C119" s="321">
        <f>'Dist19 sin A'!AY56</f>
        <v>1513503.4105711023</v>
      </c>
      <c r="D119" s="321">
        <f>'Dist19 sin A'!AZ56</f>
        <v>731514.31510520272</v>
      </c>
      <c r="E119" s="321">
        <f>'Dist19 sin A'!BA56</f>
        <v>338304.22422793909</v>
      </c>
      <c r="F119" s="321">
        <f>'Dist19 sin A'!BB56</f>
        <v>472057.86331278092</v>
      </c>
      <c r="G119" s="321">
        <f>'Dist19 sin A'!BC56</f>
        <v>36640.38755393646</v>
      </c>
      <c r="H119" s="321">
        <f>'Dist19 sin A'!BD56</f>
        <v>320967.99690269312</v>
      </c>
      <c r="I119" s="321">
        <f>'Dist19 sin A'!BE56</f>
        <v>61049.572028362651</v>
      </c>
      <c r="J119" s="321">
        <f>'Dist19 sin A'!BF56</f>
        <v>104276.54526610805</v>
      </c>
      <c r="K119" s="423">
        <f t="shared" si="15"/>
        <v>14687693.565433636</v>
      </c>
    </row>
    <row r="120" spans="1:11" ht="15.75" thickBot="1">
      <c r="A120" s="424" t="s">
        <v>52</v>
      </c>
      <c r="B120" s="332">
        <f t="shared" ref="B120:C120" si="16">SUM(B69:B119)</f>
        <v>3323015396.1785908</v>
      </c>
      <c r="C120" s="332">
        <f t="shared" si="16"/>
        <v>452716125.9064799</v>
      </c>
      <c r="D120" s="332">
        <f>SUM(D69:D119)</f>
        <v>129111802.86723654</v>
      </c>
      <c r="E120" s="332">
        <f t="shared" ref="E120:I120" si="17">SUM(E69:E119)</f>
        <v>101192885.79103912</v>
      </c>
      <c r="F120" s="332">
        <f t="shared" si="17"/>
        <v>141201007.93298686</v>
      </c>
      <c r="G120" s="332">
        <f t="shared" si="17"/>
        <v>10959799.752860123</v>
      </c>
      <c r="H120" s="332">
        <f t="shared" si="17"/>
        <v>96007307.999999985</v>
      </c>
      <c r="I120" s="332">
        <f t="shared" si="17"/>
        <v>18261026.400000002</v>
      </c>
      <c r="J120" s="332">
        <f>SUM(J69:J119)</f>
        <v>112216861.16145462</v>
      </c>
      <c r="K120" s="425">
        <f>SUM(K69:K119)</f>
        <v>4384682213.9906483</v>
      </c>
    </row>
    <row r="121" spans="1:11" ht="15.75" thickTop="1"/>
  </sheetData>
  <mergeCells count="12">
    <mergeCell ref="A66:K66"/>
    <mergeCell ref="A67:K67"/>
    <mergeCell ref="M1:W1"/>
    <mergeCell ref="M2:W2"/>
    <mergeCell ref="M3:W3"/>
    <mergeCell ref="M4:W4"/>
    <mergeCell ref="A1:K1"/>
    <mergeCell ref="A2:K2"/>
    <mergeCell ref="A3:K3"/>
    <mergeCell ref="A4:K4"/>
    <mergeCell ref="A64:K64"/>
    <mergeCell ref="A65:K6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9"/>
  <sheetViews>
    <sheetView topLeftCell="U1" workbookViewId="0">
      <selection activeCell="AB31" sqref="AB31"/>
    </sheetView>
  </sheetViews>
  <sheetFormatPr baseColWidth="10" defaultRowHeight="12.75"/>
  <cols>
    <col min="1" max="1" width="32" style="294" customWidth="1"/>
    <col min="2" max="2" width="18.28515625" style="294" customWidth="1"/>
    <col min="3" max="3" width="11.42578125" style="294"/>
    <col min="4" max="4" width="31.7109375" style="294" customWidth="1"/>
    <col min="5" max="5" width="17.85546875" style="294" customWidth="1"/>
    <col min="6" max="6" width="11.42578125" style="294"/>
    <col min="7" max="7" width="31.7109375" style="294" customWidth="1"/>
    <col min="8" max="8" width="17.85546875" style="294" customWidth="1"/>
    <col min="9" max="9" width="11.42578125" style="294"/>
    <col min="10" max="10" width="31.7109375" style="294" customWidth="1"/>
    <col min="11" max="11" width="17.85546875" style="294" customWidth="1"/>
    <col min="12" max="12" width="11.42578125" style="294"/>
    <col min="13" max="13" width="31.7109375" style="294" customWidth="1"/>
    <col min="14" max="14" width="17.85546875" style="294" customWidth="1"/>
    <col min="15" max="15" width="11.42578125" style="294"/>
    <col min="16" max="16" width="31.7109375" style="294" customWidth="1"/>
    <col min="17" max="17" width="17.85546875" style="294" customWidth="1"/>
    <col min="18" max="18" width="11.42578125" style="294"/>
    <col min="19" max="19" width="31.7109375" style="294" customWidth="1"/>
    <col min="20" max="20" width="17.85546875" style="294" customWidth="1"/>
    <col min="21" max="22" width="11.42578125" style="294"/>
    <col min="23" max="34" width="14.28515625" style="294" customWidth="1"/>
    <col min="35" max="35" width="15.42578125" style="294" customWidth="1"/>
    <col min="36" max="16384" width="11.42578125" style="294"/>
  </cols>
  <sheetData>
    <row r="1" spans="1:35" s="434" customFormat="1" ht="28.5" customHeight="1">
      <c r="A1" s="538" t="s">
        <v>144</v>
      </c>
      <c r="B1" s="538"/>
      <c r="D1" s="538" t="s">
        <v>144</v>
      </c>
      <c r="E1" s="538"/>
      <c r="G1" s="538" t="s">
        <v>144</v>
      </c>
      <c r="H1" s="538"/>
      <c r="J1" s="538" t="s">
        <v>144</v>
      </c>
      <c r="K1" s="538"/>
      <c r="M1" s="538" t="s">
        <v>144</v>
      </c>
      <c r="N1" s="538"/>
      <c r="P1" s="538" t="s">
        <v>144</v>
      </c>
      <c r="Q1" s="538"/>
      <c r="S1" s="538" t="s">
        <v>144</v>
      </c>
      <c r="T1" s="538"/>
      <c r="V1" s="539" t="s">
        <v>144</v>
      </c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</row>
    <row r="2" spans="1:35" s="434" customFormat="1" ht="12.75" customHeight="1">
      <c r="A2" s="538" t="s">
        <v>187</v>
      </c>
      <c r="B2" s="538"/>
      <c r="D2" s="538" t="s">
        <v>187</v>
      </c>
      <c r="E2" s="538"/>
      <c r="G2" s="538" t="s">
        <v>187</v>
      </c>
      <c r="H2" s="538"/>
      <c r="J2" s="538" t="s">
        <v>187</v>
      </c>
      <c r="K2" s="538"/>
      <c r="M2" s="538" t="s">
        <v>187</v>
      </c>
      <c r="N2" s="538"/>
      <c r="P2" s="538" t="s">
        <v>187</v>
      </c>
      <c r="Q2" s="538"/>
      <c r="S2" s="538" t="s">
        <v>187</v>
      </c>
      <c r="T2" s="538"/>
      <c r="V2" s="540" t="s">
        <v>187</v>
      </c>
      <c r="W2" s="540"/>
      <c r="X2" s="540"/>
      <c r="Y2" s="540"/>
      <c r="Z2" s="540"/>
      <c r="AA2" s="540"/>
      <c r="AB2" s="540"/>
      <c r="AC2" s="540"/>
      <c r="AD2" s="540"/>
      <c r="AE2" s="540"/>
      <c r="AF2" s="540"/>
      <c r="AG2" s="540"/>
      <c r="AH2" s="540"/>
      <c r="AI2" s="540"/>
    </row>
    <row r="3" spans="1:35" s="434" customFormat="1" ht="12.75" customHeight="1">
      <c r="A3" s="538" t="s">
        <v>293</v>
      </c>
      <c r="B3" s="538"/>
      <c r="D3" s="538" t="s">
        <v>294</v>
      </c>
      <c r="E3" s="538"/>
      <c r="G3" s="538" t="s">
        <v>295</v>
      </c>
      <c r="H3" s="538"/>
      <c r="J3" s="538" t="s">
        <v>296</v>
      </c>
      <c r="K3" s="538"/>
      <c r="M3" s="538" t="s">
        <v>297</v>
      </c>
      <c r="N3" s="538"/>
      <c r="P3" s="538" t="s">
        <v>298</v>
      </c>
      <c r="Q3" s="538"/>
      <c r="S3" s="538" t="s">
        <v>299</v>
      </c>
      <c r="T3" s="538"/>
      <c r="V3" s="539" t="s">
        <v>300</v>
      </c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</row>
    <row r="4" spans="1:35" ht="12.75" customHeight="1">
      <c r="A4" s="541" t="s">
        <v>301</v>
      </c>
      <c r="B4" s="541"/>
      <c r="D4" s="541" t="s">
        <v>301</v>
      </c>
      <c r="E4" s="541"/>
      <c r="G4" s="541" t="s">
        <v>301</v>
      </c>
      <c r="H4" s="541"/>
      <c r="J4" s="541" t="s">
        <v>301</v>
      </c>
      <c r="K4" s="541"/>
      <c r="M4" s="541" t="s">
        <v>301</v>
      </c>
      <c r="N4" s="541"/>
      <c r="P4" s="541" t="s">
        <v>301</v>
      </c>
      <c r="Q4" s="541"/>
      <c r="S4" s="541" t="s">
        <v>301</v>
      </c>
      <c r="T4" s="541"/>
      <c r="V4" s="542" t="s">
        <v>302</v>
      </c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</row>
    <row r="5" spans="1:35" ht="13.5" thickBot="1">
      <c r="V5" s="435"/>
      <c r="W5" s="435"/>
      <c r="X5" s="435"/>
      <c r="Y5" s="435"/>
      <c r="Z5" s="435"/>
      <c r="AA5" s="435"/>
      <c r="AB5" s="435"/>
      <c r="AC5" s="435"/>
      <c r="AD5" s="435"/>
      <c r="AE5" s="435"/>
      <c r="AF5" s="435"/>
      <c r="AG5" s="435"/>
      <c r="AH5" s="435"/>
      <c r="AI5" s="435"/>
    </row>
    <row r="6" spans="1:35" s="434" customFormat="1" ht="26.25" thickTop="1">
      <c r="A6" s="436" t="s">
        <v>0</v>
      </c>
      <c r="B6" s="437" t="s">
        <v>303</v>
      </c>
      <c r="D6" s="436" t="s">
        <v>0</v>
      </c>
      <c r="E6" s="437" t="s">
        <v>303</v>
      </c>
      <c r="G6" s="436" t="s">
        <v>0</v>
      </c>
      <c r="H6" s="437" t="s">
        <v>303</v>
      </c>
      <c r="J6" s="436" t="s">
        <v>0</v>
      </c>
      <c r="K6" s="437" t="s">
        <v>303</v>
      </c>
      <c r="M6" s="436" t="s">
        <v>0</v>
      </c>
      <c r="N6" s="437" t="s">
        <v>303</v>
      </c>
      <c r="P6" s="436" t="s">
        <v>0</v>
      </c>
      <c r="Q6" s="437" t="s">
        <v>303</v>
      </c>
      <c r="S6" s="436" t="s">
        <v>0</v>
      </c>
      <c r="T6" s="437" t="s">
        <v>303</v>
      </c>
      <c r="V6" s="438" t="s">
        <v>0</v>
      </c>
      <c r="W6" s="439" t="s">
        <v>190</v>
      </c>
      <c r="X6" s="440" t="s">
        <v>191</v>
      </c>
      <c r="Y6" s="440" t="s">
        <v>192</v>
      </c>
      <c r="Z6" s="440" t="s">
        <v>193</v>
      </c>
      <c r="AA6" s="440" t="s">
        <v>194</v>
      </c>
      <c r="AB6" s="440" t="s">
        <v>195</v>
      </c>
      <c r="AC6" s="440" t="s">
        <v>209</v>
      </c>
      <c r="AD6" s="440" t="s">
        <v>210</v>
      </c>
      <c r="AE6" s="440" t="s">
        <v>211</v>
      </c>
      <c r="AF6" s="440" t="s">
        <v>212</v>
      </c>
      <c r="AG6" s="440" t="s">
        <v>213</v>
      </c>
      <c r="AH6" s="441" t="s">
        <v>214</v>
      </c>
      <c r="AI6" s="442" t="s">
        <v>303</v>
      </c>
    </row>
    <row r="7" spans="1:35">
      <c r="A7" s="443" t="s">
        <v>1</v>
      </c>
      <c r="B7" s="444">
        <f>W7+X7+Y7</f>
        <v>0</v>
      </c>
      <c r="D7" s="443" t="s">
        <v>1</v>
      </c>
      <c r="E7" s="444">
        <f>Z7+AA7+AB7</f>
        <v>0</v>
      </c>
      <c r="G7" s="443" t="s">
        <v>1</v>
      </c>
      <c r="H7" s="444">
        <f>SUM(W7:AB7)</f>
        <v>0</v>
      </c>
      <c r="J7" s="443" t="s">
        <v>1</v>
      </c>
      <c r="K7" s="444">
        <f>SUM(AC7:AE7)</f>
        <v>0</v>
      </c>
      <c r="M7" s="443" t="s">
        <v>1</v>
      </c>
      <c r="N7" s="444">
        <f>SUM(AF7:AH7)</f>
        <v>0</v>
      </c>
      <c r="P7" s="443" t="s">
        <v>1</v>
      </c>
      <c r="Q7" s="444">
        <f>SUM(AC7:AH7)</f>
        <v>0</v>
      </c>
      <c r="S7" s="443" t="s">
        <v>1</v>
      </c>
      <c r="T7" s="444">
        <f>SUM(W7:AH7)</f>
        <v>0</v>
      </c>
      <c r="V7" s="445" t="s">
        <v>1</v>
      </c>
      <c r="W7" s="446">
        <v>0</v>
      </c>
      <c r="X7" s="447">
        <v>0</v>
      </c>
      <c r="Y7" s="447">
        <v>0</v>
      </c>
      <c r="Z7" s="447">
        <v>0</v>
      </c>
      <c r="AA7" s="447">
        <v>0</v>
      </c>
      <c r="AB7" s="447">
        <v>0</v>
      </c>
      <c r="AC7" s="447">
        <v>0</v>
      </c>
      <c r="AD7" s="447"/>
      <c r="AE7" s="447"/>
      <c r="AF7" s="447"/>
      <c r="AG7" s="447"/>
      <c r="AH7" s="448"/>
      <c r="AI7" s="449">
        <f>SUM(W7:AH7)</f>
        <v>0</v>
      </c>
    </row>
    <row r="8" spans="1:35">
      <c r="A8" s="443" t="s">
        <v>2</v>
      </c>
      <c r="B8" s="444">
        <f>W8+X8+Y8</f>
        <v>0</v>
      </c>
      <c r="D8" s="443" t="s">
        <v>2</v>
      </c>
      <c r="E8" s="444">
        <f t="shared" ref="E8:E57" si="0">Z8+AA8+AB8</f>
        <v>15747</v>
      </c>
      <c r="G8" s="443" t="s">
        <v>2</v>
      </c>
      <c r="H8" s="444">
        <f t="shared" ref="H8:H57" si="1">SUM(W8:AB8)</f>
        <v>15747</v>
      </c>
      <c r="J8" s="443" t="s">
        <v>2</v>
      </c>
      <c r="K8" s="444">
        <f t="shared" ref="K8:K57" si="2">SUM(AC8:AE8)</f>
        <v>19187</v>
      </c>
      <c r="M8" s="443" t="s">
        <v>2</v>
      </c>
      <c r="N8" s="444">
        <f t="shared" ref="N8:N57" si="3">SUM(AF8:AH8)</f>
        <v>0</v>
      </c>
      <c r="P8" s="443" t="s">
        <v>2</v>
      </c>
      <c r="Q8" s="444">
        <f t="shared" ref="Q8:Q57" si="4">SUM(AC8:AH8)</f>
        <v>19187</v>
      </c>
      <c r="S8" s="443" t="s">
        <v>2</v>
      </c>
      <c r="T8" s="444">
        <f t="shared" ref="T8:T57" si="5">SUM(W8:AH8)</f>
        <v>34934</v>
      </c>
      <c r="V8" s="445" t="s">
        <v>2</v>
      </c>
      <c r="W8" s="446">
        <v>0</v>
      </c>
      <c r="X8" s="447">
        <v>0</v>
      </c>
      <c r="Y8" s="447">
        <v>0</v>
      </c>
      <c r="Z8" s="447">
        <v>0</v>
      </c>
      <c r="AA8" s="447">
        <v>0</v>
      </c>
      <c r="AB8" s="447">
        <v>15747</v>
      </c>
      <c r="AC8" s="447">
        <v>19187</v>
      </c>
      <c r="AD8" s="447"/>
      <c r="AE8" s="447"/>
      <c r="AF8" s="447"/>
      <c r="AG8" s="447"/>
      <c r="AH8" s="448"/>
      <c r="AI8" s="449">
        <f t="shared" ref="AI8:AI57" si="6">SUM(W8:AH8)</f>
        <v>34934</v>
      </c>
    </row>
    <row r="9" spans="1:35">
      <c r="A9" s="443" t="s">
        <v>3</v>
      </c>
      <c r="B9" s="444">
        <f t="shared" ref="B9:B57" si="7">W9+X9+Y9</f>
        <v>24907</v>
      </c>
      <c r="D9" s="443" t="s">
        <v>3</v>
      </c>
      <c r="E9" s="444">
        <f t="shared" si="0"/>
        <v>92775</v>
      </c>
      <c r="G9" s="443" t="s">
        <v>3</v>
      </c>
      <c r="H9" s="444">
        <f t="shared" si="1"/>
        <v>117682</v>
      </c>
      <c r="J9" s="443" t="s">
        <v>3</v>
      </c>
      <c r="K9" s="444">
        <f t="shared" si="2"/>
        <v>0</v>
      </c>
      <c r="M9" s="443" t="s">
        <v>3</v>
      </c>
      <c r="N9" s="444">
        <f t="shared" si="3"/>
        <v>0</v>
      </c>
      <c r="P9" s="443" t="s">
        <v>3</v>
      </c>
      <c r="Q9" s="444">
        <f t="shared" si="4"/>
        <v>0</v>
      </c>
      <c r="S9" s="443" t="s">
        <v>3</v>
      </c>
      <c r="T9" s="444">
        <f t="shared" si="5"/>
        <v>117682</v>
      </c>
      <c r="V9" s="445" t="s">
        <v>3</v>
      </c>
      <c r="W9" s="446">
        <v>0</v>
      </c>
      <c r="X9" s="447">
        <v>24907</v>
      </c>
      <c r="Y9" s="447">
        <v>0</v>
      </c>
      <c r="Z9" s="447">
        <v>0</v>
      </c>
      <c r="AA9" s="447">
        <v>73593</v>
      </c>
      <c r="AB9" s="447">
        <v>19182</v>
      </c>
      <c r="AC9" s="447">
        <v>0</v>
      </c>
      <c r="AD9" s="447"/>
      <c r="AE9" s="447"/>
      <c r="AF9" s="447"/>
      <c r="AG9" s="447"/>
      <c r="AH9" s="448"/>
      <c r="AI9" s="449">
        <f t="shared" si="6"/>
        <v>117682</v>
      </c>
    </row>
    <row r="10" spans="1:35">
      <c r="A10" s="443" t="s">
        <v>4</v>
      </c>
      <c r="B10" s="444">
        <f t="shared" si="7"/>
        <v>7967264</v>
      </c>
      <c r="D10" s="443" t="s">
        <v>4</v>
      </c>
      <c r="E10" s="444">
        <f t="shared" si="0"/>
        <v>2313085</v>
      </c>
      <c r="G10" s="443" t="s">
        <v>4</v>
      </c>
      <c r="H10" s="444">
        <f t="shared" si="1"/>
        <v>10280349</v>
      </c>
      <c r="J10" s="443" t="s">
        <v>4</v>
      </c>
      <c r="K10" s="444">
        <f t="shared" si="2"/>
        <v>1812468</v>
      </c>
      <c r="M10" s="443" t="s">
        <v>4</v>
      </c>
      <c r="N10" s="444">
        <f t="shared" si="3"/>
        <v>0</v>
      </c>
      <c r="P10" s="443" t="s">
        <v>4</v>
      </c>
      <c r="Q10" s="444">
        <f t="shared" si="4"/>
        <v>1812468</v>
      </c>
      <c r="S10" s="443" t="s">
        <v>4</v>
      </c>
      <c r="T10" s="444">
        <f t="shared" si="5"/>
        <v>12092817</v>
      </c>
      <c r="V10" s="445" t="s">
        <v>4</v>
      </c>
      <c r="W10" s="446">
        <v>0</v>
      </c>
      <c r="X10" s="447">
        <v>-29866</v>
      </c>
      <c r="Y10" s="447">
        <v>7997130</v>
      </c>
      <c r="Z10" s="447">
        <v>1020416</v>
      </c>
      <c r="AA10" s="447">
        <v>0</v>
      </c>
      <c r="AB10" s="447">
        <v>1292669</v>
      </c>
      <c r="AC10" s="447">
        <v>1812468</v>
      </c>
      <c r="AD10" s="447"/>
      <c r="AE10" s="447"/>
      <c r="AF10" s="447"/>
      <c r="AG10" s="447"/>
      <c r="AH10" s="448"/>
      <c r="AI10" s="449">
        <f t="shared" si="6"/>
        <v>12092817</v>
      </c>
    </row>
    <row r="11" spans="1:35">
      <c r="A11" s="443" t="s">
        <v>5</v>
      </c>
      <c r="B11" s="444">
        <f t="shared" si="7"/>
        <v>502398</v>
      </c>
      <c r="D11" s="443" t="s">
        <v>5</v>
      </c>
      <c r="E11" s="444">
        <f t="shared" si="0"/>
        <v>137998</v>
      </c>
      <c r="G11" s="443" t="s">
        <v>5</v>
      </c>
      <c r="H11" s="444">
        <f t="shared" si="1"/>
        <v>640396</v>
      </c>
      <c r="J11" s="443" t="s">
        <v>5</v>
      </c>
      <c r="K11" s="444">
        <f t="shared" si="2"/>
        <v>658034</v>
      </c>
      <c r="M11" s="443" t="s">
        <v>5</v>
      </c>
      <c r="N11" s="444">
        <f t="shared" si="3"/>
        <v>0</v>
      </c>
      <c r="P11" s="443" t="s">
        <v>5</v>
      </c>
      <c r="Q11" s="444">
        <f t="shared" si="4"/>
        <v>658034</v>
      </c>
      <c r="S11" s="443" t="s">
        <v>5</v>
      </c>
      <c r="T11" s="444">
        <f t="shared" si="5"/>
        <v>1298430</v>
      </c>
      <c r="V11" s="445" t="s">
        <v>5</v>
      </c>
      <c r="W11" s="446">
        <v>0</v>
      </c>
      <c r="X11" s="447">
        <v>270952</v>
      </c>
      <c r="Y11" s="447">
        <v>231446</v>
      </c>
      <c r="Z11" s="447">
        <v>229281</v>
      </c>
      <c r="AA11" s="447">
        <v>0</v>
      </c>
      <c r="AB11" s="447">
        <v>-91283</v>
      </c>
      <c r="AC11" s="447">
        <v>658034</v>
      </c>
      <c r="AD11" s="447"/>
      <c r="AE11" s="447"/>
      <c r="AF11" s="447"/>
      <c r="AG11" s="447"/>
      <c r="AH11" s="448"/>
      <c r="AI11" s="449">
        <f t="shared" si="6"/>
        <v>1298430</v>
      </c>
    </row>
    <row r="12" spans="1:35">
      <c r="A12" s="443" t="s">
        <v>6</v>
      </c>
      <c r="B12" s="444">
        <f t="shared" si="7"/>
        <v>12634927</v>
      </c>
      <c r="D12" s="443" t="s">
        <v>6</v>
      </c>
      <c r="E12" s="444">
        <f t="shared" si="0"/>
        <v>10140749</v>
      </c>
      <c r="G12" s="443" t="s">
        <v>6</v>
      </c>
      <c r="H12" s="444">
        <f t="shared" si="1"/>
        <v>22775676</v>
      </c>
      <c r="J12" s="443" t="s">
        <v>6</v>
      </c>
      <c r="K12" s="444">
        <f t="shared" si="2"/>
        <v>3524150</v>
      </c>
      <c r="M12" s="443" t="s">
        <v>6</v>
      </c>
      <c r="N12" s="444">
        <f t="shared" si="3"/>
        <v>0</v>
      </c>
      <c r="P12" s="443" t="s">
        <v>6</v>
      </c>
      <c r="Q12" s="444">
        <f t="shared" si="4"/>
        <v>3524150</v>
      </c>
      <c r="S12" s="443" t="s">
        <v>6</v>
      </c>
      <c r="T12" s="444">
        <f t="shared" si="5"/>
        <v>26299826</v>
      </c>
      <c r="V12" s="445" t="s">
        <v>6</v>
      </c>
      <c r="W12" s="446">
        <v>2228201</v>
      </c>
      <c r="X12" s="447">
        <v>7856526</v>
      </c>
      <c r="Y12" s="447">
        <v>2550200</v>
      </c>
      <c r="Z12" s="447">
        <v>7215226</v>
      </c>
      <c r="AA12" s="447">
        <v>2536989</v>
      </c>
      <c r="AB12" s="447">
        <v>388534</v>
      </c>
      <c r="AC12" s="447">
        <v>3524150</v>
      </c>
      <c r="AD12" s="447"/>
      <c r="AE12" s="447"/>
      <c r="AF12" s="447"/>
      <c r="AG12" s="447"/>
      <c r="AH12" s="448"/>
      <c r="AI12" s="449">
        <f t="shared" si="6"/>
        <v>26299826</v>
      </c>
    </row>
    <row r="13" spans="1:35">
      <c r="A13" s="443" t="s">
        <v>7</v>
      </c>
      <c r="B13" s="444">
        <f t="shared" si="7"/>
        <v>0</v>
      </c>
      <c r="D13" s="443" t="s">
        <v>7</v>
      </c>
      <c r="E13" s="444">
        <f t="shared" si="0"/>
        <v>1218277</v>
      </c>
      <c r="G13" s="443" t="s">
        <v>7</v>
      </c>
      <c r="H13" s="444">
        <f t="shared" si="1"/>
        <v>1218277</v>
      </c>
      <c r="J13" s="443" t="s">
        <v>7</v>
      </c>
      <c r="K13" s="444">
        <f t="shared" si="2"/>
        <v>0</v>
      </c>
      <c r="M13" s="443" t="s">
        <v>7</v>
      </c>
      <c r="N13" s="444">
        <f t="shared" si="3"/>
        <v>0</v>
      </c>
      <c r="P13" s="443" t="s">
        <v>7</v>
      </c>
      <c r="Q13" s="444">
        <f t="shared" si="4"/>
        <v>0</v>
      </c>
      <c r="S13" s="443" t="s">
        <v>7</v>
      </c>
      <c r="T13" s="444">
        <f t="shared" si="5"/>
        <v>1218277</v>
      </c>
      <c r="V13" s="445" t="s">
        <v>7</v>
      </c>
      <c r="W13" s="446">
        <v>0</v>
      </c>
      <c r="X13" s="447">
        <v>0</v>
      </c>
      <c r="Y13" s="447">
        <v>0</v>
      </c>
      <c r="Z13" s="447">
        <v>1239755</v>
      </c>
      <c r="AA13" s="447">
        <v>0</v>
      </c>
      <c r="AB13" s="447">
        <v>-21478</v>
      </c>
      <c r="AC13" s="447">
        <v>0</v>
      </c>
      <c r="AD13" s="447"/>
      <c r="AE13" s="447"/>
      <c r="AF13" s="447"/>
      <c r="AG13" s="447"/>
      <c r="AH13" s="448"/>
      <c r="AI13" s="449">
        <f t="shared" si="6"/>
        <v>1218277</v>
      </c>
    </row>
    <row r="14" spans="1:35">
      <c r="A14" s="443" t="s">
        <v>8</v>
      </c>
      <c r="B14" s="444">
        <f t="shared" si="7"/>
        <v>0</v>
      </c>
      <c r="D14" s="443" t="s">
        <v>8</v>
      </c>
      <c r="E14" s="444">
        <f t="shared" si="0"/>
        <v>137894</v>
      </c>
      <c r="G14" s="443" t="s">
        <v>8</v>
      </c>
      <c r="H14" s="444">
        <f t="shared" si="1"/>
        <v>137894</v>
      </c>
      <c r="J14" s="443" t="s">
        <v>8</v>
      </c>
      <c r="K14" s="444">
        <f t="shared" si="2"/>
        <v>0</v>
      </c>
      <c r="M14" s="443" t="s">
        <v>8</v>
      </c>
      <c r="N14" s="444">
        <f t="shared" si="3"/>
        <v>0</v>
      </c>
      <c r="P14" s="443" t="s">
        <v>8</v>
      </c>
      <c r="Q14" s="444">
        <f t="shared" si="4"/>
        <v>0</v>
      </c>
      <c r="S14" s="443" t="s">
        <v>8</v>
      </c>
      <c r="T14" s="444">
        <f t="shared" si="5"/>
        <v>137894</v>
      </c>
      <c r="V14" s="445" t="s">
        <v>8</v>
      </c>
      <c r="W14" s="446">
        <v>0</v>
      </c>
      <c r="X14" s="447">
        <v>0</v>
      </c>
      <c r="Y14" s="447">
        <v>0</v>
      </c>
      <c r="Z14" s="447">
        <v>0</v>
      </c>
      <c r="AA14" s="447">
        <v>139404</v>
      </c>
      <c r="AB14" s="447">
        <v>-1510</v>
      </c>
      <c r="AC14" s="447">
        <v>0</v>
      </c>
      <c r="AD14" s="447"/>
      <c r="AE14" s="447"/>
      <c r="AF14" s="447"/>
      <c r="AG14" s="447"/>
      <c r="AH14" s="448"/>
      <c r="AI14" s="449">
        <f t="shared" si="6"/>
        <v>137894</v>
      </c>
    </row>
    <row r="15" spans="1:35">
      <c r="A15" s="443" t="s">
        <v>9</v>
      </c>
      <c r="B15" s="444">
        <f t="shared" si="7"/>
        <v>4640316</v>
      </c>
      <c r="D15" s="443" t="s">
        <v>9</v>
      </c>
      <c r="E15" s="444">
        <f t="shared" si="0"/>
        <v>8387080</v>
      </c>
      <c r="G15" s="443" t="s">
        <v>9</v>
      </c>
      <c r="H15" s="444">
        <f t="shared" si="1"/>
        <v>13027396</v>
      </c>
      <c r="J15" s="443" t="s">
        <v>9</v>
      </c>
      <c r="K15" s="444">
        <f t="shared" si="2"/>
        <v>3397395</v>
      </c>
      <c r="M15" s="443" t="s">
        <v>9</v>
      </c>
      <c r="N15" s="444">
        <f t="shared" si="3"/>
        <v>0</v>
      </c>
      <c r="P15" s="443" t="s">
        <v>9</v>
      </c>
      <c r="Q15" s="444">
        <f t="shared" si="4"/>
        <v>3397395</v>
      </c>
      <c r="S15" s="443" t="s">
        <v>9</v>
      </c>
      <c r="T15" s="444">
        <f t="shared" si="5"/>
        <v>16424791</v>
      </c>
      <c r="V15" s="445" t="s">
        <v>9</v>
      </c>
      <c r="W15" s="446">
        <v>0</v>
      </c>
      <c r="X15" s="447">
        <v>4006508</v>
      </c>
      <c r="Y15" s="447">
        <v>633808</v>
      </c>
      <c r="Z15" s="447">
        <v>1609892</v>
      </c>
      <c r="AA15" s="447">
        <v>5371095</v>
      </c>
      <c r="AB15" s="447">
        <v>1406093</v>
      </c>
      <c r="AC15" s="447">
        <v>3397395</v>
      </c>
      <c r="AD15" s="447"/>
      <c r="AE15" s="447"/>
      <c r="AF15" s="447"/>
      <c r="AG15" s="447"/>
      <c r="AH15" s="448"/>
      <c r="AI15" s="449">
        <f t="shared" si="6"/>
        <v>16424791</v>
      </c>
    </row>
    <row r="16" spans="1:35">
      <c r="A16" s="443" t="s">
        <v>10</v>
      </c>
      <c r="B16" s="444">
        <f t="shared" si="7"/>
        <v>640108</v>
      </c>
      <c r="D16" s="443" t="s">
        <v>10</v>
      </c>
      <c r="E16" s="444">
        <f t="shared" si="0"/>
        <v>863226</v>
      </c>
      <c r="G16" s="443" t="s">
        <v>10</v>
      </c>
      <c r="H16" s="444">
        <f t="shared" si="1"/>
        <v>1503334</v>
      </c>
      <c r="J16" s="443" t="s">
        <v>10</v>
      </c>
      <c r="K16" s="444">
        <f t="shared" si="2"/>
        <v>386</v>
      </c>
      <c r="M16" s="443" t="s">
        <v>10</v>
      </c>
      <c r="N16" s="444">
        <f t="shared" si="3"/>
        <v>0</v>
      </c>
      <c r="P16" s="443" t="s">
        <v>10</v>
      </c>
      <c r="Q16" s="444">
        <f t="shared" si="4"/>
        <v>386</v>
      </c>
      <c r="S16" s="443" t="s">
        <v>10</v>
      </c>
      <c r="T16" s="444">
        <f t="shared" si="5"/>
        <v>1503720</v>
      </c>
      <c r="V16" s="445" t="s">
        <v>10</v>
      </c>
      <c r="W16" s="446">
        <v>0</v>
      </c>
      <c r="X16" s="447">
        <v>640108</v>
      </c>
      <c r="Y16" s="447">
        <v>0</v>
      </c>
      <c r="Z16" s="447">
        <v>0</v>
      </c>
      <c r="AA16" s="447">
        <v>0</v>
      </c>
      <c r="AB16" s="447">
        <v>863226</v>
      </c>
      <c r="AC16" s="447">
        <v>386</v>
      </c>
      <c r="AD16" s="447"/>
      <c r="AE16" s="447"/>
      <c r="AF16" s="447"/>
      <c r="AG16" s="447"/>
      <c r="AH16" s="448"/>
      <c r="AI16" s="449">
        <f t="shared" si="6"/>
        <v>1503720</v>
      </c>
    </row>
    <row r="17" spans="1:35">
      <c r="A17" s="443" t="s">
        <v>11</v>
      </c>
      <c r="B17" s="444">
        <f t="shared" si="7"/>
        <v>702393</v>
      </c>
      <c r="D17" s="443" t="s">
        <v>11</v>
      </c>
      <c r="E17" s="444">
        <f t="shared" si="0"/>
        <v>0</v>
      </c>
      <c r="G17" s="443" t="s">
        <v>11</v>
      </c>
      <c r="H17" s="444">
        <f t="shared" si="1"/>
        <v>702393</v>
      </c>
      <c r="J17" s="443" t="s">
        <v>11</v>
      </c>
      <c r="K17" s="444">
        <f t="shared" si="2"/>
        <v>0</v>
      </c>
      <c r="M17" s="443" t="s">
        <v>11</v>
      </c>
      <c r="N17" s="444">
        <f t="shared" si="3"/>
        <v>0</v>
      </c>
      <c r="P17" s="443" t="s">
        <v>11</v>
      </c>
      <c r="Q17" s="444">
        <f t="shared" si="4"/>
        <v>0</v>
      </c>
      <c r="S17" s="443" t="s">
        <v>11</v>
      </c>
      <c r="T17" s="444">
        <f t="shared" si="5"/>
        <v>702393</v>
      </c>
      <c r="V17" s="445" t="s">
        <v>11</v>
      </c>
      <c r="W17" s="446">
        <v>0</v>
      </c>
      <c r="X17" s="447">
        <v>0</v>
      </c>
      <c r="Y17" s="447">
        <v>702393</v>
      </c>
      <c r="Z17" s="447">
        <v>0</v>
      </c>
      <c r="AA17" s="447">
        <v>0</v>
      </c>
      <c r="AB17" s="447">
        <v>0</v>
      </c>
      <c r="AC17" s="447">
        <v>0</v>
      </c>
      <c r="AD17" s="447"/>
      <c r="AE17" s="447"/>
      <c r="AF17" s="447"/>
      <c r="AG17" s="447"/>
      <c r="AH17" s="448"/>
      <c r="AI17" s="449">
        <f t="shared" si="6"/>
        <v>702393</v>
      </c>
    </row>
    <row r="18" spans="1:35">
      <c r="A18" s="443" t="s">
        <v>12</v>
      </c>
      <c r="B18" s="444">
        <f t="shared" si="7"/>
        <v>0</v>
      </c>
      <c r="D18" s="443" t="s">
        <v>12</v>
      </c>
      <c r="E18" s="444">
        <f t="shared" si="0"/>
        <v>0</v>
      </c>
      <c r="G18" s="443" t="s">
        <v>12</v>
      </c>
      <c r="H18" s="444">
        <f t="shared" si="1"/>
        <v>0</v>
      </c>
      <c r="J18" s="443" t="s">
        <v>12</v>
      </c>
      <c r="K18" s="444">
        <f t="shared" si="2"/>
        <v>0</v>
      </c>
      <c r="M18" s="443" t="s">
        <v>12</v>
      </c>
      <c r="N18" s="444">
        <f t="shared" si="3"/>
        <v>0</v>
      </c>
      <c r="P18" s="443" t="s">
        <v>12</v>
      </c>
      <c r="Q18" s="444">
        <f t="shared" si="4"/>
        <v>0</v>
      </c>
      <c r="S18" s="443" t="s">
        <v>12</v>
      </c>
      <c r="T18" s="444">
        <f t="shared" si="5"/>
        <v>0</v>
      </c>
      <c r="V18" s="445" t="s">
        <v>12</v>
      </c>
      <c r="W18" s="446">
        <v>0</v>
      </c>
      <c r="X18" s="447">
        <v>0</v>
      </c>
      <c r="Y18" s="447">
        <v>0</v>
      </c>
      <c r="Z18" s="447">
        <v>0</v>
      </c>
      <c r="AA18" s="447">
        <v>0</v>
      </c>
      <c r="AB18" s="447">
        <v>0</v>
      </c>
      <c r="AC18" s="447">
        <v>0</v>
      </c>
      <c r="AD18" s="447"/>
      <c r="AE18" s="447"/>
      <c r="AF18" s="447"/>
      <c r="AG18" s="447"/>
      <c r="AH18" s="448"/>
      <c r="AI18" s="449">
        <f t="shared" si="6"/>
        <v>0</v>
      </c>
    </row>
    <row r="19" spans="1:35">
      <c r="A19" s="443" t="s">
        <v>13</v>
      </c>
      <c r="B19" s="444">
        <f t="shared" si="7"/>
        <v>0</v>
      </c>
      <c r="D19" s="443" t="s">
        <v>13</v>
      </c>
      <c r="E19" s="444">
        <f t="shared" si="0"/>
        <v>0</v>
      </c>
      <c r="G19" s="443" t="s">
        <v>13</v>
      </c>
      <c r="H19" s="444">
        <f t="shared" si="1"/>
        <v>0</v>
      </c>
      <c r="J19" s="443" t="s">
        <v>13</v>
      </c>
      <c r="K19" s="444">
        <f t="shared" si="2"/>
        <v>0</v>
      </c>
      <c r="M19" s="443" t="s">
        <v>13</v>
      </c>
      <c r="N19" s="444">
        <f t="shared" si="3"/>
        <v>0</v>
      </c>
      <c r="P19" s="443" t="s">
        <v>13</v>
      </c>
      <c r="Q19" s="444">
        <f t="shared" si="4"/>
        <v>0</v>
      </c>
      <c r="S19" s="443" t="s">
        <v>13</v>
      </c>
      <c r="T19" s="444">
        <f t="shared" si="5"/>
        <v>0</v>
      </c>
      <c r="V19" s="445" t="s">
        <v>13</v>
      </c>
      <c r="W19" s="446">
        <v>0</v>
      </c>
      <c r="X19" s="447">
        <v>0</v>
      </c>
      <c r="Y19" s="447">
        <v>0</v>
      </c>
      <c r="Z19" s="447">
        <v>0</v>
      </c>
      <c r="AA19" s="447">
        <v>0</v>
      </c>
      <c r="AB19" s="447">
        <v>0</v>
      </c>
      <c r="AC19" s="447">
        <v>0</v>
      </c>
      <c r="AD19" s="447"/>
      <c r="AE19" s="447"/>
      <c r="AF19" s="447"/>
      <c r="AG19" s="447"/>
      <c r="AH19" s="448"/>
      <c r="AI19" s="449">
        <f t="shared" si="6"/>
        <v>0</v>
      </c>
    </row>
    <row r="20" spans="1:35">
      <c r="A20" s="443" t="s">
        <v>14</v>
      </c>
      <c r="B20" s="444">
        <f t="shared" si="7"/>
        <v>0</v>
      </c>
      <c r="D20" s="443" t="s">
        <v>14</v>
      </c>
      <c r="E20" s="444">
        <f t="shared" si="0"/>
        <v>0</v>
      </c>
      <c r="G20" s="443" t="s">
        <v>14</v>
      </c>
      <c r="H20" s="444">
        <f t="shared" si="1"/>
        <v>0</v>
      </c>
      <c r="J20" s="443" t="s">
        <v>14</v>
      </c>
      <c r="K20" s="444">
        <f t="shared" si="2"/>
        <v>0</v>
      </c>
      <c r="M20" s="443" t="s">
        <v>14</v>
      </c>
      <c r="N20" s="444">
        <f t="shared" si="3"/>
        <v>0</v>
      </c>
      <c r="P20" s="443" t="s">
        <v>14</v>
      </c>
      <c r="Q20" s="444">
        <f t="shared" si="4"/>
        <v>0</v>
      </c>
      <c r="S20" s="443" t="s">
        <v>14</v>
      </c>
      <c r="T20" s="444">
        <f t="shared" si="5"/>
        <v>0</v>
      </c>
      <c r="V20" s="445" t="s">
        <v>14</v>
      </c>
      <c r="W20" s="446">
        <v>0</v>
      </c>
      <c r="X20" s="447">
        <v>0</v>
      </c>
      <c r="Y20" s="447">
        <v>0</v>
      </c>
      <c r="Z20" s="447">
        <v>0</v>
      </c>
      <c r="AA20" s="447">
        <v>0</v>
      </c>
      <c r="AB20" s="447">
        <v>0</v>
      </c>
      <c r="AC20" s="447">
        <v>0</v>
      </c>
      <c r="AD20" s="447"/>
      <c r="AE20" s="447"/>
      <c r="AF20" s="447"/>
      <c r="AG20" s="447"/>
      <c r="AH20" s="448"/>
      <c r="AI20" s="449">
        <f t="shared" si="6"/>
        <v>0</v>
      </c>
    </row>
    <row r="21" spans="1:35">
      <c r="A21" s="443" t="s">
        <v>15</v>
      </c>
      <c r="B21" s="444">
        <f t="shared" si="7"/>
        <v>0</v>
      </c>
      <c r="D21" s="443" t="s">
        <v>15</v>
      </c>
      <c r="E21" s="444">
        <f t="shared" si="0"/>
        <v>27124</v>
      </c>
      <c r="G21" s="443" t="s">
        <v>15</v>
      </c>
      <c r="H21" s="444">
        <f t="shared" si="1"/>
        <v>27124</v>
      </c>
      <c r="J21" s="443" t="s">
        <v>15</v>
      </c>
      <c r="K21" s="444">
        <f t="shared" si="2"/>
        <v>128508</v>
      </c>
      <c r="M21" s="443" t="s">
        <v>15</v>
      </c>
      <c r="N21" s="444">
        <f t="shared" si="3"/>
        <v>0</v>
      </c>
      <c r="P21" s="443" t="s">
        <v>15</v>
      </c>
      <c r="Q21" s="444">
        <f t="shared" si="4"/>
        <v>128508</v>
      </c>
      <c r="S21" s="443" t="s">
        <v>15</v>
      </c>
      <c r="T21" s="444">
        <f t="shared" si="5"/>
        <v>155632</v>
      </c>
      <c r="V21" s="445" t="s">
        <v>15</v>
      </c>
      <c r="W21" s="446">
        <v>0</v>
      </c>
      <c r="X21" s="447">
        <v>0</v>
      </c>
      <c r="Y21" s="447">
        <v>0</v>
      </c>
      <c r="Z21" s="447">
        <v>0</v>
      </c>
      <c r="AA21" s="447">
        <v>27124</v>
      </c>
      <c r="AB21" s="447">
        <v>0</v>
      </c>
      <c r="AC21" s="447">
        <v>128508</v>
      </c>
      <c r="AD21" s="447"/>
      <c r="AE21" s="447"/>
      <c r="AF21" s="447"/>
      <c r="AG21" s="447"/>
      <c r="AH21" s="448"/>
      <c r="AI21" s="449">
        <f t="shared" si="6"/>
        <v>155632</v>
      </c>
    </row>
    <row r="22" spans="1:35">
      <c r="A22" s="443" t="s">
        <v>16</v>
      </c>
      <c r="B22" s="444">
        <f t="shared" si="7"/>
        <v>0</v>
      </c>
      <c r="D22" s="443" t="s">
        <v>16</v>
      </c>
      <c r="E22" s="444">
        <f t="shared" si="0"/>
        <v>454620</v>
      </c>
      <c r="G22" s="443" t="s">
        <v>16</v>
      </c>
      <c r="H22" s="444">
        <f t="shared" si="1"/>
        <v>454620</v>
      </c>
      <c r="J22" s="443" t="s">
        <v>16</v>
      </c>
      <c r="K22" s="444">
        <f t="shared" si="2"/>
        <v>408624</v>
      </c>
      <c r="M22" s="443" t="s">
        <v>16</v>
      </c>
      <c r="N22" s="444">
        <f t="shared" si="3"/>
        <v>0</v>
      </c>
      <c r="P22" s="443" t="s">
        <v>16</v>
      </c>
      <c r="Q22" s="444">
        <f t="shared" si="4"/>
        <v>408624</v>
      </c>
      <c r="S22" s="443" t="s">
        <v>16</v>
      </c>
      <c r="T22" s="444">
        <f t="shared" si="5"/>
        <v>863244</v>
      </c>
      <c r="V22" s="445" t="s">
        <v>16</v>
      </c>
      <c r="W22" s="446">
        <v>0</v>
      </c>
      <c r="X22" s="447">
        <v>0</v>
      </c>
      <c r="Y22" s="447">
        <v>0</v>
      </c>
      <c r="Z22" s="447">
        <v>0</v>
      </c>
      <c r="AA22" s="447">
        <v>272827</v>
      </c>
      <c r="AB22" s="447">
        <v>181793</v>
      </c>
      <c r="AC22" s="447">
        <v>408624</v>
      </c>
      <c r="AD22" s="447"/>
      <c r="AE22" s="447"/>
      <c r="AF22" s="447"/>
      <c r="AG22" s="447"/>
      <c r="AH22" s="448"/>
      <c r="AI22" s="449">
        <f t="shared" si="6"/>
        <v>863244</v>
      </c>
    </row>
    <row r="23" spans="1:35">
      <c r="A23" s="443" t="s">
        <v>17</v>
      </c>
      <c r="B23" s="444">
        <f t="shared" si="7"/>
        <v>2225925</v>
      </c>
      <c r="D23" s="443" t="s">
        <v>17</v>
      </c>
      <c r="E23" s="444">
        <f t="shared" si="0"/>
        <v>808085</v>
      </c>
      <c r="G23" s="443" t="s">
        <v>17</v>
      </c>
      <c r="H23" s="444">
        <f t="shared" si="1"/>
        <v>3034010</v>
      </c>
      <c r="J23" s="443" t="s">
        <v>17</v>
      </c>
      <c r="K23" s="444">
        <f t="shared" si="2"/>
        <v>493430</v>
      </c>
      <c r="M23" s="443" t="s">
        <v>17</v>
      </c>
      <c r="N23" s="444">
        <f t="shared" si="3"/>
        <v>0</v>
      </c>
      <c r="P23" s="443" t="s">
        <v>17</v>
      </c>
      <c r="Q23" s="444">
        <f t="shared" si="4"/>
        <v>493430</v>
      </c>
      <c r="S23" s="443" t="s">
        <v>17</v>
      </c>
      <c r="T23" s="444">
        <f t="shared" si="5"/>
        <v>3527440</v>
      </c>
      <c r="V23" s="445" t="s">
        <v>17</v>
      </c>
      <c r="W23" s="446">
        <v>290362</v>
      </c>
      <c r="X23" s="447">
        <v>1681086</v>
      </c>
      <c r="Y23" s="447">
        <v>254477</v>
      </c>
      <c r="Z23" s="447">
        <v>0</v>
      </c>
      <c r="AA23" s="447">
        <v>0</v>
      </c>
      <c r="AB23" s="447">
        <v>808085</v>
      </c>
      <c r="AC23" s="447">
        <v>493430</v>
      </c>
      <c r="AD23" s="447"/>
      <c r="AE23" s="447"/>
      <c r="AF23" s="447"/>
      <c r="AG23" s="447"/>
      <c r="AH23" s="448"/>
      <c r="AI23" s="449">
        <f t="shared" si="6"/>
        <v>3527440</v>
      </c>
    </row>
    <row r="24" spans="1:35">
      <c r="A24" s="443" t="s">
        <v>18</v>
      </c>
      <c r="B24" s="444">
        <f t="shared" si="7"/>
        <v>9276173</v>
      </c>
      <c r="D24" s="443" t="s">
        <v>18</v>
      </c>
      <c r="E24" s="444">
        <f t="shared" si="0"/>
        <v>2721820</v>
      </c>
      <c r="G24" s="443" t="s">
        <v>18</v>
      </c>
      <c r="H24" s="444">
        <f t="shared" si="1"/>
        <v>11997993</v>
      </c>
      <c r="J24" s="443" t="s">
        <v>18</v>
      </c>
      <c r="K24" s="444">
        <f t="shared" si="2"/>
        <v>0</v>
      </c>
      <c r="M24" s="443" t="s">
        <v>18</v>
      </c>
      <c r="N24" s="444">
        <f t="shared" si="3"/>
        <v>0</v>
      </c>
      <c r="P24" s="443" t="s">
        <v>18</v>
      </c>
      <c r="Q24" s="444">
        <f t="shared" si="4"/>
        <v>0</v>
      </c>
      <c r="S24" s="443" t="s">
        <v>18</v>
      </c>
      <c r="T24" s="444">
        <f t="shared" si="5"/>
        <v>11997993</v>
      </c>
      <c r="V24" s="445" t="s">
        <v>18</v>
      </c>
      <c r="W24" s="446">
        <v>4760734</v>
      </c>
      <c r="X24" s="447">
        <v>-18372</v>
      </c>
      <c r="Y24" s="447">
        <v>4533811</v>
      </c>
      <c r="Z24" s="447">
        <v>2803140</v>
      </c>
      <c r="AA24" s="447">
        <v>0</v>
      </c>
      <c r="AB24" s="447">
        <v>-81320</v>
      </c>
      <c r="AC24" s="447">
        <v>0</v>
      </c>
      <c r="AD24" s="447"/>
      <c r="AE24" s="447"/>
      <c r="AF24" s="447"/>
      <c r="AG24" s="447"/>
      <c r="AH24" s="448"/>
      <c r="AI24" s="449">
        <f t="shared" si="6"/>
        <v>11997993</v>
      </c>
    </row>
    <row r="25" spans="1:35">
      <c r="A25" s="443" t="s">
        <v>19</v>
      </c>
      <c r="B25" s="444">
        <f t="shared" si="7"/>
        <v>0</v>
      </c>
      <c r="D25" s="443" t="s">
        <v>19</v>
      </c>
      <c r="E25" s="444">
        <f t="shared" si="0"/>
        <v>0</v>
      </c>
      <c r="G25" s="443" t="s">
        <v>19</v>
      </c>
      <c r="H25" s="444">
        <f t="shared" si="1"/>
        <v>0</v>
      </c>
      <c r="J25" s="443" t="s">
        <v>19</v>
      </c>
      <c r="K25" s="444">
        <f t="shared" si="2"/>
        <v>0</v>
      </c>
      <c r="M25" s="443" t="s">
        <v>19</v>
      </c>
      <c r="N25" s="444">
        <f t="shared" si="3"/>
        <v>0</v>
      </c>
      <c r="P25" s="443" t="s">
        <v>19</v>
      </c>
      <c r="Q25" s="444">
        <f t="shared" si="4"/>
        <v>0</v>
      </c>
      <c r="S25" s="443" t="s">
        <v>19</v>
      </c>
      <c r="T25" s="444">
        <f t="shared" si="5"/>
        <v>0</v>
      </c>
      <c r="V25" s="445" t="s">
        <v>19</v>
      </c>
      <c r="W25" s="446">
        <v>0</v>
      </c>
      <c r="X25" s="447">
        <v>0</v>
      </c>
      <c r="Y25" s="447">
        <v>0</v>
      </c>
      <c r="Z25" s="447">
        <v>0</v>
      </c>
      <c r="AA25" s="447">
        <v>0</v>
      </c>
      <c r="AB25" s="447">
        <v>0</v>
      </c>
      <c r="AC25" s="447">
        <v>0</v>
      </c>
      <c r="AD25" s="447"/>
      <c r="AE25" s="447"/>
      <c r="AF25" s="447"/>
      <c r="AG25" s="447"/>
      <c r="AH25" s="448"/>
      <c r="AI25" s="449">
        <f t="shared" si="6"/>
        <v>0</v>
      </c>
    </row>
    <row r="26" spans="1:35">
      <c r="A26" s="443" t="s">
        <v>20</v>
      </c>
      <c r="B26" s="444">
        <f t="shared" si="7"/>
        <v>27828182</v>
      </c>
      <c r="D26" s="443" t="s">
        <v>20</v>
      </c>
      <c r="E26" s="444">
        <f t="shared" si="0"/>
        <v>50100916</v>
      </c>
      <c r="G26" s="443" t="s">
        <v>20</v>
      </c>
      <c r="H26" s="444">
        <f t="shared" si="1"/>
        <v>77929098</v>
      </c>
      <c r="J26" s="443" t="s">
        <v>20</v>
      </c>
      <c r="K26" s="444">
        <f t="shared" si="2"/>
        <v>3990802</v>
      </c>
      <c r="M26" s="443" t="s">
        <v>20</v>
      </c>
      <c r="N26" s="444">
        <f t="shared" si="3"/>
        <v>0</v>
      </c>
      <c r="P26" s="443" t="s">
        <v>20</v>
      </c>
      <c r="Q26" s="444">
        <f t="shared" si="4"/>
        <v>3990802</v>
      </c>
      <c r="S26" s="443" t="s">
        <v>20</v>
      </c>
      <c r="T26" s="444">
        <f t="shared" si="5"/>
        <v>81919900</v>
      </c>
      <c r="V26" s="445" t="s">
        <v>20</v>
      </c>
      <c r="W26" s="446">
        <v>0</v>
      </c>
      <c r="X26" s="447">
        <v>10401379</v>
      </c>
      <c r="Y26" s="447">
        <v>17426803</v>
      </c>
      <c r="Z26" s="447">
        <v>0</v>
      </c>
      <c r="AA26" s="447">
        <v>25528844</v>
      </c>
      <c r="AB26" s="447">
        <v>24572072</v>
      </c>
      <c r="AC26" s="447">
        <v>3990802</v>
      </c>
      <c r="AD26" s="447"/>
      <c r="AE26" s="447"/>
      <c r="AF26" s="447"/>
      <c r="AG26" s="447"/>
      <c r="AH26" s="448"/>
      <c r="AI26" s="449">
        <f t="shared" si="6"/>
        <v>81919900</v>
      </c>
    </row>
    <row r="27" spans="1:35">
      <c r="A27" s="443" t="s">
        <v>21</v>
      </c>
      <c r="B27" s="444">
        <f t="shared" si="7"/>
        <v>0</v>
      </c>
      <c r="D27" s="443" t="s">
        <v>21</v>
      </c>
      <c r="E27" s="444">
        <f t="shared" si="0"/>
        <v>480331</v>
      </c>
      <c r="G27" s="443" t="s">
        <v>21</v>
      </c>
      <c r="H27" s="444">
        <f t="shared" si="1"/>
        <v>480331</v>
      </c>
      <c r="J27" s="443" t="s">
        <v>21</v>
      </c>
      <c r="K27" s="444">
        <f t="shared" si="2"/>
        <v>0</v>
      </c>
      <c r="M27" s="443" t="s">
        <v>21</v>
      </c>
      <c r="N27" s="444">
        <f t="shared" si="3"/>
        <v>0</v>
      </c>
      <c r="P27" s="443" t="s">
        <v>21</v>
      </c>
      <c r="Q27" s="444">
        <f t="shared" si="4"/>
        <v>0</v>
      </c>
      <c r="S27" s="443" t="s">
        <v>21</v>
      </c>
      <c r="T27" s="444">
        <f t="shared" si="5"/>
        <v>480331</v>
      </c>
      <c r="V27" s="445" t="s">
        <v>21</v>
      </c>
      <c r="W27" s="446">
        <v>0</v>
      </c>
      <c r="X27" s="447">
        <v>0</v>
      </c>
      <c r="Y27" s="447">
        <v>0</v>
      </c>
      <c r="Z27" s="447">
        <v>0</v>
      </c>
      <c r="AA27" s="447">
        <v>150641</v>
      </c>
      <c r="AB27" s="447">
        <v>329690</v>
      </c>
      <c r="AC27" s="447">
        <v>0</v>
      </c>
      <c r="AD27" s="447"/>
      <c r="AE27" s="447"/>
      <c r="AF27" s="447"/>
      <c r="AG27" s="447"/>
      <c r="AH27" s="448"/>
      <c r="AI27" s="449">
        <f t="shared" si="6"/>
        <v>480331</v>
      </c>
    </row>
    <row r="28" spans="1:35">
      <c r="A28" s="443" t="s">
        <v>22</v>
      </c>
      <c r="B28" s="444">
        <f t="shared" si="7"/>
        <v>0</v>
      </c>
      <c r="D28" s="443" t="s">
        <v>22</v>
      </c>
      <c r="E28" s="444">
        <f t="shared" si="0"/>
        <v>0</v>
      </c>
      <c r="G28" s="443" t="s">
        <v>22</v>
      </c>
      <c r="H28" s="444">
        <f t="shared" si="1"/>
        <v>0</v>
      </c>
      <c r="J28" s="443" t="s">
        <v>22</v>
      </c>
      <c r="K28" s="444">
        <f t="shared" si="2"/>
        <v>0</v>
      </c>
      <c r="M28" s="443" t="s">
        <v>22</v>
      </c>
      <c r="N28" s="444">
        <f t="shared" si="3"/>
        <v>0</v>
      </c>
      <c r="P28" s="443" t="s">
        <v>22</v>
      </c>
      <c r="Q28" s="444">
        <f t="shared" si="4"/>
        <v>0</v>
      </c>
      <c r="S28" s="443" t="s">
        <v>22</v>
      </c>
      <c r="T28" s="444">
        <f t="shared" si="5"/>
        <v>0</v>
      </c>
      <c r="V28" s="445" t="s">
        <v>22</v>
      </c>
      <c r="W28" s="446">
        <v>0</v>
      </c>
      <c r="X28" s="447">
        <v>0</v>
      </c>
      <c r="Y28" s="447">
        <v>0</v>
      </c>
      <c r="Z28" s="447">
        <v>0</v>
      </c>
      <c r="AA28" s="447">
        <v>0</v>
      </c>
      <c r="AB28" s="447">
        <v>0</v>
      </c>
      <c r="AC28" s="447">
        <v>0</v>
      </c>
      <c r="AD28" s="447"/>
      <c r="AE28" s="447"/>
      <c r="AF28" s="447"/>
      <c r="AG28" s="447"/>
      <c r="AH28" s="448"/>
      <c r="AI28" s="449">
        <f t="shared" si="6"/>
        <v>0</v>
      </c>
    </row>
    <row r="29" spans="1:35">
      <c r="A29" s="443" t="s">
        <v>23</v>
      </c>
      <c r="B29" s="444">
        <f t="shared" si="7"/>
        <v>0</v>
      </c>
      <c r="D29" s="443" t="s">
        <v>23</v>
      </c>
      <c r="E29" s="444">
        <f t="shared" si="0"/>
        <v>0</v>
      </c>
      <c r="G29" s="443" t="s">
        <v>23</v>
      </c>
      <c r="H29" s="444">
        <f t="shared" si="1"/>
        <v>0</v>
      </c>
      <c r="J29" s="443" t="s">
        <v>23</v>
      </c>
      <c r="K29" s="444">
        <f t="shared" si="2"/>
        <v>0</v>
      </c>
      <c r="M29" s="443" t="s">
        <v>23</v>
      </c>
      <c r="N29" s="444">
        <f t="shared" si="3"/>
        <v>0</v>
      </c>
      <c r="P29" s="443" t="s">
        <v>23</v>
      </c>
      <c r="Q29" s="444">
        <f t="shared" si="4"/>
        <v>0</v>
      </c>
      <c r="S29" s="443" t="s">
        <v>23</v>
      </c>
      <c r="T29" s="444">
        <f t="shared" si="5"/>
        <v>0</v>
      </c>
      <c r="V29" s="445" t="s">
        <v>23</v>
      </c>
      <c r="W29" s="446">
        <v>0</v>
      </c>
      <c r="X29" s="447">
        <v>0</v>
      </c>
      <c r="Y29" s="447">
        <v>0</v>
      </c>
      <c r="Z29" s="447">
        <v>0</v>
      </c>
      <c r="AA29" s="447">
        <v>0</v>
      </c>
      <c r="AB29" s="447">
        <v>0</v>
      </c>
      <c r="AC29" s="447">
        <v>0</v>
      </c>
      <c r="AD29" s="447"/>
      <c r="AE29" s="447"/>
      <c r="AF29" s="447"/>
      <c r="AG29" s="447"/>
      <c r="AH29" s="448"/>
      <c r="AI29" s="449">
        <f t="shared" si="6"/>
        <v>0</v>
      </c>
    </row>
    <row r="30" spans="1:35">
      <c r="A30" s="443" t="s">
        <v>24</v>
      </c>
      <c r="B30" s="444">
        <f t="shared" si="7"/>
        <v>0</v>
      </c>
      <c r="D30" s="443" t="s">
        <v>24</v>
      </c>
      <c r="E30" s="444">
        <f t="shared" si="0"/>
        <v>0</v>
      </c>
      <c r="G30" s="443" t="s">
        <v>24</v>
      </c>
      <c r="H30" s="444">
        <f t="shared" si="1"/>
        <v>0</v>
      </c>
      <c r="J30" s="443" t="s">
        <v>24</v>
      </c>
      <c r="K30" s="444">
        <f t="shared" si="2"/>
        <v>0</v>
      </c>
      <c r="M30" s="443" t="s">
        <v>24</v>
      </c>
      <c r="N30" s="444">
        <f t="shared" si="3"/>
        <v>0</v>
      </c>
      <c r="P30" s="443" t="s">
        <v>24</v>
      </c>
      <c r="Q30" s="444">
        <f t="shared" si="4"/>
        <v>0</v>
      </c>
      <c r="S30" s="443" t="s">
        <v>24</v>
      </c>
      <c r="T30" s="444">
        <f t="shared" si="5"/>
        <v>0</v>
      </c>
      <c r="V30" s="445" t="s">
        <v>24</v>
      </c>
      <c r="W30" s="446">
        <v>0</v>
      </c>
      <c r="X30" s="447">
        <v>0</v>
      </c>
      <c r="Y30" s="447">
        <v>0</v>
      </c>
      <c r="Z30" s="447">
        <v>0</v>
      </c>
      <c r="AA30" s="447">
        <v>0</v>
      </c>
      <c r="AB30" s="447">
        <v>0</v>
      </c>
      <c r="AC30" s="447">
        <v>0</v>
      </c>
      <c r="AD30" s="447"/>
      <c r="AE30" s="447"/>
      <c r="AF30" s="447"/>
      <c r="AG30" s="447"/>
      <c r="AH30" s="448"/>
      <c r="AI30" s="449">
        <f t="shared" si="6"/>
        <v>0</v>
      </c>
    </row>
    <row r="31" spans="1:35">
      <c r="A31" s="443" t="s">
        <v>25</v>
      </c>
      <c r="B31" s="444">
        <f t="shared" si="7"/>
        <v>59415589</v>
      </c>
      <c r="D31" s="443" t="s">
        <v>25</v>
      </c>
      <c r="E31" s="444">
        <f t="shared" si="0"/>
        <v>34539394</v>
      </c>
      <c r="G31" s="443" t="s">
        <v>25</v>
      </c>
      <c r="H31" s="444">
        <f t="shared" si="1"/>
        <v>93954983</v>
      </c>
      <c r="J31" s="443" t="s">
        <v>25</v>
      </c>
      <c r="K31" s="444">
        <f t="shared" si="2"/>
        <v>10591880</v>
      </c>
      <c r="M31" s="443" t="s">
        <v>25</v>
      </c>
      <c r="N31" s="444">
        <f t="shared" si="3"/>
        <v>0</v>
      </c>
      <c r="P31" s="443" t="s">
        <v>25</v>
      </c>
      <c r="Q31" s="444">
        <f t="shared" si="4"/>
        <v>10591880</v>
      </c>
      <c r="S31" s="443" t="s">
        <v>25</v>
      </c>
      <c r="T31" s="444">
        <f t="shared" si="5"/>
        <v>104546863</v>
      </c>
      <c r="V31" s="445" t="s">
        <v>25</v>
      </c>
      <c r="W31" s="446">
        <v>1436497</v>
      </c>
      <c r="X31" s="447">
        <v>27947725</v>
      </c>
      <c r="Y31" s="447">
        <v>30031367</v>
      </c>
      <c r="Z31" s="447">
        <v>25176547</v>
      </c>
      <c r="AA31" s="447">
        <v>219621</v>
      </c>
      <c r="AB31" s="447">
        <v>9143226</v>
      </c>
      <c r="AC31" s="447">
        <v>10591880</v>
      </c>
      <c r="AD31" s="447"/>
      <c r="AE31" s="447"/>
      <c r="AF31" s="447"/>
      <c r="AG31" s="447"/>
      <c r="AH31" s="448"/>
      <c r="AI31" s="449">
        <f t="shared" si="6"/>
        <v>104546863</v>
      </c>
    </row>
    <row r="32" spans="1:35">
      <c r="A32" s="443" t="s">
        <v>26</v>
      </c>
      <c r="B32" s="444">
        <f t="shared" si="7"/>
        <v>0</v>
      </c>
      <c r="D32" s="443" t="s">
        <v>26</v>
      </c>
      <c r="E32" s="444">
        <f t="shared" si="0"/>
        <v>0</v>
      </c>
      <c r="G32" s="443" t="s">
        <v>26</v>
      </c>
      <c r="H32" s="444">
        <f t="shared" si="1"/>
        <v>0</v>
      </c>
      <c r="J32" s="443" t="s">
        <v>26</v>
      </c>
      <c r="K32" s="444">
        <f t="shared" si="2"/>
        <v>72334</v>
      </c>
      <c r="M32" s="443" t="s">
        <v>26</v>
      </c>
      <c r="N32" s="444">
        <f t="shared" si="3"/>
        <v>0</v>
      </c>
      <c r="P32" s="443" t="s">
        <v>26</v>
      </c>
      <c r="Q32" s="444">
        <f t="shared" si="4"/>
        <v>72334</v>
      </c>
      <c r="S32" s="443" t="s">
        <v>26</v>
      </c>
      <c r="T32" s="444">
        <f t="shared" si="5"/>
        <v>72334</v>
      </c>
      <c r="V32" s="445" t="s">
        <v>26</v>
      </c>
      <c r="W32" s="446">
        <v>0</v>
      </c>
      <c r="X32" s="447">
        <v>0</v>
      </c>
      <c r="Y32" s="447">
        <v>0</v>
      </c>
      <c r="Z32" s="447">
        <v>0</v>
      </c>
      <c r="AA32" s="447">
        <v>0</v>
      </c>
      <c r="AB32" s="447">
        <v>0</v>
      </c>
      <c r="AC32" s="447">
        <v>72334</v>
      </c>
      <c r="AD32" s="447"/>
      <c r="AE32" s="447"/>
      <c r="AF32" s="447"/>
      <c r="AG32" s="447"/>
      <c r="AH32" s="448"/>
      <c r="AI32" s="449">
        <f t="shared" si="6"/>
        <v>72334</v>
      </c>
    </row>
    <row r="33" spans="1:35">
      <c r="A33" s="443" t="s">
        <v>27</v>
      </c>
      <c r="B33" s="444">
        <f t="shared" si="7"/>
        <v>0</v>
      </c>
      <c r="D33" s="443" t="s">
        <v>27</v>
      </c>
      <c r="E33" s="444">
        <f t="shared" si="0"/>
        <v>0</v>
      </c>
      <c r="G33" s="443" t="s">
        <v>27</v>
      </c>
      <c r="H33" s="444">
        <f t="shared" si="1"/>
        <v>0</v>
      </c>
      <c r="J33" s="443" t="s">
        <v>27</v>
      </c>
      <c r="K33" s="444">
        <f t="shared" si="2"/>
        <v>762962</v>
      </c>
      <c r="M33" s="443" t="s">
        <v>27</v>
      </c>
      <c r="N33" s="444">
        <f t="shared" si="3"/>
        <v>0</v>
      </c>
      <c r="P33" s="443" t="s">
        <v>27</v>
      </c>
      <c r="Q33" s="444">
        <f t="shared" si="4"/>
        <v>762962</v>
      </c>
      <c r="S33" s="443" t="s">
        <v>27</v>
      </c>
      <c r="T33" s="444">
        <f t="shared" si="5"/>
        <v>762962</v>
      </c>
      <c r="V33" s="445" t="s">
        <v>27</v>
      </c>
      <c r="W33" s="446">
        <v>0</v>
      </c>
      <c r="X33" s="447">
        <v>0</v>
      </c>
      <c r="Y33" s="447">
        <v>0</v>
      </c>
      <c r="Z33" s="447">
        <v>0</v>
      </c>
      <c r="AA33" s="447">
        <v>0</v>
      </c>
      <c r="AB33" s="447">
        <v>0</v>
      </c>
      <c r="AC33" s="447">
        <v>762962</v>
      </c>
      <c r="AD33" s="447"/>
      <c r="AE33" s="447"/>
      <c r="AF33" s="447"/>
      <c r="AG33" s="447"/>
      <c r="AH33" s="448"/>
      <c r="AI33" s="449">
        <f t="shared" si="6"/>
        <v>762962</v>
      </c>
    </row>
    <row r="34" spans="1:35">
      <c r="A34" s="443" t="s">
        <v>28</v>
      </c>
      <c r="B34" s="444">
        <f t="shared" si="7"/>
        <v>65512</v>
      </c>
      <c r="D34" s="443" t="s">
        <v>28</v>
      </c>
      <c r="E34" s="444">
        <f t="shared" si="0"/>
        <v>90008</v>
      </c>
      <c r="G34" s="443" t="s">
        <v>28</v>
      </c>
      <c r="H34" s="444">
        <f t="shared" si="1"/>
        <v>155520</v>
      </c>
      <c r="J34" s="443" t="s">
        <v>28</v>
      </c>
      <c r="K34" s="444">
        <f t="shared" si="2"/>
        <v>39226</v>
      </c>
      <c r="M34" s="443" t="s">
        <v>28</v>
      </c>
      <c r="N34" s="444">
        <f t="shared" si="3"/>
        <v>0</v>
      </c>
      <c r="P34" s="443" t="s">
        <v>28</v>
      </c>
      <c r="Q34" s="444">
        <f t="shared" si="4"/>
        <v>39226</v>
      </c>
      <c r="S34" s="443" t="s">
        <v>28</v>
      </c>
      <c r="T34" s="444">
        <f t="shared" si="5"/>
        <v>194746</v>
      </c>
      <c r="V34" s="445" t="s">
        <v>28</v>
      </c>
      <c r="W34" s="446">
        <v>31467</v>
      </c>
      <c r="X34" s="447">
        <v>0</v>
      </c>
      <c r="Y34" s="447">
        <v>34045</v>
      </c>
      <c r="Z34" s="447">
        <v>50783</v>
      </c>
      <c r="AA34" s="447">
        <v>0</v>
      </c>
      <c r="AB34" s="447">
        <v>39225</v>
      </c>
      <c r="AC34" s="447">
        <v>39226</v>
      </c>
      <c r="AD34" s="447"/>
      <c r="AE34" s="447"/>
      <c r="AF34" s="447"/>
      <c r="AG34" s="447"/>
      <c r="AH34" s="448"/>
      <c r="AI34" s="449">
        <f t="shared" si="6"/>
        <v>194746</v>
      </c>
    </row>
    <row r="35" spans="1:35">
      <c r="A35" s="443" t="s">
        <v>29</v>
      </c>
      <c r="B35" s="444">
        <f t="shared" si="7"/>
        <v>0</v>
      </c>
      <c r="D35" s="443" t="s">
        <v>29</v>
      </c>
      <c r="E35" s="444">
        <f t="shared" si="0"/>
        <v>0</v>
      </c>
      <c r="G35" s="443" t="s">
        <v>29</v>
      </c>
      <c r="H35" s="444">
        <f t="shared" si="1"/>
        <v>0</v>
      </c>
      <c r="J35" s="443" t="s">
        <v>29</v>
      </c>
      <c r="K35" s="444">
        <f t="shared" si="2"/>
        <v>0</v>
      </c>
      <c r="M35" s="443" t="s">
        <v>29</v>
      </c>
      <c r="N35" s="444">
        <f t="shared" si="3"/>
        <v>0</v>
      </c>
      <c r="P35" s="443" t="s">
        <v>29</v>
      </c>
      <c r="Q35" s="444">
        <f t="shared" si="4"/>
        <v>0</v>
      </c>
      <c r="S35" s="443" t="s">
        <v>29</v>
      </c>
      <c r="T35" s="444">
        <f t="shared" si="5"/>
        <v>0</v>
      </c>
      <c r="V35" s="445" t="s">
        <v>29</v>
      </c>
      <c r="W35" s="446">
        <v>0</v>
      </c>
      <c r="X35" s="447">
        <v>0</v>
      </c>
      <c r="Y35" s="447">
        <v>0</v>
      </c>
      <c r="Z35" s="447">
        <v>0</v>
      </c>
      <c r="AA35" s="447">
        <v>0</v>
      </c>
      <c r="AB35" s="447">
        <v>0</v>
      </c>
      <c r="AC35" s="447">
        <v>0</v>
      </c>
      <c r="AD35" s="447"/>
      <c r="AE35" s="447"/>
      <c r="AF35" s="447"/>
      <c r="AG35" s="447"/>
      <c r="AH35" s="448"/>
      <c r="AI35" s="449">
        <f t="shared" si="6"/>
        <v>0</v>
      </c>
    </row>
    <row r="36" spans="1:35">
      <c r="A36" s="443" t="s">
        <v>30</v>
      </c>
      <c r="B36" s="444">
        <f t="shared" si="7"/>
        <v>92832</v>
      </c>
      <c r="D36" s="443" t="s">
        <v>30</v>
      </c>
      <c r="E36" s="444">
        <f t="shared" si="0"/>
        <v>187815</v>
      </c>
      <c r="G36" s="443" t="s">
        <v>30</v>
      </c>
      <c r="H36" s="444">
        <f t="shared" si="1"/>
        <v>280647</v>
      </c>
      <c r="J36" s="443" t="s">
        <v>30</v>
      </c>
      <c r="K36" s="444">
        <f t="shared" si="2"/>
        <v>48833</v>
      </c>
      <c r="M36" s="443" t="s">
        <v>30</v>
      </c>
      <c r="N36" s="444">
        <f t="shared" si="3"/>
        <v>0</v>
      </c>
      <c r="P36" s="443" t="s">
        <v>30</v>
      </c>
      <c r="Q36" s="444">
        <f t="shared" si="4"/>
        <v>48833</v>
      </c>
      <c r="S36" s="443" t="s">
        <v>30</v>
      </c>
      <c r="T36" s="444">
        <f t="shared" si="5"/>
        <v>329480</v>
      </c>
      <c r="V36" s="445" t="s">
        <v>30</v>
      </c>
      <c r="W36" s="446">
        <v>0</v>
      </c>
      <c r="X36" s="447">
        <v>92832</v>
      </c>
      <c r="Y36" s="447">
        <v>0</v>
      </c>
      <c r="Z36" s="447">
        <v>73019</v>
      </c>
      <c r="AA36" s="447">
        <v>78912</v>
      </c>
      <c r="AB36" s="447">
        <v>35884</v>
      </c>
      <c r="AC36" s="447">
        <v>48833</v>
      </c>
      <c r="AD36" s="447"/>
      <c r="AE36" s="447"/>
      <c r="AF36" s="447"/>
      <c r="AG36" s="447"/>
      <c r="AH36" s="448"/>
      <c r="AI36" s="449">
        <f t="shared" si="6"/>
        <v>329480</v>
      </c>
    </row>
    <row r="37" spans="1:35">
      <c r="A37" s="443" t="s">
        <v>31</v>
      </c>
      <c r="B37" s="444">
        <f t="shared" si="7"/>
        <v>0</v>
      </c>
      <c r="D37" s="443" t="s">
        <v>31</v>
      </c>
      <c r="E37" s="444">
        <f t="shared" si="0"/>
        <v>12040384</v>
      </c>
      <c r="G37" s="443" t="s">
        <v>31</v>
      </c>
      <c r="H37" s="444">
        <f t="shared" si="1"/>
        <v>12040384</v>
      </c>
      <c r="J37" s="443" t="s">
        <v>31</v>
      </c>
      <c r="K37" s="444">
        <f t="shared" si="2"/>
        <v>4935266</v>
      </c>
      <c r="M37" s="443" t="s">
        <v>31</v>
      </c>
      <c r="N37" s="444">
        <f t="shared" si="3"/>
        <v>0</v>
      </c>
      <c r="P37" s="443" t="s">
        <v>31</v>
      </c>
      <c r="Q37" s="444">
        <f t="shared" si="4"/>
        <v>4935266</v>
      </c>
      <c r="S37" s="443" t="s">
        <v>31</v>
      </c>
      <c r="T37" s="444">
        <f t="shared" si="5"/>
        <v>16975650</v>
      </c>
      <c r="V37" s="445" t="s">
        <v>31</v>
      </c>
      <c r="W37" s="446">
        <v>0</v>
      </c>
      <c r="X37" s="447">
        <v>0</v>
      </c>
      <c r="Y37" s="447">
        <v>0</v>
      </c>
      <c r="Z37" s="447">
        <v>2276451</v>
      </c>
      <c r="AA37" s="447">
        <v>4864019</v>
      </c>
      <c r="AB37" s="447">
        <v>4899914</v>
      </c>
      <c r="AC37" s="447">
        <v>4935266</v>
      </c>
      <c r="AD37" s="447"/>
      <c r="AE37" s="447"/>
      <c r="AF37" s="447"/>
      <c r="AG37" s="447"/>
      <c r="AH37" s="448"/>
      <c r="AI37" s="449">
        <f t="shared" si="6"/>
        <v>16975650</v>
      </c>
    </row>
    <row r="38" spans="1:35">
      <c r="A38" s="443" t="s">
        <v>32</v>
      </c>
      <c r="B38" s="444">
        <f t="shared" si="7"/>
        <v>0</v>
      </c>
      <c r="D38" s="443" t="s">
        <v>32</v>
      </c>
      <c r="E38" s="444">
        <f t="shared" si="0"/>
        <v>0</v>
      </c>
      <c r="G38" s="443" t="s">
        <v>32</v>
      </c>
      <c r="H38" s="444">
        <f t="shared" si="1"/>
        <v>0</v>
      </c>
      <c r="J38" s="443" t="s">
        <v>32</v>
      </c>
      <c r="K38" s="444">
        <f t="shared" si="2"/>
        <v>0</v>
      </c>
      <c r="M38" s="443" t="s">
        <v>32</v>
      </c>
      <c r="N38" s="444">
        <f t="shared" si="3"/>
        <v>0</v>
      </c>
      <c r="P38" s="443" t="s">
        <v>32</v>
      </c>
      <c r="Q38" s="444">
        <f t="shared" si="4"/>
        <v>0</v>
      </c>
      <c r="S38" s="443" t="s">
        <v>32</v>
      </c>
      <c r="T38" s="444">
        <f t="shared" si="5"/>
        <v>0</v>
      </c>
      <c r="V38" s="445" t="s">
        <v>32</v>
      </c>
      <c r="W38" s="446">
        <v>0</v>
      </c>
      <c r="X38" s="447">
        <v>0</v>
      </c>
      <c r="Y38" s="447">
        <v>0</v>
      </c>
      <c r="Z38" s="447">
        <v>0</v>
      </c>
      <c r="AA38" s="447">
        <v>0</v>
      </c>
      <c r="AB38" s="447">
        <v>0</v>
      </c>
      <c r="AC38" s="447">
        <v>0</v>
      </c>
      <c r="AD38" s="447"/>
      <c r="AE38" s="447"/>
      <c r="AF38" s="447"/>
      <c r="AG38" s="447"/>
      <c r="AH38" s="448"/>
      <c r="AI38" s="449">
        <f t="shared" si="6"/>
        <v>0</v>
      </c>
    </row>
    <row r="39" spans="1:35">
      <c r="A39" s="443" t="s">
        <v>33</v>
      </c>
      <c r="B39" s="444">
        <f t="shared" si="7"/>
        <v>4245539</v>
      </c>
      <c r="D39" s="443" t="s">
        <v>33</v>
      </c>
      <c r="E39" s="444">
        <f t="shared" si="0"/>
        <v>2638059</v>
      </c>
      <c r="G39" s="443" t="s">
        <v>33</v>
      </c>
      <c r="H39" s="444">
        <f t="shared" si="1"/>
        <v>6883598</v>
      </c>
      <c r="J39" s="443" t="s">
        <v>33</v>
      </c>
      <c r="K39" s="444">
        <f t="shared" si="2"/>
        <v>793627</v>
      </c>
      <c r="M39" s="443" t="s">
        <v>33</v>
      </c>
      <c r="N39" s="444">
        <f t="shared" si="3"/>
        <v>0</v>
      </c>
      <c r="P39" s="443" t="s">
        <v>33</v>
      </c>
      <c r="Q39" s="444">
        <f t="shared" si="4"/>
        <v>793627</v>
      </c>
      <c r="S39" s="443" t="s">
        <v>33</v>
      </c>
      <c r="T39" s="444">
        <f t="shared" si="5"/>
        <v>7677225</v>
      </c>
      <c r="V39" s="445" t="s">
        <v>33</v>
      </c>
      <c r="W39" s="446">
        <v>2673517</v>
      </c>
      <c r="X39" s="447">
        <v>785823</v>
      </c>
      <c r="Y39" s="447">
        <v>786199</v>
      </c>
      <c r="Z39" s="447">
        <v>785490</v>
      </c>
      <c r="AA39" s="447">
        <v>1016732</v>
      </c>
      <c r="AB39" s="447">
        <v>835837</v>
      </c>
      <c r="AC39" s="447">
        <v>793627</v>
      </c>
      <c r="AD39" s="447"/>
      <c r="AE39" s="447"/>
      <c r="AF39" s="447"/>
      <c r="AG39" s="447"/>
      <c r="AH39" s="448"/>
      <c r="AI39" s="449">
        <f t="shared" si="6"/>
        <v>7677225</v>
      </c>
    </row>
    <row r="40" spans="1:35">
      <c r="A40" s="443" t="s">
        <v>34</v>
      </c>
      <c r="B40" s="444">
        <f t="shared" si="7"/>
        <v>0</v>
      </c>
      <c r="D40" s="443" t="s">
        <v>34</v>
      </c>
      <c r="E40" s="444">
        <f t="shared" si="0"/>
        <v>316808</v>
      </c>
      <c r="G40" s="443" t="s">
        <v>34</v>
      </c>
      <c r="H40" s="444">
        <f t="shared" si="1"/>
        <v>316808</v>
      </c>
      <c r="J40" s="443" t="s">
        <v>34</v>
      </c>
      <c r="K40" s="444">
        <f t="shared" si="2"/>
        <v>221169</v>
      </c>
      <c r="M40" s="443" t="s">
        <v>34</v>
      </c>
      <c r="N40" s="444">
        <f t="shared" si="3"/>
        <v>0</v>
      </c>
      <c r="P40" s="443" t="s">
        <v>34</v>
      </c>
      <c r="Q40" s="444">
        <f t="shared" si="4"/>
        <v>221169</v>
      </c>
      <c r="S40" s="443" t="s">
        <v>34</v>
      </c>
      <c r="T40" s="444">
        <f t="shared" si="5"/>
        <v>537977</v>
      </c>
      <c r="V40" s="445" t="s">
        <v>34</v>
      </c>
      <c r="W40" s="446">
        <v>0</v>
      </c>
      <c r="X40" s="447">
        <v>0</v>
      </c>
      <c r="Y40" s="447">
        <v>0</v>
      </c>
      <c r="Z40" s="447">
        <v>0</v>
      </c>
      <c r="AA40" s="447">
        <v>0</v>
      </c>
      <c r="AB40" s="447">
        <v>316808</v>
      </c>
      <c r="AC40" s="447">
        <v>221169</v>
      </c>
      <c r="AD40" s="447"/>
      <c r="AE40" s="447"/>
      <c r="AF40" s="447"/>
      <c r="AG40" s="447"/>
      <c r="AH40" s="448"/>
      <c r="AI40" s="449">
        <f t="shared" si="6"/>
        <v>537977</v>
      </c>
    </row>
    <row r="41" spans="1:35">
      <c r="A41" s="443" t="s">
        <v>35</v>
      </c>
      <c r="B41" s="444">
        <f t="shared" si="7"/>
        <v>230558</v>
      </c>
      <c r="D41" s="443" t="s">
        <v>35</v>
      </c>
      <c r="E41" s="444">
        <f t="shared" si="0"/>
        <v>164784</v>
      </c>
      <c r="G41" s="443" t="s">
        <v>35</v>
      </c>
      <c r="H41" s="444">
        <f t="shared" si="1"/>
        <v>395342</v>
      </c>
      <c r="J41" s="443" t="s">
        <v>35</v>
      </c>
      <c r="K41" s="444">
        <f t="shared" si="2"/>
        <v>47117</v>
      </c>
      <c r="M41" s="443" t="s">
        <v>35</v>
      </c>
      <c r="N41" s="444">
        <f t="shared" si="3"/>
        <v>0</v>
      </c>
      <c r="P41" s="443" t="s">
        <v>35</v>
      </c>
      <c r="Q41" s="444">
        <f t="shared" si="4"/>
        <v>47117</v>
      </c>
      <c r="S41" s="443" t="s">
        <v>35</v>
      </c>
      <c r="T41" s="444">
        <f t="shared" si="5"/>
        <v>442459</v>
      </c>
      <c r="V41" s="445" t="s">
        <v>35</v>
      </c>
      <c r="W41" s="446">
        <v>33980</v>
      </c>
      <c r="X41" s="447">
        <v>0</v>
      </c>
      <c r="Y41" s="447">
        <v>196578</v>
      </c>
      <c r="Z41" s="447">
        <v>103569</v>
      </c>
      <c r="AA41" s="447">
        <v>0</v>
      </c>
      <c r="AB41" s="447">
        <v>61215</v>
      </c>
      <c r="AC41" s="447">
        <v>47117</v>
      </c>
      <c r="AD41" s="447"/>
      <c r="AE41" s="447"/>
      <c r="AF41" s="447"/>
      <c r="AG41" s="447"/>
      <c r="AH41" s="448"/>
      <c r="AI41" s="449">
        <f t="shared" si="6"/>
        <v>442459</v>
      </c>
    </row>
    <row r="42" spans="1:35">
      <c r="A42" s="443" t="s">
        <v>36</v>
      </c>
      <c r="B42" s="444">
        <f t="shared" si="7"/>
        <v>0</v>
      </c>
      <c r="D42" s="443" t="s">
        <v>36</v>
      </c>
      <c r="E42" s="444">
        <f t="shared" si="0"/>
        <v>0</v>
      </c>
      <c r="G42" s="443" t="s">
        <v>36</v>
      </c>
      <c r="H42" s="444">
        <f t="shared" si="1"/>
        <v>0</v>
      </c>
      <c r="J42" s="443" t="s">
        <v>36</v>
      </c>
      <c r="K42" s="444">
        <f t="shared" si="2"/>
        <v>0</v>
      </c>
      <c r="M42" s="443" t="s">
        <v>36</v>
      </c>
      <c r="N42" s="444">
        <f t="shared" si="3"/>
        <v>0</v>
      </c>
      <c r="P42" s="443" t="s">
        <v>36</v>
      </c>
      <c r="Q42" s="444">
        <f t="shared" si="4"/>
        <v>0</v>
      </c>
      <c r="S42" s="443" t="s">
        <v>36</v>
      </c>
      <c r="T42" s="444">
        <f t="shared" si="5"/>
        <v>0</v>
      </c>
      <c r="V42" s="445" t="s">
        <v>36</v>
      </c>
      <c r="W42" s="446">
        <v>0</v>
      </c>
      <c r="X42" s="447">
        <v>0</v>
      </c>
      <c r="Y42" s="447">
        <v>0</v>
      </c>
      <c r="Z42" s="447">
        <v>0</v>
      </c>
      <c r="AA42" s="447">
        <v>0</v>
      </c>
      <c r="AB42" s="447">
        <v>0</v>
      </c>
      <c r="AC42" s="447">
        <v>0</v>
      </c>
      <c r="AD42" s="447"/>
      <c r="AE42" s="447"/>
      <c r="AF42" s="447"/>
      <c r="AG42" s="447"/>
      <c r="AH42" s="448"/>
      <c r="AI42" s="449">
        <f t="shared" si="6"/>
        <v>0</v>
      </c>
    </row>
    <row r="43" spans="1:35">
      <c r="A43" s="443" t="s">
        <v>37</v>
      </c>
      <c r="B43" s="444">
        <f t="shared" si="7"/>
        <v>0</v>
      </c>
      <c r="D43" s="443" t="s">
        <v>37</v>
      </c>
      <c r="E43" s="444">
        <f t="shared" si="0"/>
        <v>0</v>
      </c>
      <c r="G43" s="443" t="s">
        <v>37</v>
      </c>
      <c r="H43" s="444">
        <f t="shared" si="1"/>
        <v>0</v>
      </c>
      <c r="J43" s="443" t="s">
        <v>37</v>
      </c>
      <c r="K43" s="444">
        <f t="shared" si="2"/>
        <v>0</v>
      </c>
      <c r="M43" s="443" t="s">
        <v>37</v>
      </c>
      <c r="N43" s="444">
        <f t="shared" si="3"/>
        <v>0</v>
      </c>
      <c r="P43" s="443" t="s">
        <v>37</v>
      </c>
      <c r="Q43" s="444">
        <f t="shared" si="4"/>
        <v>0</v>
      </c>
      <c r="S43" s="443" t="s">
        <v>37</v>
      </c>
      <c r="T43" s="444">
        <f t="shared" si="5"/>
        <v>0</v>
      </c>
      <c r="V43" s="445" t="s">
        <v>37</v>
      </c>
      <c r="W43" s="446">
        <v>0</v>
      </c>
      <c r="X43" s="447">
        <v>0</v>
      </c>
      <c r="Y43" s="447">
        <v>0</v>
      </c>
      <c r="Z43" s="447">
        <v>0</v>
      </c>
      <c r="AA43" s="447">
        <v>0</v>
      </c>
      <c r="AB43" s="447">
        <v>0</v>
      </c>
      <c r="AC43" s="447">
        <v>0</v>
      </c>
      <c r="AD43" s="447"/>
      <c r="AE43" s="447"/>
      <c r="AF43" s="447"/>
      <c r="AG43" s="447"/>
      <c r="AH43" s="448"/>
      <c r="AI43" s="449">
        <f t="shared" si="6"/>
        <v>0</v>
      </c>
    </row>
    <row r="44" spans="1:35">
      <c r="A44" s="443" t="s">
        <v>38</v>
      </c>
      <c r="B44" s="444">
        <f t="shared" si="7"/>
        <v>0</v>
      </c>
      <c r="D44" s="443" t="s">
        <v>38</v>
      </c>
      <c r="E44" s="444">
        <f t="shared" si="0"/>
        <v>-29793</v>
      </c>
      <c r="G44" s="443" t="s">
        <v>38</v>
      </c>
      <c r="H44" s="444">
        <f t="shared" si="1"/>
        <v>-29793</v>
      </c>
      <c r="J44" s="443" t="s">
        <v>38</v>
      </c>
      <c r="K44" s="444">
        <f t="shared" si="2"/>
        <v>0</v>
      </c>
      <c r="M44" s="443" t="s">
        <v>38</v>
      </c>
      <c r="N44" s="444">
        <f t="shared" si="3"/>
        <v>0</v>
      </c>
      <c r="P44" s="443" t="s">
        <v>38</v>
      </c>
      <c r="Q44" s="444">
        <f t="shared" si="4"/>
        <v>0</v>
      </c>
      <c r="S44" s="443" t="s">
        <v>38</v>
      </c>
      <c r="T44" s="444">
        <f t="shared" si="5"/>
        <v>-29793</v>
      </c>
      <c r="V44" s="445" t="s">
        <v>38</v>
      </c>
      <c r="W44" s="446">
        <v>0</v>
      </c>
      <c r="X44" s="447">
        <v>0</v>
      </c>
      <c r="Y44" s="447">
        <v>0</v>
      </c>
      <c r="Z44" s="447">
        <v>0</v>
      </c>
      <c r="AA44" s="447">
        <v>0</v>
      </c>
      <c r="AB44" s="447">
        <v>-29793</v>
      </c>
      <c r="AC44" s="447">
        <v>0</v>
      </c>
      <c r="AD44" s="447"/>
      <c r="AE44" s="447"/>
      <c r="AF44" s="447"/>
      <c r="AG44" s="447"/>
      <c r="AH44" s="448"/>
      <c r="AI44" s="449">
        <f t="shared" si="6"/>
        <v>-29793</v>
      </c>
    </row>
    <row r="45" spans="1:35">
      <c r="A45" s="443" t="s">
        <v>39</v>
      </c>
      <c r="B45" s="444">
        <f t="shared" si="7"/>
        <v>58436127</v>
      </c>
      <c r="D45" s="443" t="s">
        <v>39</v>
      </c>
      <c r="E45" s="444">
        <f t="shared" si="0"/>
        <v>49215581</v>
      </c>
      <c r="G45" s="443" t="s">
        <v>39</v>
      </c>
      <c r="H45" s="444">
        <f t="shared" si="1"/>
        <v>107651708</v>
      </c>
      <c r="J45" s="443" t="s">
        <v>39</v>
      </c>
      <c r="K45" s="444">
        <f t="shared" si="2"/>
        <v>10785851</v>
      </c>
      <c r="M45" s="443" t="s">
        <v>39</v>
      </c>
      <c r="N45" s="444">
        <f t="shared" si="3"/>
        <v>0</v>
      </c>
      <c r="P45" s="443" t="s">
        <v>39</v>
      </c>
      <c r="Q45" s="444">
        <f t="shared" si="4"/>
        <v>10785851</v>
      </c>
      <c r="S45" s="443" t="s">
        <v>39</v>
      </c>
      <c r="T45" s="444">
        <f t="shared" si="5"/>
        <v>118437559</v>
      </c>
      <c r="V45" s="445" t="s">
        <v>39</v>
      </c>
      <c r="W45" s="446">
        <v>12863697</v>
      </c>
      <c r="X45" s="447">
        <v>43894659</v>
      </c>
      <c r="Y45" s="447">
        <v>1677771</v>
      </c>
      <c r="Z45" s="447">
        <v>2388407</v>
      </c>
      <c r="AA45" s="447">
        <v>18397502</v>
      </c>
      <c r="AB45" s="447">
        <v>28429672</v>
      </c>
      <c r="AC45" s="447">
        <v>10785851</v>
      </c>
      <c r="AD45" s="447"/>
      <c r="AE45" s="447"/>
      <c r="AF45" s="447"/>
      <c r="AG45" s="447"/>
      <c r="AH45" s="448"/>
      <c r="AI45" s="449">
        <f t="shared" si="6"/>
        <v>118437559</v>
      </c>
    </row>
    <row r="46" spans="1:35">
      <c r="A46" s="443" t="s">
        <v>40</v>
      </c>
      <c r="B46" s="444">
        <f t="shared" si="7"/>
        <v>71323</v>
      </c>
      <c r="D46" s="443" t="s">
        <v>40</v>
      </c>
      <c r="E46" s="444">
        <f t="shared" si="0"/>
        <v>142394</v>
      </c>
      <c r="G46" s="443" t="s">
        <v>40</v>
      </c>
      <c r="H46" s="444">
        <f t="shared" si="1"/>
        <v>213717</v>
      </c>
      <c r="J46" s="443" t="s">
        <v>40</v>
      </c>
      <c r="K46" s="444">
        <f t="shared" si="2"/>
        <v>21107</v>
      </c>
      <c r="M46" s="443" t="s">
        <v>40</v>
      </c>
      <c r="N46" s="444">
        <f t="shared" si="3"/>
        <v>0</v>
      </c>
      <c r="P46" s="443" t="s">
        <v>40</v>
      </c>
      <c r="Q46" s="444">
        <f t="shared" si="4"/>
        <v>21107</v>
      </c>
      <c r="S46" s="443" t="s">
        <v>40</v>
      </c>
      <c r="T46" s="444">
        <f t="shared" si="5"/>
        <v>234824</v>
      </c>
      <c r="V46" s="445" t="s">
        <v>40</v>
      </c>
      <c r="W46" s="446">
        <v>27500</v>
      </c>
      <c r="X46" s="447">
        <v>24374</v>
      </c>
      <c r="Y46" s="447">
        <v>19449</v>
      </c>
      <c r="Z46" s="447">
        <v>40294</v>
      </c>
      <c r="AA46" s="447">
        <v>80786</v>
      </c>
      <c r="AB46" s="447">
        <v>21314</v>
      </c>
      <c r="AC46" s="447">
        <v>21107</v>
      </c>
      <c r="AD46" s="447"/>
      <c r="AE46" s="447"/>
      <c r="AF46" s="447"/>
      <c r="AG46" s="447"/>
      <c r="AH46" s="448"/>
      <c r="AI46" s="449">
        <f t="shared" si="6"/>
        <v>234824</v>
      </c>
    </row>
    <row r="47" spans="1:35">
      <c r="A47" s="443" t="s">
        <v>41</v>
      </c>
      <c r="B47" s="444">
        <f t="shared" si="7"/>
        <v>1972703</v>
      </c>
      <c r="D47" s="443" t="s">
        <v>41</v>
      </c>
      <c r="E47" s="444">
        <f t="shared" si="0"/>
        <v>722052</v>
      </c>
      <c r="G47" s="443" t="s">
        <v>41</v>
      </c>
      <c r="H47" s="444">
        <f t="shared" si="1"/>
        <v>2694755</v>
      </c>
      <c r="J47" s="443" t="s">
        <v>41</v>
      </c>
      <c r="K47" s="444">
        <f t="shared" si="2"/>
        <v>271298</v>
      </c>
      <c r="M47" s="443" t="s">
        <v>41</v>
      </c>
      <c r="N47" s="444">
        <f t="shared" si="3"/>
        <v>0</v>
      </c>
      <c r="P47" s="443" t="s">
        <v>41</v>
      </c>
      <c r="Q47" s="444">
        <f t="shared" si="4"/>
        <v>271298</v>
      </c>
      <c r="S47" s="443" t="s">
        <v>41</v>
      </c>
      <c r="T47" s="444">
        <f t="shared" si="5"/>
        <v>2966053</v>
      </c>
      <c r="V47" s="445" t="s">
        <v>41</v>
      </c>
      <c r="W47" s="446">
        <v>368010</v>
      </c>
      <c r="X47" s="447">
        <v>1226070</v>
      </c>
      <c r="Y47" s="447">
        <v>378623</v>
      </c>
      <c r="Z47" s="447">
        <v>545978</v>
      </c>
      <c r="AA47" s="447">
        <v>247882</v>
      </c>
      <c r="AB47" s="447">
        <v>-71808</v>
      </c>
      <c r="AC47" s="447">
        <v>271298</v>
      </c>
      <c r="AD47" s="447"/>
      <c r="AE47" s="447"/>
      <c r="AF47" s="447"/>
      <c r="AG47" s="447"/>
      <c r="AH47" s="448"/>
      <c r="AI47" s="449">
        <f t="shared" si="6"/>
        <v>2966053</v>
      </c>
    </row>
    <row r="48" spans="1:35">
      <c r="A48" s="443" t="s">
        <v>42</v>
      </c>
      <c r="B48" s="444">
        <f t="shared" si="7"/>
        <v>0</v>
      </c>
      <c r="D48" s="443" t="s">
        <v>42</v>
      </c>
      <c r="E48" s="444">
        <f t="shared" si="0"/>
        <v>0</v>
      </c>
      <c r="G48" s="443" t="s">
        <v>42</v>
      </c>
      <c r="H48" s="444">
        <f t="shared" si="1"/>
        <v>0</v>
      </c>
      <c r="J48" s="443" t="s">
        <v>42</v>
      </c>
      <c r="K48" s="444">
        <f t="shared" si="2"/>
        <v>0</v>
      </c>
      <c r="M48" s="443" t="s">
        <v>42</v>
      </c>
      <c r="N48" s="444">
        <f t="shared" si="3"/>
        <v>0</v>
      </c>
      <c r="P48" s="443" t="s">
        <v>42</v>
      </c>
      <c r="Q48" s="444">
        <f t="shared" si="4"/>
        <v>0</v>
      </c>
      <c r="S48" s="443" t="s">
        <v>42</v>
      </c>
      <c r="T48" s="444">
        <f t="shared" si="5"/>
        <v>0</v>
      </c>
      <c r="V48" s="445" t="s">
        <v>42</v>
      </c>
      <c r="W48" s="446">
        <v>0</v>
      </c>
      <c r="X48" s="447">
        <v>0</v>
      </c>
      <c r="Y48" s="447">
        <v>0</v>
      </c>
      <c r="Z48" s="447">
        <v>0</v>
      </c>
      <c r="AA48" s="447">
        <v>0</v>
      </c>
      <c r="AB48" s="447">
        <v>0</v>
      </c>
      <c r="AC48" s="447">
        <v>0</v>
      </c>
      <c r="AD48" s="447"/>
      <c r="AE48" s="447"/>
      <c r="AF48" s="447"/>
      <c r="AG48" s="447"/>
      <c r="AH48" s="448"/>
      <c r="AI48" s="449">
        <f t="shared" si="6"/>
        <v>0</v>
      </c>
    </row>
    <row r="49" spans="1:35">
      <c r="A49" s="443" t="s">
        <v>43</v>
      </c>
      <c r="B49" s="444">
        <f t="shared" si="7"/>
        <v>0</v>
      </c>
      <c r="D49" s="443" t="s">
        <v>43</v>
      </c>
      <c r="E49" s="444">
        <f t="shared" si="0"/>
        <v>0</v>
      </c>
      <c r="G49" s="443" t="s">
        <v>43</v>
      </c>
      <c r="H49" s="444">
        <f t="shared" si="1"/>
        <v>0</v>
      </c>
      <c r="J49" s="443" t="s">
        <v>43</v>
      </c>
      <c r="K49" s="444">
        <f t="shared" si="2"/>
        <v>0</v>
      </c>
      <c r="M49" s="443" t="s">
        <v>43</v>
      </c>
      <c r="N49" s="444">
        <f t="shared" si="3"/>
        <v>0</v>
      </c>
      <c r="P49" s="443" t="s">
        <v>43</v>
      </c>
      <c r="Q49" s="444">
        <f t="shared" si="4"/>
        <v>0</v>
      </c>
      <c r="S49" s="443" t="s">
        <v>43</v>
      </c>
      <c r="T49" s="444">
        <f t="shared" si="5"/>
        <v>0</v>
      </c>
      <c r="V49" s="445" t="s">
        <v>43</v>
      </c>
      <c r="W49" s="446">
        <v>0</v>
      </c>
      <c r="X49" s="447">
        <v>0</v>
      </c>
      <c r="Y49" s="447">
        <v>0</v>
      </c>
      <c r="Z49" s="447">
        <v>0</v>
      </c>
      <c r="AA49" s="447">
        <v>0</v>
      </c>
      <c r="AB49" s="447">
        <v>0</v>
      </c>
      <c r="AC49" s="447">
        <v>0</v>
      </c>
      <c r="AD49" s="447"/>
      <c r="AE49" s="447"/>
      <c r="AF49" s="447"/>
      <c r="AG49" s="447"/>
      <c r="AH49" s="448"/>
      <c r="AI49" s="449">
        <f t="shared" si="6"/>
        <v>0</v>
      </c>
    </row>
    <row r="50" spans="1:35">
      <c r="A50" s="443" t="s">
        <v>44</v>
      </c>
      <c r="B50" s="444">
        <f t="shared" si="7"/>
        <v>-1959</v>
      </c>
      <c r="D50" s="443" t="s">
        <v>44</v>
      </c>
      <c r="E50" s="444">
        <f t="shared" si="0"/>
        <v>1524154</v>
      </c>
      <c r="G50" s="443" t="s">
        <v>44</v>
      </c>
      <c r="H50" s="444">
        <f t="shared" si="1"/>
        <v>1522195</v>
      </c>
      <c r="J50" s="443" t="s">
        <v>44</v>
      </c>
      <c r="K50" s="444">
        <f t="shared" si="2"/>
        <v>0</v>
      </c>
      <c r="M50" s="443" t="s">
        <v>44</v>
      </c>
      <c r="N50" s="444">
        <f t="shared" si="3"/>
        <v>0</v>
      </c>
      <c r="P50" s="443" t="s">
        <v>44</v>
      </c>
      <c r="Q50" s="444">
        <f t="shared" si="4"/>
        <v>0</v>
      </c>
      <c r="S50" s="443" t="s">
        <v>44</v>
      </c>
      <c r="T50" s="444">
        <f t="shared" si="5"/>
        <v>1522195</v>
      </c>
      <c r="V50" s="445" t="s">
        <v>44</v>
      </c>
      <c r="W50" s="446">
        <v>0</v>
      </c>
      <c r="X50" s="447">
        <v>-1959</v>
      </c>
      <c r="Y50" s="447">
        <v>0</v>
      </c>
      <c r="Z50" s="447">
        <v>489518</v>
      </c>
      <c r="AA50" s="447">
        <v>531421</v>
      </c>
      <c r="AB50" s="447">
        <v>503215</v>
      </c>
      <c r="AC50" s="447">
        <v>0</v>
      </c>
      <c r="AD50" s="447"/>
      <c r="AE50" s="447"/>
      <c r="AF50" s="447"/>
      <c r="AG50" s="447"/>
      <c r="AH50" s="448"/>
      <c r="AI50" s="449">
        <f t="shared" si="6"/>
        <v>1522195</v>
      </c>
    </row>
    <row r="51" spans="1:35">
      <c r="A51" s="443" t="s">
        <v>45</v>
      </c>
      <c r="B51" s="444">
        <f t="shared" si="7"/>
        <v>0</v>
      </c>
      <c r="D51" s="443" t="s">
        <v>45</v>
      </c>
      <c r="E51" s="444">
        <f t="shared" si="0"/>
        <v>0</v>
      </c>
      <c r="G51" s="443" t="s">
        <v>45</v>
      </c>
      <c r="H51" s="444">
        <f t="shared" si="1"/>
        <v>0</v>
      </c>
      <c r="J51" s="443" t="s">
        <v>45</v>
      </c>
      <c r="K51" s="444">
        <f t="shared" si="2"/>
        <v>0</v>
      </c>
      <c r="M51" s="443" t="s">
        <v>45</v>
      </c>
      <c r="N51" s="444">
        <f t="shared" si="3"/>
        <v>0</v>
      </c>
      <c r="P51" s="443" t="s">
        <v>45</v>
      </c>
      <c r="Q51" s="444">
        <f t="shared" si="4"/>
        <v>0</v>
      </c>
      <c r="S51" s="443" t="s">
        <v>45</v>
      </c>
      <c r="T51" s="444">
        <f t="shared" si="5"/>
        <v>0</v>
      </c>
      <c r="V51" s="445" t="s">
        <v>45</v>
      </c>
      <c r="W51" s="446">
        <v>0</v>
      </c>
      <c r="X51" s="447">
        <v>0</v>
      </c>
      <c r="Y51" s="447">
        <v>0</v>
      </c>
      <c r="Z51" s="447">
        <v>0</v>
      </c>
      <c r="AA51" s="447">
        <v>0</v>
      </c>
      <c r="AB51" s="447">
        <v>0</v>
      </c>
      <c r="AC51" s="447">
        <v>0</v>
      </c>
      <c r="AD51" s="447"/>
      <c r="AE51" s="447"/>
      <c r="AF51" s="447"/>
      <c r="AG51" s="447"/>
      <c r="AH51" s="448"/>
      <c r="AI51" s="449">
        <f t="shared" si="6"/>
        <v>0</v>
      </c>
    </row>
    <row r="52" spans="1:35">
      <c r="A52" s="443" t="s">
        <v>46</v>
      </c>
      <c r="B52" s="444">
        <f t="shared" si="7"/>
        <v>16177485</v>
      </c>
      <c r="D52" s="443" t="s">
        <v>46</v>
      </c>
      <c r="E52" s="444">
        <f t="shared" si="0"/>
        <v>11903467</v>
      </c>
      <c r="G52" s="443" t="s">
        <v>46</v>
      </c>
      <c r="H52" s="444">
        <f t="shared" si="1"/>
        <v>28080952</v>
      </c>
      <c r="J52" s="443" t="s">
        <v>46</v>
      </c>
      <c r="K52" s="444">
        <f t="shared" si="2"/>
        <v>55581</v>
      </c>
      <c r="M52" s="443" t="s">
        <v>46</v>
      </c>
      <c r="N52" s="444">
        <f t="shared" si="3"/>
        <v>0</v>
      </c>
      <c r="P52" s="443" t="s">
        <v>46</v>
      </c>
      <c r="Q52" s="444">
        <f t="shared" si="4"/>
        <v>55581</v>
      </c>
      <c r="S52" s="443" t="s">
        <v>46</v>
      </c>
      <c r="T52" s="444">
        <f t="shared" si="5"/>
        <v>28136533</v>
      </c>
      <c r="V52" s="445" t="s">
        <v>46</v>
      </c>
      <c r="W52" s="446">
        <v>42762</v>
      </c>
      <c r="X52" s="447">
        <v>718599</v>
      </c>
      <c r="Y52" s="447">
        <v>15416124</v>
      </c>
      <c r="Z52" s="447">
        <v>49846</v>
      </c>
      <c r="AA52" s="447">
        <v>46009</v>
      </c>
      <c r="AB52" s="447">
        <v>11807612</v>
      </c>
      <c r="AC52" s="447">
        <v>55581</v>
      </c>
      <c r="AD52" s="447"/>
      <c r="AE52" s="447"/>
      <c r="AF52" s="447"/>
      <c r="AG52" s="447"/>
      <c r="AH52" s="448"/>
      <c r="AI52" s="449">
        <f t="shared" si="6"/>
        <v>28136533</v>
      </c>
    </row>
    <row r="53" spans="1:35">
      <c r="A53" s="443" t="s">
        <v>47</v>
      </c>
      <c r="B53" s="444">
        <f t="shared" si="7"/>
        <v>20785489</v>
      </c>
      <c r="D53" s="443" t="s">
        <v>47</v>
      </c>
      <c r="E53" s="444">
        <f t="shared" si="0"/>
        <v>20740513</v>
      </c>
      <c r="G53" s="443" t="s">
        <v>47</v>
      </c>
      <c r="H53" s="444">
        <f t="shared" si="1"/>
        <v>41526002</v>
      </c>
      <c r="J53" s="443" t="s">
        <v>47</v>
      </c>
      <c r="K53" s="444">
        <f t="shared" si="2"/>
        <v>15532093</v>
      </c>
      <c r="M53" s="443" t="s">
        <v>47</v>
      </c>
      <c r="N53" s="444">
        <f t="shared" si="3"/>
        <v>0</v>
      </c>
      <c r="P53" s="443" t="s">
        <v>47</v>
      </c>
      <c r="Q53" s="444">
        <f t="shared" si="4"/>
        <v>15532093</v>
      </c>
      <c r="S53" s="443" t="s">
        <v>47</v>
      </c>
      <c r="T53" s="444">
        <f t="shared" si="5"/>
        <v>57058095</v>
      </c>
      <c r="V53" s="445" t="s">
        <v>47</v>
      </c>
      <c r="W53" s="446">
        <v>9319285</v>
      </c>
      <c r="X53" s="447">
        <v>1112991</v>
      </c>
      <c r="Y53" s="447">
        <v>10353213</v>
      </c>
      <c r="Z53" s="447">
        <v>6772417</v>
      </c>
      <c r="AA53" s="447">
        <v>0</v>
      </c>
      <c r="AB53" s="447">
        <v>13968096</v>
      </c>
      <c r="AC53" s="447">
        <v>15532093</v>
      </c>
      <c r="AD53" s="447"/>
      <c r="AE53" s="447"/>
      <c r="AF53" s="447"/>
      <c r="AG53" s="447"/>
      <c r="AH53" s="448"/>
      <c r="AI53" s="449">
        <f t="shared" si="6"/>
        <v>57058095</v>
      </c>
    </row>
    <row r="54" spans="1:35">
      <c r="A54" s="443" t="s">
        <v>48</v>
      </c>
      <c r="B54" s="444">
        <f t="shared" si="7"/>
        <v>-40955</v>
      </c>
      <c r="D54" s="443" t="s">
        <v>48</v>
      </c>
      <c r="E54" s="444">
        <f t="shared" si="0"/>
        <v>17445585</v>
      </c>
      <c r="G54" s="443" t="s">
        <v>48</v>
      </c>
      <c r="H54" s="444">
        <f t="shared" si="1"/>
        <v>17404630</v>
      </c>
      <c r="J54" s="443" t="s">
        <v>48</v>
      </c>
      <c r="K54" s="444">
        <f t="shared" si="2"/>
        <v>2660872</v>
      </c>
      <c r="M54" s="443" t="s">
        <v>48</v>
      </c>
      <c r="N54" s="444">
        <f t="shared" si="3"/>
        <v>0</v>
      </c>
      <c r="P54" s="443" t="s">
        <v>48</v>
      </c>
      <c r="Q54" s="444">
        <f t="shared" si="4"/>
        <v>2660872</v>
      </c>
      <c r="S54" s="443" t="s">
        <v>48</v>
      </c>
      <c r="T54" s="444">
        <f t="shared" si="5"/>
        <v>20065502</v>
      </c>
      <c r="V54" s="445" t="s">
        <v>48</v>
      </c>
      <c r="W54" s="446">
        <v>0</v>
      </c>
      <c r="X54" s="447">
        <v>-1759113</v>
      </c>
      <c r="Y54" s="447">
        <v>1718158</v>
      </c>
      <c r="Z54" s="447">
        <v>6377213</v>
      </c>
      <c r="AA54" s="447">
        <v>6236038</v>
      </c>
      <c r="AB54" s="447">
        <v>4832334</v>
      </c>
      <c r="AC54" s="447">
        <v>2660872</v>
      </c>
      <c r="AD54" s="447"/>
      <c r="AE54" s="447"/>
      <c r="AF54" s="447"/>
      <c r="AG54" s="447"/>
      <c r="AH54" s="448"/>
      <c r="AI54" s="449">
        <f t="shared" si="6"/>
        <v>20065502</v>
      </c>
    </row>
    <row r="55" spans="1:35">
      <c r="A55" s="443" t="s">
        <v>49</v>
      </c>
      <c r="B55" s="444">
        <f t="shared" si="7"/>
        <v>3481889</v>
      </c>
      <c r="D55" s="443" t="s">
        <v>49</v>
      </c>
      <c r="E55" s="444">
        <f t="shared" si="0"/>
        <v>9593598</v>
      </c>
      <c r="G55" s="443" t="s">
        <v>49</v>
      </c>
      <c r="H55" s="444">
        <f t="shared" si="1"/>
        <v>13075487</v>
      </c>
      <c r="J55" s="443" t="s">
        <v>49</v>
      </c>
      <c r="K55" s="444">
        <f t="shared" si="2"/>
        <v>791520</v>
      </c>
      <c r="M55" s="443" t="s">
        <v>49</v>
      </c>
      <c r="N55" s="444">
        <f t="shared" si="3"/>
        <v>0</v>
      </c>
      <c r="P55" s="443" t="s">
        <v>49</v>
      </c>
      <c r="Q55" s="444">
        <f t="shared" si="4"/>
        <v>791520</v>
      </c>
      <c r="S55" s="443" t="s">
        <v>49</v>
      </c>
      <c r="T55" s="444">
        <f t="shared" si="5"/>
        <v>13867007</v>
      </c>
      <c r="V55" s="445" t="s">
        <v>49</v>
      </c>
      <c r="W55" s="446">
        <v>2657700</v>
      </c>
      <c r="X55" s="447">
        <v>824189</v>
      </c>
      <c r="Y55" s="447">
        <v>0</v>
      </c>
      <c r="Z55" s="447">
        <v>6142866</v>
      </c>
      <c r="AA55" s="447">
        <v>0</v>
      </c>
      <c r="AB55" s="447">
        <v>3450732</v>
      </c>
      <c r="AC55" s="447">
        <v>791520</v>
      </c>
      <c r="AD55" s="447"/>
      <c r="AE55" s="447"/>
      <c r="AF55" s="447"/>
      <c r="AG55" s="447"/>
      <c r="AH55" s="448"/>
      <c r="AI55" s="449">
        <f t="shared" si="6"/>
        <v>13867007</v>
      </c>
    </row>
    <row r="56" spans="1:35">
      <c r="A56" s="443" t="s">
        <v>50</v>
      </c>
      <c r="B56" s="444">
        <f t="shared" si="7"/>
        <v>0</v>
      </c>
      <c r="D56" s="443" t="s">
        <v>50</v>
      </c>
      <c r="E56" s="444">
        <f t="shared" si="0"/>
        <v>0</v>
      </c>
      <c r="G56" s="443" t="s">
        <v>50</v>
      </c>
      <c r="H56" s="444">
        <f t="shared" si="1"/>
        <v>0</v>
      </c>
      <c r="J56" s="443" t="s">
        <v>50</v>
      </c>
      <c r="K56" s="444">
        <f t="shared" si="2"/>
        <v>0</v>
      </c>
      <c r="M56" s="443" t="s">
        <v>50</v>
      </c>
      <c r="N56" s="444">
        <f t="shared" si="3"/>
        <v>0</v>
      </c>
      <c r="P56" s="443" t="s">
        <v>50</v>
      </c>
      <c r="Q56" s="444">
        <f t="shared" si="4"/>
        <v>0</v>
      </c>
      <c r="S56" s="443" t="s">
        <v>50</v>
      </c>
      <c r="T56" s="444">
        <f t="shared" si="5"/>
        <v>0</v>
      </c>
      <c r="V56" s="445" t="s">
        <v>50</v>
      </c>
      <c r="W56" s="446">
        <v>0</v>
      </c>
      <c r="X56" s="447">
        <v>0</v>
      </c>
      <c r="Y56" s="447">
        <v>0</v>
      </c>
      <c r="Z56" s="447">
        <v>0</v>
      </c>
      <c r="AA56" s="447">
        <v>0</v>
      </c>
      <c r="AB56" s="447">
        <v>0</v>
      </c>
      <c r="AC56" s="447">
        <v>0</v>
      </c>
      <c r="AD56" s="447"/>
      <c r="AE56" s="447"/>
      <c r="AF56" s="447"/>
      <c r="AG56" s="447"/>
      <c r="AH56" s="448"/>
      <c r="AI56" s="449">
        <f t="shared" si="6"/>
        <v>0</v>
      </c>
    </row>
    <row r="57" spans="1:35">
      <c r="A57" s="443" t="s">
        <v>51</v>
      </c>
      <c r="B57" s="444">
        <f t="shared" si="7"/>
        <v>0</v>
      </c>
      <c r="D57" s="443" t="s">
        <v>51</v>
      </c>
      <c r="E57" s="444">
        <f t="shared" si="0"/>
        <v>0</v>
      </c>
      <c r="G57" s="443" t="s">
        <v>51</v>
      </c>
      <c r="H57" s="444">
        <f t="shared" si="1"/>
        <v>0</v>
      </c>
      <c r="J57" s="443" t="s">
        <v>51</v>
      </c>
      <c r="K57" s="444">
        <f t="shared" si="2"/>
        <v>0</v>
      </c>
      <c r="M57" s="443" t="s">
        <v>51</v>
      </c>
      <c r="N57" s="444">
        <f t="shared" si="3"/>
        <v>0</v>
      </c>
      <c r="P57" s="443" t="s">
        <v>51</v>
      </c>
      <c r="Q57" s="444">
        <f t="shared" si="4"/>
        <v>0</v>
      </c>
      <c r="S57" s="443" t="s">
        <v>51</v>
      </c>
      <c r="T57" s="444">
        <f t="shared" si="5"/>
        <v>0</v>
      </c>
      <c r="V57" s="445" t="s">
        <v>51</v>
      </c>
      <c r="W57" s="446">
        <v>0</v>
      </c>
      <c r="X57" s="447">
        <v>0</v>
      </c>
      <c r="Y57" s="447">
        <v>0</v>
      </c>
      <c r="Z57" s="447">
        <v>0</v>
      </c>
      <c r="AA57" s="447">
        <v>0</v>
      </c>
      <c r="AB57" s="447">
        <v>0</v>
      </c>
      <c r="AC57" s="447">
        <v>0</v>
      </c>
      <c r="AD57" s="447"/>
      <c r="AE57" s="447"/>
      <c r="AF57" s="447"/>
      <c r="AG57" s="447"/>
      <c r="AH57" s="448"/>
      <c r="AI57" s="449">
        <f t="shared" si="6"/>
        <v>0</v>
      </c>
    </row>
    <row r="58" spans="1:35" ht="13.5" thickBot="1">
      <c r="A58" s="330" t="s">
        <v>52</v>
      </c>
      <c r="B58" s="450">
        <f>SUM(B7:B57)</f>
        <v>231374725</v>
      </c>
      <c r="D58" s="330" t="s">
        <v>52</v>
      </c>
      <c r="E58" s="450">
        <f>SUM(E7:E57)</f>
        <v>239134530</v>
      </c>
      <c r="G58" s="330" t="s">
        <v>52</v>
      </c>
      <c r="H58" s="450">
        <f>SUM(H7:H57)</f>
        <v>470509255</v>
      </c>
      <c r="J58" s="330" t="s">
        <v>52</v>
      </c>
      <c r="K58" s="450">
        <f>SUM(K7:K57)</f>
        <v>62063720</v>
      </c>
      <c r="M58" s="330" t="s">
        <v>52</v>
      </c>
      <c r="N58" s="450">
        <f>SUM(N7:N57)</f>
        <v>0</v>
      </c>
      <c r="P58" s="330" t="s">
        <v>52</v>
      </c>
      <c r="Q58" s="450">
        <f>SUM(Q7:Q57)</f>
        <v>62063720</v>
      </c>
      <c r="S58" s="330" t="s">
        <v>52</v>
      </c>
      <c r="T58" s="450">
        <f>SUM(T7:T57)</f>
        <v>532572975</v>
      </c>
      <c r="V58" s="451" t="s">
        <v>52</v>
      </c>
      <c r="W58" s="452">
        <f>SUM(W7:W57)</f>
        <v>36733712</v>
      </c>
      <c r="X58" s="453">
        <f t="shared" ref="X58:AI58" si="8">SUM(X7:X57)</f>
        <v>99699418</v>
      </c>
      <c r="Y58" s="453">
        <f t="shared" si="8"/>
        <v>94941595</v>
      </c>
      <c r="Z58" s="453">
        <f t="shared" si="8"/>
        <v>65390108</v>
      </c>
      <c r="AA58" s="453">
        <f t="shared" si="8"/>
        <v>65819439</v>
      </c>
      <c r="AB58" s="453">
        <f t="shared" si="8"/>
        <v>107924983</v>
      </c>
      <c r="AC58" s="453">
        <f t="shared" si="8"/>
        <v>62063720</v>
      </c>
      <c r="AD58" s="453">
        <f t="shared" si="8"/>
        <v>0</v>
      </c>
      <c r="AE58" s="453">
        <f t="shared" si="8"/>
        <v>0</v>
      </c>
      <c r="AF58" s="453">
        <f t="shared" si="8"/>
        <v>0</v>
      </c>
      <c r="AG58" s="453">
        <f t="shared" si="8"/>
        <v>0</v>
      </c>
      <c r="AH58" s="454">
        <f t="shared" si="8"/>
        <v>0</v>
      </c>
      <c r="AI58" s="455">
        <f t="shared" si="8"/>
        <v>532572975</v>
      </c>
    </row>
    <row r="59" spans="1:35" ht="13.5" thickTop="1"/>
  </sheetData>
  <mergeCells count="32">
    <mergeCell ref="S3:T3"/>
    <mergeCell ref="V3:AI3"/>
    <mergeCell ref="A4:B4"/>
    <mergeCell ref="D4:E4"/>
    <mergeCell ref="G4:H4"/>
    <mergeCell ref="J4:K4"/>
    <mergeCell ref="M4:N4"/>
    <mergeCell ref="P4:Q4"/>
    <mergeCell ref="S4:T4"/>
    <mergeCell ref="V4:AI4"/>
    <mergeCell ref="A3:B3"/>
    <mergeCell ref="D3:E3"/>
    <mergeCell ref="G3:H3"/>
    <mergeCell ref="J3:K3"/>
    <mergeCell ref="M3:N3"/>
    <mergeCell ref="P3:Q3"/>
    <mergeCell ref="S1:T1"/>
    <mergeCell ref="V1:AI1"/>
    <mergeCell ref="A2:B2"/>
    <mergeCell ref="D2:E2"/>
    <mergeCell ref="G2:H2"/>
    <mergeCell ref="J2:K2"/>
    <mergeCell ref="M2:N2"/>
    <mergeCell ref="P2:Q2"/>
    <mergeCell ref="S2:T2"/>
    <mergeCell ref="V2:AI2"/>
    <mergeCell ref="A1:B1"/>
    <mergeCell ref="D1:E1"/>
    <mergeCell ref="G1:H1"/>
    <mergeCell ref="J1:K1"/>
    <mergeCell ref="M1:N1"/>
    <mergeCell ref="P1:Q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77"/>
  <sheetViews>
    <sheetView showGridLines="0" topLeftCell="A3" zoomScale="85" zoomScaleNormal="85" zoomScaleSheetLayoutView="100" workbookViewId="0">
      <pane xSplit="2" ySplit="1" topLeftCell="D34" activePane="bottomRight" state="frozen"/>
      <selection activeCell="A3" sqref="A3"/>
      <selection pane="topRight" activeCell="C3" sqref="C3"/>
      <selection pane="bottomLeft" activeCell="A4" sqref="A4"/>
      <selection pane="bottomRight" activeCell="L40" sqref="L40"/>
    </sheetView>
  </sheetViews>
  <sheetFormatPr baseColWidth="10" defaultColWidth="11.42578125" defaultRowHeight="12.75"/>
  <cols>
    <col min="1" max="1" width="17.28515625" style="102" customWidth="1"/>
    <col min="2" max="2" width="24.7109375" style="102" customWidth="1"/>
    <col min="3" max="3" width="20" style="112" bestFit="1" customWidth="1"/>
    <col min="4" max="4" width="16" style="112" bestFit="1" customWidth="1"/>
    <col min="5" max="5" width="17.140625" style="112" bestFit="1" customWidth="1"/>
    <col min="6" max="6" width="16" style="112" bestFit="1" customWidth="1"/>
    <col min="7" max="7" width="19" style="112" bestFit="1" customWidth="1"/>
    <col min="8" max="8" width="14.85546875" style="112" customWidth="1"/>
    <col min="9" max="9" width="15.5703125" style="112" bestFit="1" customWidth="1"/>
    <col min="10" max="10" width="15.85546875" style="112" bestFit="1" customWidth="1"/>
    <col min="11" max="11" width="16" style="112" bestFit="1" customWidth="1"/>
    <col min="12" max="13" width="18.85546875" style="112" customWidth="1"/>
    <col min="14" max="14" width="18.85546875" style="112" bestFit="1" customWidth="1"/>
    <col min="15" max="15" width="26.28515625" style="112" customWidth="1"/>
    <col min="16" max="16" width="31.5703125" style="112" customWidth="1"/>
    <col min="17" max="24" width="20.140625" style="112" customWidth="1"/>
    <col min="25" max="25" width="17.140625" style="112" bestFit="1" customWidth="1"/>
    <col min="26" max="16384" width="11.42578125" style="112"/>
  </cols>
  <sheetData>
    <row r="1" spans="1:25" ht="23.25">
      <c r="C1" s="472" t="s">
        <v>198</v>
      </c>
      <c r="D1" s="472"/>
      <c r="E1" s="472"/>
      <c r="F1" s="472"/>
      <c r="G1" s="472"/>
      <c r="H1" s="472"/>
      <c r="I1" s="472"/>
      <c r="J1" s="472"/>
      <c r="K1" s="472"/>
      <c r="L1" s="432"/>
      <c r="M1" s="432"/>
      <c r="O1" s="167"/>
      <c r="P1" s="168"/>
      <c r="Q1" s="472" t="s">
        <v>222</v>
      </c>
      <c r="R1" s="472"/>
      <c r="S1" s="472"/>
      <c r="T1" s="472"/>
      <c r="U1" s="472"/>
      <c r="V1" s="472"/>
      <c r="W1" s="472"/>
      <c r="X1" s="472"/>
      <c r="Y1" s="472"/>
    </row>
    <row r="2" spans="1:25" ht="14.25">
      <c r="O2" s="167"/>
      <c r="P2" s="168"/>
      <c r="Q2" s="168"/>
      <c r="R2" s="168"/>
      <c r="S2" s="168"/>
      <c r="T2" s="168"/>
      <c r="U2" s="168"/>
      <c r="V2" s="168"/>
      <c r="W2" s="168"/>
      <c r="X2" s="168"/>
      <c r="Y2" s="168"/>
    </row>
    <row r="3" spans="1:25" s="131" customFormat="1" ht="67.5">
      <c r="A3" s="129"/>
      <c r="B3" s="192"/>
      <c r="C3" s="132" t="s">
        <v>140</v>
      </c>
      <c r="D3" s="133" t="s">
        <v>271</v>
      </c>
      <c r="E3" s="133" t="s">
        <v>272</v>
      </c>
      <c r="F3" s="133" t="s">
        <v>142</v>
      </c>
      <c r="G3" s="133" t="s">
        <v>160</v>
      </c>
      <c r="H3" s="133" t="s">
        <v>159</v>
      </c>
      <c r="I3" s="133" t="s">
        <v>164</v>
      </c>
      <c r="J3" s="133" t="s">
        <v>196</v>
      </c>
      <c r="K3" s="133" t="s">
        <v>189</v>
      </c>
      <c r="L3" s="460" t="s">
        <v>304</v>
      </c>
      <c r="M3" s="130" t="s">
        <v>53</v>
      </c>
      <c r="O3" s="123"/>
      <c r="P3" s="123"/>
      <c r="Q3" s="135" t="s">
        <v>140</v>
      </c>
      <c r="R3" s="136" t="s">
        <v>141</v>
      </c>
      <c r="S3" s="136" t="s">
        <v>142</v>
      </c>
      <c r="T3" s="136" t="s">
        <v>160</v>
      </c>
      <c r="U3" s="136" t="s">
        <v>159</v>
      </c>
      <c r="V3" s="136" t="s">
        <v>223</v>
      </c>
      <c r="W3" s="136" t="s">
        <v>224</v>
      </c>
      <c r="X3" s="137" t="s">
        <v>189</v>
      </c>
      <c r="Y3" s="124" t="s">
        <v>53</v>
      </c>
    </row>
    <row r="4" spans="1:25" s="131" customFormat="1" ht="14.25" customHeight="1">
      <c r="A4" s="473" t="s">
        <v>190</v>
      </c>
      <c r="B4" s="193" t="s">
        <v>138</v>
      </c>
      <c r="C4" s="343">
        <v>2352188364.0836253</v>
      </c>
      <c r="D4" s="344">
        <v>64734976.441389382</v>
      </c>
      <c r="E4" s="382">
        <v>0</v>
      </c>
      <c r="F4" s="344">
        <v>86046527.332024768</v>
      </c>
      <c r="G4" s="344">
        <v>75298110.874602646</v>
      </c>
      <c r="H4" s="345">
        <v>10847516.510172199</v>
      </c>
      <c r="I4" s="345">
        <v>86149845</v>
      </c>
      <c r="J4" s="345">
        <v>15217522</v>
      </c>
      <c r="K4" s="345">
        <v>98845712.181818172</v>
      </c>
      <c r="L4" s="461">
        <f>ISR!W58</f>
        <v>36733712</v>
      </c>
      <c r="M4" s="359">
        <f>SUM(C4:L4)</f>
        <v>2826062286.4236326</v>
      </c>
      <c r="N4" s="204"/>
      <c r="O4" s="485" t="s">
        <v>190</v>
      </c>
      <c r="P4" s="125" t="s">
        <v>138</v>
      </c>
      <c r="Q4" s="139">
        <v>2181671983</v>
      </c>
      <c r="R4" s="140">
        <v>61311060</v>
      </c>
      <c r="S4" s="140">
        <v>76899197</v>
      </c>
      <c r="T4" s="140">
        <v>167004958</v>
      </c>
      <c r="U4" s="140">
        <v>10427950.723587742</v>
      </c>
      <c r="V4" s="140">
        <v>93355156</v>
      </c>
      <c r="W4" s="140">
        <v>15217522</v>
      </c>
      <c r="X4" s="157">
        <v>101174142</v>
      </c>
      <c r="Y4" s="141">
        <f>SUM(Q4:X4)</f>
        <v>2707061968.7235875</v>
      </c>
    </row>
    <row r="5" spans="1:25" s="131" customFormat="1" ht="14.25">
      <c r="A5" s="473"/>
      <c r="B5" s="194" t="s">
        <v>197</v>
      </c>
      <c r="C5" s="360">
        <v>0</v>
      </c>
      <c r="D5" s="361">
        <v>0</v>
      </c>
      <c r="E5" s="361">
        <v>0</v>
      </c>
      <c r="F5" s="361">
        <v>0</v>
      </c>
      <c r="G5" s="361">
        <v>100236175.37741974</v>
      </c>
      <c r="H5" s="361">
        <v>0</v>
      </c>
      <c r="I5" s="361">
        <v>0</v>
      </c>
      <c r="J5" s="361">
        <v>0</v>
      </c>
      <c r="K5" s="361">
        <v>0</v>
      </c>
      <c r="L5" s="373">
        <v>0</v>
      </c>
      <c r="M5" s="363">
        <f>SUM(C5:L5)</f>
        <v>100236175.37741974</v>
      </c>
      <c r="O5" s="485"/>
      <c r="P5" s="126" t="s">
        <v>139</v>
      </c>
      <c r="Q5" s="138">
        <v>0.2</v>
      </c>
      <c r="R5" s="142">
        <v>1</v>
      </c>
      <c r="S5" s="142">
        <v>0.2</v>
      </c>
      <c r="T5" s="142">
        <v>0.2</v>
      </c>
      <c r="U5" s="142">
        <v>0.2</v>
      </c>
      <c r="V5" s="142">
        <v>0.2</v>
      </c>
      <c r="W5" s="142">
        <v>0.2</v>
      </c>
      <c r="X5" s="143">
        <v>0.2</v>
      </c>
      <c r="Y5" s="144"/>
    </row>
    <row r="6" spans="1:25" s="131" customFormat="1" ht="15">
      <c r="A6" s="473"/>
      <c r="B6" s="195" t="s">
        <v>139</v>
      </c>
      <c r="C6" s="364">
        <v>0.2</v>
      </c>
      <c r="D6" s="365">
        <v>1</v>
      </c>
      <c r="E6" s="365">
        <v>1</v>
      </c>
      <c r="F6" s="365">
        <v>0.2</v>
      </c>
      <c r="G6" s="365">
        <v>0.2</v>
      </c>
      <c r="H6" s="365">
        <v>0.2</v>
      </c>
      <c r="I6" s="365">
        <v>0.2</v>
      </c>
      <c r="J6" s="365">
        <v>0.2</v>
      </c>
      <c r="K6" s="365">
        <v>0.2</v>
      </c>
      <c r="L6" s="365">
        <v>1</v>
      </c>
      <c r="M6" s="367"/>
      <c r="O6" s="485"/>
      <c r="P6" s="127" t="s">
        <v>161</v>
      </c>
      <c r="Q6" s="145">
        <f>Q4*Q5</f>
        <v>436334396.60000002</v>
      </c>
      <c r="R6" s="146">
        <f t="shared" ref="R6:X6" si="0">R4*R5</f>
        <v>61311060</v>
      </c>
      <c r="S6" s="146">
        <f t="shared" si="0"/>
        <v>15379839.4</v>
      </c>
      <c r="T6" s="146">
        <f t="shared" si="0"/>
        <v>33400991.600000001</v>
      </c>
      <c r="U6" s="146">
        <f t="shared" si="0"/>
        <v>2085590.1447175485</v>
      </c>
      <c r="V6" s="146">
        <f t="shared" si="0"/>
        <v>18671031.199999999</v>
      </c>
      <c r="W6" s="146">
        <f t="shared" si="0"/>
        <v>3043504.4000000004</v>
      </c>
      <c r="X6" s="147">
        <f t="shared" si="0"/>
        <v>20234828.400000002</v>
      </c>
      <c r="Y6" s="148">
        <f>SUM(Q6:X6)</f>
        <v>590461241.7447176</v>
      </c>
    </row>
    <row r="7" spans="1:25" s="131" customFormat="1" ht="14.25" customHeight="1">
      <c r="A7" s="473"/>
      <c r="B7" s="196" t="s">
        <v>161</v>
      </c>
      <c r="C7" s="368">
        <f>(C4+C5)*C6</f>
        <v>470437672.81672508</v>
      </c>
      <c r="D7" s="369">
        <f t="shared" ref="D7:L7" si="1">(D4+D5)*D6</f>
        <v>64734976.441389382</v>
      </c>
      <c r="E7" s="369">
        <f t="shared" si="1"/>
        <v>0</v>
      </c>
      <c r="F7" s="369">
        <f t="shared" si="1"/>
        <v>17209305.466404956</v>
      </c>
      <c r="G7" s="369">
        <f t="shared" si="1"/>
        <v>35106857.250404477</v>
      </c>
      <c r="H7" s="369">
        <f t="shared" si="1"/>
        <v>2169503.30203444</v>
      </c>
      <c r="I7" s="369">
        <f t="shared" si="1"/>
        <v>17229969</v>
      </c>
      <c r="J7" s="369">
        <f t="shared" si="1"/>
        <v>3043504.4000000004</v>
      </c>
      <c r="K7" s="369">
        <f t="shared" si="1"/>
        <v>19769142.436363634</v>
      </c>
      <c r="L7" s="369">
        <f t="shared" si="1"/>
        <v>36733712</v>
      </c>
      <c r="M7" s="371">
        <f>SUM(C7:L7)</f>
        <v>666434643.1133219</v>
      </c>
      <c r="O7" s="485" t="s">
        <v>191</v>
      </c>
      <c r="P7" s="125" t="s">
        <v>138</v>
      </c>
      <c r="Q7" s="139">
        <v>3056542026</v>
      </c>
      <c r="R7" s="140">
        <v>85088646</v>
      </c>
      <c r="S7" s="140">
        <v>117674014</v>
      </c>
      <c r="T7" s="140">
        <v>75298111</v>
      </c>
      <c r="U7" s="140">
        <v>10303292.023263853</v>
      </c>
      <c r="V7" s="140">
        <v>86791184</v>
      </c>
      <c r="W7" s="140">
        <v>15217522</v>
      </c>
      <c r="X7" s="157">
        <v>99446381</v>
      </c>
      <c r="Y7" s="141">
        <f>SUM(Q7:X7)</f>
        <v>3546361176.0232639</v>
      </c>
    </row>
    <row r="8" spans="1:25" s="131" customFormat="1" ht="14.25">
      <c r="A8" s="473" t="s">
        <v>191</v>
      </c>
      <c r="B8" s="193" t="s">
        <v>138</v>
      </c>
      <c r="C8" s="347">
        <v>3018278443.2591658</v>
      </c>
      <c r="D8" s="348">
        <v>87987991.101100847</v>
      </c>
      <c r="E8" s="159">
        <v>0</v>
      </c>
      <c r="F8" s="348">
        <v>125474271.39680597</v>
      </c>
      <c r="G8" s="348">
        <v>75298111</v>
      </c>
      <c r="H8" s="348">
        <v>8839735.7330775112</v>
      </c>
      <c r="I8" s="348">
        <v>91221010</v>
      </c>
      <c r="J8" s="348">
        <v>15217522</v>
      </c>
      <c r="K8" s="459">
        <v>119968288</v>
      </c>
      <c r="L8" s="160">
        <f>ISR!X58</f>
        <v>99699418</v>
      </c>
      <c r="M8" s="161">
        <f>SUM(C8:L8)</f>
        <v>3641984790.49015</v>
      </c>
      <c r="N8" s="456"/>
      <c r="O8" s="485"/>
      <c r="P8" s="126" t="s">
        <v>139</v>
      </c>
      <c r="Q8" s="138">
        <v>0.2</v>
      </c>
      <c r="R8" s="142">
        <v>1</v>
      </c>
      <c r="S8" s="142">
        <v>0.2</v>
      </c>
      <c r="T8" s="142">
        <v>0.2</v>
      </c>
      <c r="U8" s="142">
        <v>0.2</v>
      </c>
      <c r="V8" s="142">
        <v>0.2</v>
      </c>
      <c r="W8" s="142">
        <v>0.2</v>
      </c>
      <c r="X8" s="143">
        <v>0.2</v>
      </c>
      <c r="Y8" s="144"/>
    </row>
    <row r="9" spans="1:25" s="131" customFormat="1" ht="14.25" customHeight="1">
      <c r="A9" s="473"/>
      <c r="B9" s="194" t="s">
        <v>197</v>
      </c>
      <c r="C9" s="350">
        <v>230556264</v>
      </c>
      <c r="D9" s="351">
        <v>5648122</v>
      </c>
      <c r="E9" s="361">
        <v>0</v>
      </c>
      <c r="F9" s="351">
        <v>24526323</v>
      </c>
      <c r="G9" s="372">
        <v>0</v>
      </c>
      <c r="H9" s="372">
        <v>0</v>
      </c>
      <c r="I9" s="372">
        <v>0</v>
      </c>
      <c r="J9" s="372">
        <v>0</v>
      </c>
      <c r="K9" s="372">
        <v>0</v>
      </c>
      <c r="L9" s="373">
        <v>0</v>
      </c>
      <c r="M9" s="374">
        <f>SUM(C9:L9)</f>
        <v>260730709</v>
      </c>
      <c r="O9" s="485"/>
      <c r="P9" s="128" t="s">
        <v>161</v>
      </c>
      <c r="Q9" s="149">
        <f>Q7*Q8</f>
        <v>611308405.20000005</v>
      </c>
      <c r="R9" s="150">
        <f t="shared" ref="R9:X9" si="2">R7*R8</f>
        <v>85088646</v>
      </c>
      <c r="S9" s="150">
        <f t="shared" si="2"/>
        <v>23534802.800000001</v>
      </c>
      <c r="T9" s="150">
        <f t="shared" si="2"/>
        <v>15059622.200000001</v>
      </c>
      <c r="U9" s="150">
        <f t="shared" si="2"/>
        <v>2060658.4046527706</v>
      </c>
      <c r="V9" s="150">
        <f t="shared" si="2"/>
        <v>17358236.800000001</v>
      </c>
      <c r="W9" s="150">
        <f t="shared" si="2"/>
        <v>3043504.4000000004</v>
      </c>
      <c r="X9" s="151">
        <f t="shared" si="2"/>
        <v>19889276.199999999</v>
      </c>
      <c r="Y9" s="152">
        <f>SUM(Q9:X9)</f>
        <v>777343152.00465274</v>
      </c>
    </row>
    <row r="10" spans="1:25" s="131" customFormat="1" ht="14.25">
      <c r="A10" s="473"/>
      <c r="B10" s="195" t="s">
        <v>139</v>
      </c>
      <c r="C10" s="364">
        <v>0.2</v>
      </c>
      <c r="D10" s="365">
        <v>1</v>
      </c>
      <c r="E10" s="365">
        <v>1</v>
      </c>
      <c r="F10" s="365">
        <v>0.2</v>
      </c>
      <c r="G10" s="365">
        <v>0.2</v>
      </c>
      <c r="H10" s="365">
        <v>0.2</v>
      </c>
      <c r="I10" s="365">
        <v>0.2</v>
      </c>
      <c r="J10" s="365">
        <v>0.2</v>
      </c>
      <c r="K10" s="365">
        <v>0.2</v>
      </c>
      <c r="L10" s="365">
        <v>1</v>
      </c>
      <c r="M10" s="367"/>
      <c r="O10" s="485" t="s">
        <v>192</v>
      </c>
      <c r="P10" s="126" t="s">
        <v>138</v>
      </c>
      <c r="Q10" s="139">
        <v>2487142924</v>
      </c>
      <c r="R10" s="140">
        <v>70337268</v>
      </c>
      <c r="S10" s="140">
        <v>103242329</v>
      </c>
      <c r="T10" s="140">
        <v>75298111</v>
      </c>
      <c r="U10" s="140">
        <v>9242824.101892978</v>
      </c>
      <c r="V10" s="140">
        <v>64275418</v>
      </c>
      <c r="W10" s="140">
        <v>15217522</v>
      </c>
      <c r="X10" s="157">
        <v>91639549</v>
      </c>
      <c r="Y10" s="153">
        <f>SUM(Q10:X10)</f>
        <v>2916395945.1018929</v>
      </c>
    </row>
    <row r="11" spans="1:25" s="131" customFormat="1" ht="14.25">
      <c r="A11" s="473"/>
      <c r="B11" s="197" t="s">
        <v>161</v>
      </c>
      <c r="C11" s="163">
        <f>(C8+C9)*C10</f>
        <v>649766941.45183325</v>
      </c>
      <c r="D11" s="164">
        <f t="shared" ref="D11:L11" si="3">(D8+D9)*D10</f>
        <v>93636113.101100847</v>
      </c>
      <c r="E11" s="164">
        <f t="shared" si="3"/>
        <v>0</v>
      </c>
      <c r="F11" s="164">
        <f t="shared" si="3"/>
        <v>30000118.879361197</v>
      </c>
      <c r="G11" s="164">
        <f t="shared" si="3"/>
        <v>15059622.200000001</v>
      </c>
      <c r="H11" s="164">
        <f t="shared" si="3"/>
        <v>1767947.1466155024</v>
      </c>
      <c r="I11" s="164">
        <f t="shared" si="3"/>
        <v>18244202</v>
      </c>
      <c r="J11" s="164">
        <f t="shared" si="3"/>
        <v>3043504.4000000004</v>
      </c>
      <c r="K11" s="164">
        <f t="shared" si="3"/>
        <v>23993657.600000001</v>
      </c>
      <c r="L11" s="164">
        <f t="shared" si="3"/>
        <v>99699418</v>
      </c>
      <c r="M11" s="166">
        <f>SUM(C11:L11)</f>
        <v>935211524.77891076</v>
      </c>
      <c r="O11" s="485"/>
      <c r="P11" s="126" t="s">
        <v>139</v>
      </c>
      <c r="Q11" s="138">
        <v>0.2</v>
      </c>
      <c r="R11" s="142">
        <v>1</v>
      </c>
      <c r="S11" s="142">
        <v>0.2</v>
      </c>
      <c r="T11" s="142">
        <v>0.2</v>
      </c>
      <c r="U11" s="142">
        <v>0.2</v>
      </c>
      <c r="V11" s="142">
        <v>0.2</v>
      </c>
      <c r="W11" s="142">
        <v>0.2</v>
      </c>
      <c r="X11" s="143">
        <v>0.2</v>
      </c>
      <c r="Y11" s="144"/>
    </row>
    <row r="12" spans="1:25" s="131" customFormat="1" ht="14.25" customHeight="1">
      <c r="A12" s="473" t="s">
        <v>192</v>
      </c>
      <c r="B12" s="195" t="s">
        <v>138</v>
      </c>
      <c r="C12" s="360">
        <v>2345869573.8403292</v>
      </c>
      <c r="D12" s="361">
        <v>64491307.855542019</v>
      </c>
      <c r="E12" s="361">
        <v>0</v>
      </c>
      <c r="F12" s="361">
        <v>128896265.35191464</v>
      </c>
      <c r="G12" s="361">
        <v>75298111</v>
      </c>
      <c r="H12" s="361">
        <v>10368130.059400821</v>
      </c>
      <c r="I12" s="361">
        <v>78467945</v>
      </c>
      <c r="J12" s="361">
        <v>15217522</v>
      </c>
      <c r="K12" s="361">
        <v>68708738.020909145</v>
      </c>
      <c r="L12" s="362">
        <f>ISR!Y58</f>
        <v>94941595</v>
      </c>
      <c r="M12" s="162">
        <f>SUM(C12:L12)</f>
        <v>2882259188.1280961</v>
      </c>
      <c r="O12" s="486"/>
      <c r="P12" s="127" t="s">
        <v>161</v>
      </c>
      <c r="Q12" s="145">
        <f>Q10*Q11</f>
        <v>497428584.80000001</v>
      </c>
      <c r="R12" s="146">
        <f t="shared" ref="R12:X12" si="4">R10*R11</f>
        <v>70337268</v>
      </c>
      <c r="S12" s="146">
        <f t="shared" si="4"/>
        <v>20648465.800000001</v>
      </c>
      <c r="T12" s="146">
        <f t="shared" si="4"/>
        <v>15059622.200000001</v>
      </c>
      <c r="U12" s="146">
        <f t="shared" si="4"/>
        <v>1848564.8203785957</v>
      </c>
      <c r="V12" s="146">
        <f t="shared" si="4"/>
        <v>12855083.600000001</v>
      </c>
      <c r="W12" s="146">
        <f t="shared" si="4"/>
        <v>3043504.4000000004</v>
      </c>
      <c r="X12" s="147">
        <f t="shared" si="4"/>
        <v>18327909.800000001</v>
      </c>
      <c r="Y12" s="148">
        <f>SUM(Q12:X12)</f>
        <v>639549003.42037845</v>
      </c>
    </row>
    <row r="13" spans="1:25" s="131" customFormat="1" ht="14.25">
      <c r="A13" s="473"/>
      <c r="B13" s="195" t="s">
        <v>139</v>
      </c>
      <c r="C13" s="364">
        <v>0.2</v>
      </c>
      <c r="D13" s="365">
        <v>1</v>
      </c>
      <c r="E13" s="365">
        <v>1</v>
      </c>
      <c r="F13" s="365">
        <v>0.2</v>
      </c>
      <c r="G13" s="365">
        <v>0.2</v>
      </c>
      <c r="H13" s="365">
        <v>0.2</v>
      </c>
      <c r="I13" s="365">
        <v>0.2</v>
      </c>
      <c r="J13" s="365">
        <v>0.2</v>
      </c>
      <c r="K13" s="365">
        <v>0.2</v>
      </c>
      <c r="L13" s="365">
        <v>1</v>
      </c>
      <c r="M13" s="367"/>
      <c r="O13" s="485" t="s">
        <v>193</v>
      </c>
      <c r="P13" s="125" t="s">
        <v>138</v>
      </c>
      <c r="Q13" s="139">
        <v>2542454210</v>
      </c>
      <c r="R13" s="140">
        <v>71895492</v>
      </c>
      <c r="S13" s="140">
        <v>78815020</v>
      </c>
      <c r="T13" s="140">
        <v>234327665</v>
      </c>
      <c r="U13" s="140">
        <v>10181979.15518311</v>
      </c>
      <c r="V13" s="140">
        <v>58905694</v>
      </c>
      <c r="W13" s="140">
        <v>15217522</v>
      </c>
      <c r="X13" s="157">
        <v>104499541</v>
      </c>
      <c r="Y13" s="141">
        <f>SUM(Q13:X13)</f>
        <v>3116297123.1551833</v>
      </c>
    </row>
    <row r="14" spans="1:25" s="131" customFormat="1" ht="14.25">
      <c r="A14" s="477"/>
      <c r="B14" s="196" t="s">
        <v>161</v>
      </c>
      <c r="C14" s="375">
        <f>C12*C13</f>
        <v>469173914.76806587</v>
      </c>
      <c r="D14" s="369">
        <f t="shared" ref="D14:L14" si="5">D12*D13</f>
        <v>64491307.855542019</v>
      </c>
      <c r="E14" s="369">
        <f t="shared" si="5"/>
        <v>0</v>
      </c>
      <c r="F14" s="369">
        <f t="shared" si="5"/>
        <v>25779253.07038293</v>
      </c>
      <c r="G14" s="369">
        <f t="shared" si="5"/>
        <v>15059622.200000001</v>
      </c>
      <c r="H14" s="369">
        <f t="shared" si="5"/>
        <v>2073626.0118801643</v>
      </c>
      <c r="I14" s="369">
        <f t="shared" si="5"/>
        <v>15693589</v>
      </c>
      <c r="J14" s="369">
        <f t="shared" si="5"/>
        <v>3043504.4000000004</v>
      </c>
      <c r="K14" s="369">
        <f t="shared" si="5"/>
        <v>13741747.60418183</v>
      </c>
      <c r="L14" s="369">
        <f t="shared" si="5"/>
        <v>94941595</v>
      </c>
      <c r="M14" s="371">
        <f>SUM(C14:L14)</f>
        <v>703998159.9100529</v>
      </c>
      <c r="O14" s="485"/>
      <c r="P14" s="126" t="s">
        <v>139</v>
      </c>
      <c r="Q14" s="138">
        <v>0.2</v>
      </c>
      <c r="R14" s="142">
        <v>1</v>
      </c>
      <c r="S14" s="142">
        <v>0.2</v>
      </c>
      <c r="T14" s="142">
        <v>0.2</v>
      </c>
      <c r="U14" s="142">
        <v>0.2</v>
      </c>
      <c r="V14" s="142">
        <v>0.2</v>
      </c>
      <c r="W14" s="142">
        <v>0.2</v>
      </c>
      <c r="X14" s="143">
        <v>0.2</v>
      </c>
      <c r="Y14" s="153"/>
    </row>
    <row r="15" spans="1:25" s="131" customFormat="1" ht="14.25" customHeight="1">
      <c r="A15" s="478" t="s">
        <v>206</v>
      </c>
      <c r="B15" s="193" t="s">
        <v>138</v>
      </c>
      <c r="C15" s="376">
        <f>C4+C8+C12</f>
        <v>7716336381.1831198</v>
      </c>
      <c r="D15" s="159">
        <f t="shared" ref="D15:K15" si="6">D4+D8+D12</f>
        <v>217214275.39803225</v>
      </c>
      <c r="E15" s="159">
        <f>E4+E8+E12</f>
        <v>0</v>
      </c>
      <c r="F15" s="159">
        <f t="shared" si="6"/>
        <v>340417064.0807454</v>
      </c>
      <c r="G15" s="159">
        <f t="shared" si="6"/>
        <v>225894332.87460265</v>
      </c>
      <c r="H15" s="159">
        <f t="shared" si="6"/>
        <v>30055382.302650534</v>
      </c>
      <c r="I15" s="159">
        <f t="shared" si="6"/>
        <v>255838800</v>
      </c>
      <c r="J15" s="159">
        <f t="shared" si="6"/>
        <v>45652566</v>
      </c>
      <c r="K15" s="159">
        <f t="shared" si="6"/>
        <v>287522738.20272732</v>
      </c>
      <c r="L15" s="159">
        <f>L4+L8+L12</f>
        <v>231374725</v>
      </c>
      <c r="M15" s="161">
        <f>SUM(C15:L15)</f>
        <v>9350306265.0418777</v>
      </c>
      <c r="O15" s="486"/>
      <c r="P15" s="128" t="s">
        <v>161</v>
      </c>
      <c r="Q15" s="149">
        <f>Q13*Q14</f>
        <v>508490842</v>
      </c>
      <c r="R15" s="150">
        <f t="shared" ref="R15:X15" si="7">R13*R14</f>
        <v>71895492</v>
      </c>
      <c r="S15" s="150">
        <f t="shared" si="7"/>
        <v>15763004</v>
      </c>
      <c r="T15" s="150">
        <f t="shared" si="7"/>
        <v>46865533</v>
      </c>
      <c r="U15" s="150">
        <f t="shared" si="7"/>
        <v>2036395.8310366222</v>
      </c>
      <c r="V15" s="150">
        <f t="shared" si="7"/>
        <v>11781138.800000001</v>
      </c>
      <c r="W15" s="150">
        <f t="shared" si="7"/>
        <v>3043504.4000000004</v>
      </c>
      <c r="X15" s="151">
        <f t="shared" si="7"/>
        <v>20899908.200000003</v>
      </c>
      <c r="Y15" s="152">
        <f>SUM(Q15:X15)</f>
        <v>680775818.23103654</v>
      </c>
    </row>
    <row r="16" spans="1:25" s="131" customFormat="1" ht="14.25" customHeight="1">
      <c r="A16" s="479"/>
      <c r="B16" s="194" t="s">
        <v>197</v>
      </c>
      <c r="C16" s="360">
        <f>C5+C9</f>
        <v>230556264</v>
      </c>
      <c r="D16" s="361">
        <f t="shared" ref="D16:K16" si="8">D5+D9</f>
        <v>5648122</v>
      </c>
      <c r="E16" s="361">
        <f t="shared" si="8"/>
        <v>0</v>
      </c>
      <c r="F16" s="361">
        <f t="shared" si="8"/>
        <v>24526323</v>
      </c>
      <c r="G16" s="361">
        <f t="shared" si="8"/>
        <v>100236175.37741974</v>
      </c>
      <c r="H16" s="361">
        <f t="shared" si="8"/>
        <v>0</v>
      </c>
      <c r="I16" s="361">
        <f t="shared" si="8"/>
        <v>0</v>
      </c>
      <c r="J16" s="361">
        <f t="shared" si="8"/>
        <v>0</v>
      </c>
      <c r="K16" s="361">
        <f t="shared" si="8"/>
        <v>0</v>
      </c>
      <c r="L16" s="362">
        <v>0</v>
      </c>
      <c r="M16" s="162">
        <f>SUM(C16:L16)</f>
        <v>360966884.37741971</v>
      </c>
      <c r="O16" s="485" t="s">
        <v>194</v>
      </c>
      <c r="P16" s="126" t="s">
        <v>138</v>
      </c>
      <c r="Q16" s="139">
        <v>3026930743</v>
      </c>
      <c r="R16" s="140">
        <v>85544120</v>
      </c>
      <c r="S16" s="140">
        <v>90134311</v>
      </c>
      <c r="T16" s="140">
        <v>75298111</v>
      </c>
      <c r="U16" s="140">
        <v>10019447.308987049</v>
      </c>
      <c r="V16" s="140">
        <v>64762497</v>
      </c>
      <c r="W16" s="140">
        <v>15217522</v>
      </c>
      <c r="X16" s="157">
        <v>95946187</v>
      </c>
      <c r="Y16" s="153">
        <f>SUM(Q16:X16)</f>
        <v>3463852938.3089871</v>
      </c>
    </row>
    <row r="17" spans="1:25" s="131" customFormat="1" ht="14.25">
      <c r="A17" s="479"/>
      <c r="B17" s="195" t="s">
        <v>139</v>
      </c>
      <c r="C17" s="377">
        <v>0.2</v>
      </c>
      <c r="D17" s="378">
        <v>1</v>
      </c>
      <c r="E17" s="378">
        <v>1</v>
      </c>
      <c r="F17" s="378">
        <v>0.2</v>
      </c>
      <c r="G17" s="378">
        <v>0.2</v>
      </c>
      <c r="H17" s="378">
        <v>0.2</v>
      </c>
      <c r="I17" s="378">
        <v>0.2</v>
      </c>
      <c r="J17" s="378">
        <v>0.2</v>
      </c>
      <c r="K17" s="378">
        <v>0.2</v>
      </c>
      <c r="L17" s="365">
        <v>1</v>
      </c>
      <c r="M17" s="162"/>
      <c r="O17" s="485"/>
      <c r="P17" s="126" t="s">
        <v>139</v>
      </c>
      <c r="Q17" s="138">
        <v>0.2</v>
      </c>
      <c r="R17" s="142">
        <v>1</v>
      </c>
      <c r="S17" s="142">
        <v>0.2</v>
      </c>
      <c r="T17" s="142">
        <v>0.2</v>
      </c>
      <c r="U17" s="142">
        <v>0.2</v>
      </c>
      <c r="V17" s="142">
        <v>0.2</v>
      </c>
      <c r="W17" s="142">
        <v>0.2</v>
      </c>
      <c r="X17" s="143">
        <v>0.2</v>
      </c>
      <c r="Y17" s="144"/>
    </row>
    <row r="18" spans="1:25" s="131" customFormat="1" ht="14.25" customHeight="1">
      <c r="A18" s="480"/>
      <c r="B18" s="197" t="s">
        <v>161</v>
      </c>
      <c r="C18" s="163">
        <f>(C15+C16)*C17</f>
        <v>1589378529.036624</v>
      </c>
      <c r="D18" s="164">
        <f t="shared" ref="D18:L18" si="9">(D15+D16)*D17</f>
        <v>222862397.39803225</v>
      </c>
      <c r="E18" s="164">
        <f t="shared" si="9"/>
        <v>0</v>
      </c>
      <c r="F18" s="164">
        <f t="shared" si="9"/>
        <v>72988677.41614908</v>
      </c>
      <c r="G18" s="164">
        <f t="shared" si="9"/>
        <v>65226101.650404483</v>
      </c>
      <c r="H18" s="164">
        <f t="shared" si="9"/>
        <v>6011076.4605301069</v>
      </c>
      <c r="I18" s="164">
        <f t="shared" si="9"/>
        <v>51167760</v>
      </c>
      <c r="J18" s="164">
        <f t="shared" si="9"/>
        <v>9130513.2000000011</v>
      </c>
      <c r="K18" s="164">
        <f t="shared" si="9"/>
        <v>57504547.640545465</v>
      </c>
      <c r="L18" s="164">
        <f t="shared" si="9"/>
        <v>231374725</v>
      </c>
      <c r="M18" s="166">
        <f>SUM(C18:L18)</f>
        <v>2305644327.8022852</v>
      </c>
      <c r="O18" s="486"/>
      <c r="P18" s="127" t="s">
        <v>161</v>
      </c>
      <c r="Q18" s="149">
        <f>Q16*Q17</f>
        <v>605386148.60000002</v>
      </c>
      <c r="R18" s="150">
        <f t="shared" ref="R18:X18" si="10">R16*R17</f>
        <v>85544120</v>
      </c>
      <c r="S18" s="150">
        <f t="shared" si="10"/>
        <v>18026862.199999999</v>
      </c>
      <c r="T18" s="150">
        <f t="shared" si="10"/>
        <v>15059622.200000001</v>
      </c>
      <c r="U18" s="150">
        <f t="shared" si="10"/>
        <v>2003889.4617974099</v>
      </c>
      <c r="V18" s="150">
        <f t="shared" si="10"/>
        <v>12952499.4</v>
      </c>
      <c r="W18" s="150">
        <f t="shared" si="10"/>
        <v>3043504.4000000004</v>
      </c>
      <c r="X18" s="151">
        <f t="shared" si="10"/>
        <v>19189237.400000002</v>
      </c>
      <c r="Y18" s="148">
        <f>SUM(Q18:X18)</f>
        <v>761205883.6617974</v>
      </c>
    </row>
    <row r="19" spans="1:25" s="131" customFormat="1" ht="14.25" customHeight="1">
      <c r="A19" s="473" t="s">
        <v>193</v>
      </c>
      <c r="B19" s="193" t="s">
        <v>138</v>
      </c>
      <c r="C19" s="347">
        <v>2604411750.8578014</v>
      </c>
      <c r="D19" s="348">
        <v>73525816.344770119</v>
      </c>
      <c r="E19" s="159">
        <v>0</v>
      </c>
      <c r="F19" s="348">
        <v>78386629.076240808</v>
      </c>
      <c r="G19" s="348">
        <v>75298111</v>
      </c>
      <c r="H19" s="348">
        <v>9214976.3235891033</v>
      </c>
      <c r="I19" s="348">
        <v>57066011</v>
      </c>
      <c r="J19" s="348">
        <v>15217522</v>
      </c>
      <c r="K19" s="348">
        <v>81878350.868181765</v>
      </c>
      <c r="L19" s="160">
        <f>ISR!Z58</f>
        <v>65390108</v>
      </c>
      <c r="M19" s="161">
        <f>SUM(C19:L19)</f>
        <v>3060389275.4705834</v>
      </c>
      <c r="O19" s="485" t="s">
        <v>195</v>
      </c>
      <c r="P19" s="125" t="s">
        <v>138</v>
      </c>
      <c r="Q19" s="139">
        <v>3263214641</v>
      </c>
      <c r="R19" s="140">
        <v>67379744</v>
      </c>
      <c r="S19" s="140">
        <v>94648343</v>
      </c>
      <c r="T19" s="140">
        <v>75298111</v>
      </c>
      <c r="U19" s="140">
        <v>9477294.647474993</v>
      </c>
      <c r="V19" s="140">
        <v>59113617</v>
      </c>
      <c r="W19" s="140">
        <v>15217522</v>
      </c>
      <c r="X19" s="157">
        <v>104510896</v>
      </c>
      <c r="Y19" s="141">
        <f>SUM(Q19:X19)</f>
        <v>3688860168.6474748</v>
      </c>
    </row>
    <row r="20" spans="1:25" s="131" customFormat="1" ht="14.25">
      <c r="A20" s="473"/>
      <c r="B20" s="194" t="s">
        <v>197</v>
      </c>
      <c r="C20" s="350">
        <v>0</v>
      </c>
      <c r="D20" s="351">
        <v>0</v>
      </c>
      <c r="E20" s="361">
        <v>0</v>
      </c>
      <c r="F20" s="351">
        <v>0</v>
      </c>
      <c r="G20" s="361">
        <v>153262383.11011884</v>
      </c>
      <c r="H20" s="372">
        <v>0</v>
      </c>
      <c r="I20" s="372">
        <v>0</v>
      </c>
      <c r="J20" s="372">
        <v>0</v>
      </c>
      <c r="K20" s="372">
        <v>0</v>
      </c>
      <c r="L20" s="362">
        <v>0</v>
      </c>
      <c r="M20" s="162">
        <f>SUM(C20:L20)</f>
        <v>153262383.11011884</v>
      </c>
      <c r="O20" s="485"/>
      <c r="P20" s="126" t="s">
        <v>139</v>
      </c>
      <c r="Q20" s="138">
        <v>0.2</v>
      </c>
      <c r="R20" s="142">
        <v>1</v>
      </c>
      <c r="S20" s="142">
        <v>0.2</v>
      </c>
      <c r="T20" s="142">
        <v>0.2</v>
      </c>
      <c r="U20" s="142">
        <v>0.2</v>
      </c>
      <c r="V20" s="142">
        <v>0.2</v>
      </c>
      <c r="W20" s="142">
        <v>0.2</v>
      </c>
      <c r="X20" s="143">
        <v>0.2</v>
      </c>
      <c r="Y20" s="144"/>
    </row>
    <row r="21" spans="1:25" s="131" customFormat="1" ht="15">
      <c r="A21" s="473"/>
      <c r="B21" s="195" t="s">
        <v>139</v>
      </c>
      <c r="C21" s="364">
        <v>0.2</v>
      </c>
      <c r="D21" s="365">
        <v>1</v>
      </c>
      <c r="E21" s="365">
        <v>1</v>
      </c>
      <c r="F21" s="365">
        <v>0.2</v>
      </c>
      <c r="G21" s="365">
        <v>0.2</v>
      </c>
      <c r="H21" s="365">
        <v>0.2</v>
      </c>
      <c r="I21" s="365">
        <v>0.2</v>
      </c>
      <c r="J21" s="365">
        <v>0.2</v>
      </c>
      <c r="K21" s="365">
        <v>0.2</v>
      </c>
      <c r="L21" s="365">
        <v>1</v>
      </c>
      <c r="M21" s="162"/>
      <c r="O21" s="486"/>
      <c r="P21" s="128" t="s">
        <v>161</v>
      </c>
      <c r="Q21" s="149">
        <f>Q19*Q20</f>
        <v>652642928.20000005</v>
      </c>
      <c r="R21" s="150">
        <f t="shared" ref="R21:X21" si="11">R19*R20</f>
        <v>67379744</v>
      </c>
      <c r="S21" s="150">
        <f t="shared" si="11"/>
        <v>18929668.600000001</v>
      </c>
      <c r="T21" s="150">
        <f t="shared" si="11"/>
        <v>15059622.200000001</v>
      </c>
      <c r="U21" s="150">
        <f t="shared" si="11"/>
        <v>1895458.9294949987</v>
      </c>
      <c r="V21" s="150">
        <f t="shared" si="11"/>
        <v>11822723.4</v>
      </c>
      <c r="W21" s="150">
        <f t="shared" si="11"/>
        <v>3043504.4000000004</v>
      </c>
      <c r="X21" s="151">
        <f t="shared" si="11"/>
        <v>20902179.200000003</v>
      </c>
      <c r="Y21" s="152">
        <f>SUM(Q21:X21)</f>
        <v>791675828.9294951</v>
      </c>
    </row>
    <row r="22" spans="1:25" s="131" customFormat="1" ht="14.25" customHeight="1">
      <c r="A22" s="473"/>
      <c r="B22" s="197" t="s">
        <v>161</v>
      </c>
      <c r="C22" s="163">
        <f>(C19+C20)*C21</f>
        <v>520882350.17156029</v>
      </c>
      <c r="D22" s="164">
        <f t="shared" ref="D22:J22" si="12">(D19+D20)*D21</f>
        <v>73525816.344770119</v>
      </c>
      <c r="E22" s="164">
        <f t="shared" si="12"/>
        <v>0</v>
      </c>
      <c r="F22" s="164">
        <f t="shared" si="12"/>
        <v>15677325.815248162</v>
      </c>
      <c r="G22" s="164">
        <f t="shared" si="12"/>
        <v>45712098.822023772</v>
      </c>
      <c r="H22" s="164">
        <f t="shared" si="12"/>
        <v>1842995.2647178208</v>
      </c>
      <c r="I22" s="164">
        <f t="shared" si="12"/>
        <v>11413202.200000001</v>
      </c>
      <c r="J22" s="164">
        <f t="shared" si="12"/>
        <v>3043504.4000000004</v>
      </c>
      <c r="K22" s="164">
        <f>(K19+K20)*K21</f>
        <v>16375670.173636355</v>
      </c>
      <c r="L22" s="164">
        <f>(L19+L20)*L21</f>
        <v>65390108</v>
      </c>
      <c r="M22" s="166">
        <f>SUM(C22:L22)</f>
        <v>753863071.1919564</v>
      </c>
      <c r="O22" s="487" t="s">
        <v>208</v>
      </c>
      <c r="P22" s="125" t="s">
        <v>138</v>
      </c>
      <c r="Q22" s="154">
        <f t="shared" ref="Q22:X22" si="13">Q4+Q7+Q10+Q13+Q16+Q19</f>
        <v>16557956527</v>
      </c>
      <c r="R22" s="155">
        <f t="shared" si="13"/>
        <v>441556330</v>
      </c>
      <c r="S22" s="155">
        <f t="shared" si="13"/>
        <v>561413214</v>
      </c>
      <c r="T22" s="155">
        <f t="shared" si="13"/>
        <v>702525067</v>
      </c>
      <c r="U22" s="155">
        <f t="shared" si="13"/>
        <v>59652787.960389718</v>
      </c>
      <c r="V22" s="155">
        <f t="shared" si="13"/>
        <v>427203566</v>
      </c>
      <c r="W22" s="155">
        <f t="shared" si="13"/>
        <v>91305132</v>
      </c>
      <c r="X22" s="156">
        <f t="shared" si="13"/>
        <v>597216696</v>
      </c>
      <c r="Y22" s="141">
        <f>SUM(Q22:X22)</f>
        <v>19438829319.960388</v>
      </c>
    </row>
    <row r="23" spans="1:25" s="131" customFormat="1" ht="14.25">
      <c r="A23" s="477" t="s">
        <v>194</v>
      </c>
      <c r="B23" s="195" t="s">
        <v>138</v>
      </c>
      <c r="C23" s="139">
        <v>2925087940.9799223</v>
      </c>
      <c r="D23" s="140">
        <v>84707260.441081107</v>
      </c>
      <c r="E23" s="155">
        <v>0</v>
      </c>
      <c r="F23" s="140">
        <v>88199765.522894144</v>
      </c>
      <c r="G23" s="140">
        <v>75298111</v>
      </c>
      <c r="H23" s="140">
        <v>10058544.551175755</v>
      </c>
      <c r="I23" s="140">
        <v>90132884</v>
      </c>
      <c r="J23" s="140">
        <v>15217522</v>
      </c>
      <c r="K23" s="140">
        <v>94978635.219999999</v>
      </c>
      <c r="L23" s="362">
        <f>ISR!AA58</f>
        <v>65819439</v>
      </c>
      <c r="M23" s="162">
        <f>SUM(C23:L23)</f>
        <v>3449500102.7150726</v>
      </c>
      <c r="O23" s="488"/>
      <c r="P23" s="126" t="s">
        <v>139</v>
      </c>
      <c r="Q23" s="138">
        <v>0.2</v>
      </c>
      <c r="R23" s="142">
        <v>1</v>
      </c>
      <c r="S23" s="142">
        <v>0.2</v>
      </c>
      <c r="T23" s="142">
        <v>0.2</v>
      </c>
      <c r="U23" s="142">
        <v>0.2</v>
      </c>
      <c r="V23" s="142">
        <v>0.2</v>
      </c>
      <c r="W23" s="142">
        <v>0.2</v>
      </c>
      <c r="X23" s="143">
        <v>0.2</v>
      </c>
      <c r="Y23" s="153"/>
    </row>
    <row r="24" spans="1:25" s="131" customFormat="1" ht="15">
      <c r="A24" s="481"/>
      <c r="B24" s="194" t="s">
        <v>197</v>
      </c>
      <c r="C24" s="353">
        <v>244009813.44567871</v>
      </c>
      <c r="D24" s="354">
        <v>729562.25828230381</v>
      </c>
      <c r="E24" s="383">
        <v>0</v>
      </c>
      <c r="F24" s="354">
        <v>-8038108.9208230972</v>
      </c>
      <c r="G24" s="355">
        <v>717815.42819023132</v>
      </c>
      <c r="H24" s="354">
        <v>-4210871.5651665628</v>
      </c>
      <c r="I24" s="372">
        <v>0</v>
      </c>
      <c r="J24" s="372">
        <v>0</v>
      </c>
      <c r="K24" s="372">
        <v>0</v>
      </c>
      <c r="L24" s="362">
        <v>0</v>
      </c>
      <c r="M24" s="162">
        <f>SUM(C24:L24)</f>
        <v>233208210.64616159</v>
      </c>
      <c r="O24" s="488"/>
      <c r="P24" s="128" t="s">
        <v>161</v>
      </c>
      <c r="Q24" s="149">
        <f>Q22*Q23</f>
        <v>3311591305.4000001</v>
      </c>
      <c r="R24" s="150">
        <f t="shared" ref="R24:X24" si="14">R22*R23</f>
        <v>441556330</v>
      </c>
      <c r="S24" s="150">
        <f t="shared" si="14"/>
        <v>112282642.80000001</v>
      </c>
      <c r="T24" s="150">
        <f t="shared" si="14"/>
        <v>140505013.40000001</v>
      </c>
      <c r="U24" s="150">
        <f t="shared" si="14"/>
        <v>11930557.592077944</v>
      </c>
      <c r="V24" s="150">
        <f t="shared" si="14"/>
        <v>85440713.200000003</v>
      </c>
      <c r="W24" s="150">
        <f t="shared" si="14"/>
        <v>18261026.400000002</v>
      </c>
      <c r="X24" s="151">
        <f t="shared" si="14"/>
        <v>119443339.2</v>
      </c>
      <c r="Y24" s="152">
        <f>SUM(Q24:X24)</f>
        <v>4241010927.9920778</v>
      </c>
    </row>
    <row r="25" spans="1:25" s="131" customFormat="1" ht="14.25" customHeight="1">
      <c r="A25" s="481"/>
      <c r="B25" s="195" t="s">
        <v>139</v>
      </c>
      <c r="C25" s="364">
        <v>0.2</v>
      </c>
      <c r="D25" s="365">
        <v>1</v>
      </c>
      <c r="E25" s="365">
        <v>1</v>
      </c>
      <c r="F25" s="365">
        <v>0.2</v>
      </c>
      <c r="G25" s="365">
        <v>0.2</v>
      </c>
      <c r="H25" s="365">
        <v>0.2</v>
      </c>
      <c r="I25" s="365">
        <v>0.2</v>
      </c>
      <c r="J25" s="365">
        <v>0.2</v>
      </c>
      <c r="K25" s="365">
        <v>0.2</v>
      </c>
      <c r="L25" s="365">
        <v>1</v>
      </c>
      <c r="M25" s="367"/>
      <c r="O25" s="469" t="s">
        <v>209</v>
      </c>
      <c r="P25" s="126" t="s">
        <v>138</v>
      </c>
      <c r="Q25" s="139">
        <v>2552784765</v>
      </c>
      <c r="R25" s="172">
        <v>72186524</v>
      </c>
      <c r="S25" s="172">
        <v>99449231</v>
      </c>
      <c r="T25" s="172">
        <v>238847758</v>
      </c>
      <c r="U25" s="172">
        <v>9306145.8505842201</v>
      </c>
      <c r="V25" s="172">
        <v>65740558</v>
      </c>
      <c r="W25" s="172">
        <v>15217522</v>
      </c>
      <c r="X25" s="173">
        <v>101350772</v>
      </c>
      <c r="Y25" s="153">
        <f>SUM(Q25:X25)</f>
        <v>3154883275.850584</v>
      </c>
    </row>
    <row r="26" spans="1:25" s="131" customFormat="1" ht="14.25">
      <c r="A26" s="482"/>
      <c r="B26" s="196" t="s">
        <v>161</v>
      </c>
      <c r="C26" s="368">
        <f>(C23+C24)*C25</f>
        <v>633819550.88512027</v>
      </c>
      <c r="D26" s="369">
        <f>(D23+D24)*D25</f>
        <v>85436822.69936341</v>
      </c>
      <c r="E26" s="369">
        <f t="shared" ref="E26:J26" si="15">(E23+E24)*E25</f>
        <v>0</v>
      </c>
      <c r="F26" s="369">
        <f t="shared" si="15"/>
        <v>16032331.32041421</v>
      </c>
      <c r="G26" s="369">
        <f t="shared" si="15"/>
        <v>15203185.285638047</v>
      </c>
      <c r="H26" s="369">
        <f t="shared" si="15"/>
        <v>1169534.5972018384</v>
      </c>
      <c r="I26" s="369">
        <f t="shared" si="15"/>
        <v>18026576.800000001</v>
      </c>
      <c r="J26" s="369">
        <f t="shared" si="15"/>
        <v>3043504.4000000004</v>
      </c>
      <c r="K26" s="369">
        <f>(K23+K24)*K25</f>
        <v>18995727.044</v>
      </c>
      <c r="L26" s="369">
        <f>(L23+L24)*L25</f>
        <v>65819439</v>
      </c>
      <c r="M26" s="371">
        <f>SUM(C26:L26)</f>
        <v>857546672.03173769</v>
      </c>
      <c r="O26" s="470"/>
      <c r="P26" s="126" t="s">
        <v>139</v>
      </c>
      <c r="Q26" s="138">
        <v>0.2</v>
      </c>
      <c r="R26" s="142">
        <v>1</v>
      </c>
      <c r="S26" s="142">
        <v>0.2</v>
      </c>
      <c r="T26" s="142">
        <v>0.2</v>
      </c>
      <c r="U26" s="142">
        <v>0.2</v>
      </c>
      <c r="V26" s="142">
        <v>0.2</v>
      </c>
      <c r="W26" s="142">
        <v>0.2</v>
      </c>
      <c r="X26" s="143">
        <v>0.2</v>
      </c>
      <c r="Y26" s="144"/>
    </row>
    <row r="27" spans="1:25" s="131" customFormat="1" ht="15">
      <c r="A27" s="477" t="s">
        <v>195</v>
      </c>
      <c r="B27" s="193" t="s">
        <v>138</v>
      </c>
      <c r="C27" s="158">
        <v>2352584838.4264283</v>
      </c>
      <c r="D27" s="159">
        <v>62968038.804717869</v>
      </c>
      <c r="E27" s="159">
        <v>18067206.526832763</v>
      </c>
      <c r="F27" s="159">
        <v>74146064.196138293</v>
      </c>
      <c r="G27" s="159">
        <v>75298110.874602646</v>
      </c>
      <c r="H27" s="159">
        <v>9680967.1520517804</v>
      </c>
      <c r="I27" s="159">
        <v>76998845</v>
      </c>
      <c r="J27" s="159">
        <v>15217522</v>
      </c>
      <c r="K27" s="159">
        <v>96704581.516363949</v>
      </c>
      <c r="L27" s="160">
        <f>ISR!AB58</f>
        <v>107924983</v>
      </c>
      <c r="M27" s="161">
        <f>SUM(C27:L27)</f>
        <v>2889591157.4971361</v>
      </c>
      <c r="O27" s="471"/>
      <c r="P27" s="127" t="s">
        <v>161</v>
      </c>
      <c r="Q27" s="149">
        <f>Q25*Q26</f>
        <v>510556953</v>
      </c>
      <c r="R27" s="150">
        <f t="shared" ref="R27:X27" si="16">R25*R26</f>
        <v>72186524</v>
      </c>
      <c r="S27" s="150">
        <f t="shared" si="16"/>
        <v>19889846.199999999</v>
      </c>
      <c r="T27" s="150">
        <f t="shared" si="16"/>
        <v>47769551.600000001</v>
      </c>
      <c r="U27" s="150">
        <f t="shared" si="16"/>
        <v>1861229.1701168441</v>
      </c>
      <c r="V27" s="150">
        <f t="shared" si="16"/>
        <v>13148111.600000001</v>
      </c>
      <c r="W27" s="150">
        <f t="shared" si="16"/>
        <v>3043504.4000000004</v>
      </c>
      <c r="X27" s="151">
        <f t="shared" si="16"/>
        <v>20270154.400000002</v>
      </c>
      <c r="Y27" s="148">
        <f>SUM(Q27:X27)</f>
        <v>688725874.37011695</v>
      </c>
    </row>
    <row r="28" spans="1:25" s="131" customFormat="1" ht="14.25" customHeight="1">
      <c r="A28" s="481"/>
      <c r="B28" s="194" t="s">
        <v>197</v>
      </c>
      <c r="C28" s="360">
        <v>542089992</v>
      </c>
      <c r="D28" s="361">
        <v>7923050.6595962495</v>
      </c>
      <c r="E28" s="361">
        <v>111044596.34040375</v>
      </c>
      <c r="F28" s="381">
        <v>-91673308</v>
      </c>
      <c r="G28" s="361">
        <v>0</v>
      </c>
      <c r="H28" s="361">
        <v>0</v>
      </c>
      <c r="I28" s="361">
        <v>0</v>
      </c>
      <c r="J28" s="361">
        <v>0</v>
      </c>
      <c r="K28" s="361">
        <v>0</v>
      </c>
      <c r="L28" s="362">
        <v>0</v>
      </c>
      <c r="M28" s="162">
        <f>SUM(C28:L28)</f>
        <v>569384331</v>
      </c>
      <c r="O28" s="469" t="s">
        <v>210</v>
      </c>
      <c r="P28" s="125" t="s">
        <v>138</v>
      </c>
      <c r="Q28" s="174">
        <v>2689868464</v>
      </c>
      <c r="R28" s="172">
        <v>76048433</v>
      </c>
      <c r="S28" s="172">
        <v>108630441</v>
      </c>
      <c r="T28" s="172">
        <v>75298111</v>
      </c>
      <c r="U28" s="172">
        <v>9784391.5733783171</v>
      </c>
      <c r="V28" s="172">
        <v>65037266</v>
      </c>
      <c r="W28" s="172">
        <v>15217522</v>
      </c>
      <c r="X28" s="173">
        <v>102536663</v>
      </c>
      <c r="Y28" s="141">
        <f>SUM(Q28:X28)</f>
        <v>3142421291.5733781</v>
      </c>
    </row>
    <row r="29" spans="1:25" s="131" customFormat="1" ht="14.25">
      <c r="A29" s="481"/>
      <c r="B29" s="195" t="s">
        <v>139</v>
      </c>
      <c r="C29" s="364">
        <v>0.2</v>
      </c>
      <c r="D29" s="365">
        <v>1</v>
      </c>
      <c r="E29" s="365">
        <v>1</v>
      </c>
      <c r="F29" s="365">
        <v>0.2</v>
      </c>
      <c r="G29" s="365">
        <v>0.2</v>
      </c>
      <c r="H29" s="365">
        <v>0.2</v>
      </c>
      <c r="I29" s="365">
        <v>0.2</v>
      </c>
      <c r="J29" s="365">
        <v>0.2</v>
      </c>
      <c r="K29" s="365">
        <v>0.2</v>
      </c>
      <c r="L29" s="365">
        <v>1</v>
      </c>
      <c r="M29" s="367"/>
      <c r="O29" s="470"/>
      <c r="P29" s="126" t="s">
        <v>139</v>
      </c>
      <c r="Q29" s="138">
        <v>0.2</v>
      </c>
      <c r="R29" s="142">
        <v>1</v>
      </c>
      <c r="S29" s="142">
        <v>0.2</v>
      </c>
      <c r="T29" s="142">
        <v>0.2</v>
      </c>
      <c r="U29" s="142">
        <v>0.2</v>
      </c>
      <c r="V29" s="142">
        <v>0.2</v>
      </c>
      <c r="W29" s="142">
        <v>0.2</v>
      </c>
      <c r="X29" s="143">
        <v>0.2</v>
      </c>
      <c r="Y29" s="144"/>
    </row>
    <row r="30" spans="1:25" s="131" customFormat="1" ht="14.25" customHeight="1">
      <c r="A30" s="482"/>
      <c r="B30" s="197" t="s">
        <v>161</v>
      </c>
      <c r="C30" s="203">
        <f>(C27+C28)*C29</f>
        <v>578934966.08528566</v>
      </c>
      <c r="D30" s="390">
        <f>(D27+D28)*D29</f>
        <v>70891089.464314118</v>
      </c>
      <c r="E30" s="390">
        <f t="shared" ref="E30:J30" si="17">(E27+E28)*E29</f>
        <v>129111802.86723651</v>
      </c>
      <c r="F30" s="392">
        <f t="shared" si="17"/>
        <v>-3505448.7607723419</v>
      </c>
      <c r="G30" s="390">
        <f t="shared" si="17"/>
        <v>15059622.174920529</v>
      </c>
      <c r="H30" s="390">
        <f t="shared" si="17"/>
        <v>1936193.4304103563</v>
      </c>
      <c r="I30" s="390">
        <f t="shared" si="17"/>
        <v>15399769</v>
      </c>
      <c r="J30" s="390">
        <f t="shared" si="17"/>
        <v>3043504.4000000004</v>
      </c>
      <c r="K30" s="390">
        <f>(K27+K28)*K29</f>
        <v>19340916.303272791</v>
      </c>
      <c r="L30" s="165">
        <f>ISR!AB58</f>
        <v>107924983</v>
      </c>
      <c r="M30" s="166">
        <f>SUM(C30:L30)</f>
        <v>938137397.96466768</v>
      </c>
      <c r="O30" s="471"/>
      <c r="P30" s="128" t="s">
        <v>161</v>
      </c>
      <c r="Q30" s="149">
        <f>Q28*Q29</f>
        <v>537973692.80000007</v>
      </c>
      <c r="R30" s="150">
        <f t="shared" ref="R30:X30" si="18">R28*R29</f>
        <v>76048433</v>
      </c>
      <c r="S30" s="150">
        <f t="shared" si="18"/>
        <v>21726088.200000003</v>
      </c>
      <c r="T30" s="150">
        <f t="shared" si="18"/>
        <v>15059622.200000001</v>
      </c>
      <c r="U30" s="150">
        <f t="shared" si="18"/>
        <v>1956878.3146756636</v>
      </c>
      <c r="V30" s="150">
        <f t="shared" si="18"/>
        <v>13007453.200000001</v>
      </c>
      <c r="W30" s="150">
        <f t="shared" si="18"/>
        <v>3043504.4000000004</v>
      </c>
      <c r="X30" s="151">
        <f t="shared" si="18"/>
        <v>20507332.600000001</v>
      </c>
      <c r="Y30" s="152">
        <f>SUM(Q30:X30)</f>
        <v>689323004.7146759</v>
      </c>
    </row>
    <row r="31" spans="1:25" s="131" customFormat="1" ht="14.25">
      <c r="A31" s="478" t="s">
        <v>207</v>
      </c>
      <c r="B31" s="193" t="s">
        <v>138</v>
      </c>
      <c r="C31" s="158">
        <f t="shared" ref="C31:L32" si="19">C19+C23+C27</f>
        <v>7882084530.2641525</v>
      </c>
      <c r="D31" s="159">
        <f t="shared" si="19"/>
        <v>221201115.59056911</v>
      </c>
      <c r="E31" s="159">
        <f t="shared" si="19"/>
        <v>18067206.526832763</v>
      </c>
      <c r="F31" s="159">
        <f t="shared" si="19"/>
        <v>240732458.79527324</v>
      </c>
      <c r="G31" s="159">
        <f t="shared" si="19"/>
        <v>225894332.87460265</v>
      </c>
      <c r="H31" s="159">
        <f t="shared" si="19"/>
        <v>28954488.02681664</v>
      </c>
      <c r="I31" s="159">
        <f t="shared" si="19"/>
        <v>224197740</v>
      </c>
      <c r="J31" s="159">
        <f t="shared" si="19"/>
        <v>45652566</v>
      </c>
      <c r="K31" s="159">
        <f t="shared" si="19"/>
        <v>273561567.60454571</v>
      </c>
      <c r="L31" s="159">
        <f t="shared" si="19"/>
        <v>239134530</v>
      </c>
      <c r="M31" s="161">
        <f>SUM(C31:L31)</f>
        <v>9399480535.6827927</v>
      </c>
      <c r="O31" s="469" t="s">
        <v>211</v>
      </c>
      <c r="P31" s="126" t="s">
        <v>138</v>
      </c>
      <c r="Q31" s="174">
        <v>2475362030</v>
      </c>
      <c r="R31" s="172">
        <v>70005377</v>
      </c>
      <c r="S31" s="172">
        <v>98232232</v>
      </c>
      <c r="T31" s="172">
        <v>75298111</v>
      </c>
      <c r="U31" s="172">
        <v>9875178.6814778782</v>
      </c>
      <c r="V31" s="172">
        <v>63009653</v>
      </c>
      <c r="W31" s="172">
        <v>15217522</v>
      </c>
      <c r="X31" s="173">
        <v>103409896</v>
      </c>
      <c r="Y31" s="153">
        <f>SUM(Q31:X31)</f>
        <v>2910409999.681478</v>
      </c>
    </row>
    <row r="32" spans="1:25" s="131" customFormat="1" ht="14.25">
      <c r="A32" s="479"/>
      <c r="B32" s="194" t="s">
        <v>197</v>
      </c>
      <c r="C32" s="380">
        <f>C20+C24+C28</f>
        <v>786099805.44567871</v>
      </c>
      <c r="D32" s="381">
        <f>D20+D24+D28</f>
        <v>8652612.9178785533</v>
      </c>
      <c r="E32" s="361">
        <f t="shared" si="19"/>
        <v>111044596.34040375</v>
      </c>
      <c r="F32" s="381">
        <f>F20+F24+F28</f>
        <v>-99711416.920823097</v>
      </c>
      <c r="G32" s="381">
        <f t="shared" si="19"/>
        <v>153980198.53830907</v>
      </c>
      <c r="H32" s="381">
        <f t="shared" si="19"/>
        <v>-4210871.5651665628</v>
      </c>
      <c r="I32" s="372">
        <f t="shared" si="19"/>
        <v>0</v>
      </c>
      <c r="J32" s="372">
        <f t="shared" si="19"/>
        <v>0</v>
      </c>
      <c r="K32" s="372">
        <f t="shared" si="19"/>
        <v>0</v>
      </c>
      <c r="L32" s="362">
        <v>0</v>
      </c>
      <c r="M32" s="162">
        <f>SUM(C32:L32)</f>
        <v>955854924.75628042</v>
      </c>
      <c r="O32" s="470"/>
      <c r="P32" s="126" t="s">
        <v>139</v>
      </c>
      <c r="Q32" s="138">
        <v>0.2</v>
      </c>
      <c r="R32" s="142">
        <v>1</v>
      </c>
      <c r="S32" s="142">
        <v>0.2</v>
      </c>
      <c r="T32" s="142">
        <v>0.2</v>
      </c>
      <c r="U32" s="142">
        <v>0.2</v>
      </c>
      <c r="V32" s="142">
        <v>0.2</v>
      </c>
      <c r="W32" s="142">
        <v>0.2</v>
      </c>
      <c r="X32" s="143">
        <v>0.2</v>
      </c>
      <c r="Y32" s="144"/>
    </row>
    <row r="33" spans="1:25" s="131" customFormat="1" ht="14.25" customHeight="1">
      <c r="A33" s="479"/>
      <c r="B33" s="195" t="s">
        <v>139</v>
      </c>
      <c r="C33" s="364">
        <v>0.2</v>
      </c>
      <c r="D33" s="365">
        <v>1</v>
      </c>
      <c r="E33" s="365">
        <v>1</v>
      </c>
      <c r="F33" s="365">
        <v>0.2</v>
      </c>
      <c r="G33" s="365">
        <v>0.2</v>
      </c>
      <c r="H33" s="365">
        <v>0.2</v>
      </c>
      <c r="I33" s="365">
        <v>0.2</v>
      </c>
      <c r="J33" s="365">
        <v>0.2</v>
      </c>
      <c r="K33" s="365">
        <v>0.2</v>
      </c>
      <c r="L33" s="365">
        <v>1</v>
      </c>
      <c r="M33" s="162"/>
      <c r="O33" s="471"/>
      <c r="P33" s="127" t="s">
        <v>161</v>
      </c>
      <c r="Q33" s="149">
        <f>Q31*Q32</f>
        <v>495072406</v>
      </c>
      <c r="R33" s="150">
        <f t="shared" ref="R33:X33" si="20">R31*R32</f>
        <v>70005377</v>
      </c>
      <c r="S33" s="150">
        <f t="shared" si="20"/>
        <v>19646446.400000002</v>
      </c>
      <c r="T33" s="150">
        <f t="shared" si="20"/>
        <v>15059622.200000001</v>
      </c>
      <c r="U33" s="150">
        <f t="shared" si="20"/>
        <v>1975035.7362955757</v>
      </c>
      <c r="V33" s="150">
        <f t="shared" si="20"/>
        <v>12601930.600000001</v>
      </c>
      <c r="W33" s="150">
        <f t="shared" si="20"/>
        <v>3043504.4000000004</v>
      </c>
      <c r="X33" s="151">
        <f t="shared" si="20"/>
        <v>20681979.200000003</v>
      </c>
      <c r="Y33" s="148">
        <f>SUM(Q33:X33)</f>
        <v>638086301.53629565</v>
      </c>
    </row>
    <row r="34" spans="1:25" s="131" customFormat="1" ht="14.25" customHeight="1">
      <c r="A34" s="480"/>
      <c r="B34" s="197" t="s">
        <v>161</v>
      </c>
      <c r="C34" s="163">
        <f>(C31+C32)*C33</f>
        <v>1733636867.1419663</v>
      </c>
      <c r="D34" s="164">
        <f t="shared" ref="D34:L34" si="21">(D31+D32)*D33</f>
        <v>229853728.50844765</v>
      </c>
      <c r="E34" s="164">
        <f t="shared" si="21"/>
        <v>129111802.86723651</v>
      </c>
      <c r="F34" s="164">
        <f t="shared" si="21"/>
        <v>28204208.374890029</v>
      </c>
      <c r="G34" s="164">
        <f t="shared" si="21"/>
        <v>75974906.282582343</v>
      </c>
      <c r="H34" s="164">
        <f t="shared" si="21"/>
        <v>4948723.2923300155</v>
      </c>
      <c r="I34" s="164">
        <f t="shared" si="21"/>
        <v>44839548</v>
      </c>
      <c r="J34" s="164">
        <f t="shared" si="21"/>
        <v>9130513.2000000011</v>
      </c>
      <c r="K34" s="164">
        <f t="shared" si="21"/>
        <v>54712313.520909145</v>
      </c>
      <c r="L34" s="164">
        <f t="shared" si="21"/>
        <v>239134530</v>
      </c>
      <c r="M34" s="166">
        <f>SUM(C34:L34)</f>
        <v>2549547141.1883621</v>
      </c>
      <c r="O34" s="469" t="s">
        <v>212</v>
      </c>
      <c r="P34" s="125" t="s">
        <v>138</v>
      </c>
      <c r="Q34" s="174">
        <v>1812217861</v>
      </c>
      <c r="R34" s="172">
        <v>68749009</v>
      </c>
      <c r="S34" s="172">
        <v>94175731</v>
      </c>
      <c r="T34" s="172">
        <v>211561482</v>
      </c>
      <c r="U34" s="172">
        <v>9702165.2112816367</v>
      </c>
      <c r="V34" s="172">
        <v>65881839</v>
      </c>
      <c r="W34" s="172">
        <v>15217522</v>
      </c>
      <c r="X34" s="173">
        <v>97093037</v>
      </c>
      <c r="Y34" s="141">
        <f>SUM(Q34:X34)</f>
        <v>2374598646.2112818</v>
      </c>
    </row>
    <row r="35" spans="1:25" s="131" customFormat="1" ht="14.25">
      <c r="A35" s="474" t="s">
        <v>208</v>
      </c>
      <c r="B35" s="193" t="s">
        <v>138</v>
      </c>
      <c r="C35" s="385">
        <f t="shared" ref="C35:L35" si="22">C4+C8+C12+C19+C23+C27</f>
        <v>15598420911.447271</v>
      </c>
      <c r="D35" s="159">
        <f t="shared" si="22"/>
        <v>438415390.98860133</v>
      </c>
      <c r="E35" s="159">
        <f t="shared" si="22"/>
        <v>18067206.526832763</v>
      </c>
      <c r="F35" s="159">
        <f t="shared" si="22"/>
        <v>581149522.87601864</v>
      </c>
      <c r="G35" s="159">
        <f t="shared" si="22"/>
        <v>451788665.74920535</v>
      </c>
      <c r="H35" s="159">
        <f t="shared" si="22"/>
        <v>59009870.329467162</v>
      </c>
      <c r="I35" s="159">
        <f t="shared" si="22"/>
        <v>480036540</v>
      </c>
      <c r="J35" s="159">
        <f t="shared" si="22"/>
        <v>91305132</v>
      </c>
      <c r="K35" s="159">
        <f t="shared" si="22"/>
        <v>561084305.80727303</v>
      </c>
      <c r="L35" s="159">
        <f t="shared" si="22"/>
        <v>470509255</v>
      </c>
      <c r="M35" s="161">
        <f>SUM(C35:L35)</f>
        <v>18749786800.72467</v>
      </c>
      <c r="O35" s="470"/>
      <c r="P35" s="126" t="s">
        <v>139</v>
      </c>
      <c r="Q35" s="138">
        <v>0.2</v>
      </c>
      <c r="R35" s="142">
        <v>1</v>
      </c>
      <c r="S35" s="142">
        <v>0.2</v>
      </c>
      <c r="T35" s="142">
        <v>0.2</v>
      </c>
      <c r="U35" s="142">
        <v>0.2</v>
      </c>
      <c r="V35" s="142">
        <v>0.2</v>
      </c>
      <c r="W35" s="142">
        <v>0.2</v>
      </c>
      <c r="X35" s="143">
        <v>0.2</v>
      </c>
      <c r="Y35" s="144"/>
    </row>
    <row r="36" spans="1:25" s="131" customFormat="1" ht="14.25" customHeight="1">
      <c r="A36" s="475"/>
      <c r="B36" s="194" t="s">
        <v>197</v>
      </c>
      <c r="C36" s="380">
        <f>C5+C9+C20+C24+C28</f>
        <v>1016656069.4456787</v>
      </c>
      <c r="D36" s="381">
        <f t="shared" ref="D36:K36" si="23">D5+D9+D20+D24+D28</f>
        <v>14300734.917878553</v>
      </c>
      <c r="E36" s="381">
        <f t="shared" si="23"/>
        <v>111044596.34040375</v>
      </c>
      <c r="F36" s="381">
        <f t="shared" si="23"/>
        <v>-75185093.920823097</v>
      </c>
      <c r="G36" s="381">
        <f t="shared" si="23"/>
        <v>254216373.91572881</v>
      </c>
      <c r="H36" s="381">
        <f t="shared" si="23"/>
        <v>-4210871.5651665628</v>
      </c>
      <c r="I36" s="361">
        <f t="shared" si="23"/>
        <v>0</v>
      </c>
      <c r="J36" s="361">
        <f t="shared" si="23"/>
        <v>0</v>
      </c>
      <c r="K36" s="361">
        <f t="shared" si="23"/>
        <v>0</v>
      </c>
      <c r="L36" s="362">
        <v>0</v>
      </c>
      <c r="M36" s="162">
        <f>SUM(C36:L36)</f>
        <v>1316821809.1337001</v>
      </c>
      <c r="N36" s="456"/>
      <c r="O36" s="471"/>
      <c r="P36" s="128" t="s">
        <v>161</v>
      </c>
      <c r="Q36" s="149">
        <f>Q34*Q35</f>
        <v>362443572.20000005</v>
      </c>
      <c r="R36" s="150">
        <f t="shared" ref="R36:X36" si="24">R34*R35</f>
        <v>68749009</v>
      </c>
      <c r="S36" s="150">
        <f t="shared" si="24"/>
        <v>18835146.199999999</v>
      </c>
      <c r="T36" s="150">
        <f t="shared" si="24"/>
        <v>42312296.400000006</v>
      </c>
      <c r="U36" s="150">
        <f t="shared" si="24"/>
        <v>1940433.0422563273</v>
      </c>
      <c r="V36" s="150">
        <f t="shared" si="24"/>
        <v>13176367.800000001</v>
      </c>
      <c r="W36" s="150">
        <f t="shared" si="24"/>
        <v>3043504.4000000004</v>
      </c>
      <c r="X36" s="151">
        <f t="shared" si="24"/>
        <v>19418607.400000002</v>
      </c>
      <c r="Y36" s="152">
        <f>SUM(Q36:X36)</f>
        <v>529918936.44225639</v>
      </c>
    </row>
    <row r="37" spans="1:25" s="131" customFormat="1" ht="14.25" customHeight="1">
      <c r="A37" s="475"/>
      <c r="B37" s="195" t="s">
        <v>139</v>
      </c>
      <c r="C37" s="364">
        <v>0.2</v>
      </c>
      <c r="D37" s="365">
        <v>1</v>
      </c>
      <c r="E37" s="365">
        <v>1</v>
      </c>
      <c r="F37" s="365">
        <v>0.2</v>
      </c>
      <c r="G37" s="365">
        <v>0.2</v>
      </c>
      <c r="H37" s="365">
        <v>0.2</v>
      </c>
      <c r="I37" s="365">
        <v>0.2</v>
      </c>
      <c r="J37" s="365">
        <v>0.2</v>
      </c>
      <c r="K37" s="365">
        <v>0.2</v>
      </c>
      <c r="L37" s="365">
        <v>1</v>
      </c>
      <c r="M37" s="162"/>
      <c r="O37" s="469" t="s">
        <v>213</v>
      </c>
      <c r="P37" s="126" t="s">
        <v>138</v>
      </c>
      <c r="Q37" s="174">
        <v>2374924703</v>
      </c>
      <c r="R37" s="172">
        <v>67175866</v>
      </c>
      <c r="S37" s="172">
        <v>91200090</v>
      </c>
      <c r="T37" s="172">
        <v>75298111</v>
      </c>
      <c r="U37" s="172">
        <v>10976379.575687647</v>
      </c>
      <c r="V37" s="172">
        <v>62775729</v>
      </c>
      <c r="W37" s="172">
        <v>15217522</v>
      </c>
      <c r="X37" s="173">
        <v>100328691</v>
      </c>
      <c r="Y37" s="153">
        <f>SUM(Q37:X37)</f>
        <v>2797897091.5756874</v>
      </c>
    </row>
    <row r="38" spans="1:25" s="131" customFormat="1" ht="14.25" customHeight="1">
      <c r="A38" s="476"/>
      <c r="B38" s="197" t="s">
        <v>161</v>
      </c>
      <c r="C38" s="163">
        <f>(C35+C36)*C37</f>
        <v>3323015396.1785903</v>
      </c>
      <c r="D38" s="164">
        <f t="shared" ref="D38:L38" si="25">(D35+D36)*D37</f>
        <v>452716125.9064799</v>
      </c>
      <c r="E38" s="164">
        <f t="shared" si="25"/>
        <v>129111802.86723651</v>
      </c>
      <c r="F38" s="164">
        <f t="shared" si="25"/>
        <v>101192885.79103911</v>
      </c>
      <c r="G38" s="164">
        <f t="shared" si="25"/>
        <v>141201007.93298683</v>
      </c>
      <c r="H38" s="164">
        <f t="shared" si="25"/>
        <v>10959799.752860121</v>
      </c>
      <c r="I38" s="164">
        <f t="shared" si="25"/>
        <v>96007308</v>
      </c>
      <c r="J38" s="164">
        <f t="shared" si="25"/>
        <v>18261026.400000002</v>
      </c>
      <c r="K38" s="164">
        <f t="shared" si="25"/>
        <v>112216861.16145462</v>
      </c>
      <c r="L38" s="164">
        <f t="shared" si="25"/>
        <v>470509255</v>
      </c>
      <c r="M38" s="166">
        <f>SUM(C38:L38)</f>
        <v>4855191468.9906473</v>
      </c>
      <c r="O38" s="470"/>
      <c r="P38" s="126" t="s">
        <v>139</v>
      </c>
      <c r="Q38" s="138">
        <v>0.2</v>
      </c>
      <c r="R38" s="142">
        <v>1</v>
      </c>
      <c r="S38" s="142">
        <v>0.2</v>
      </c>
      <c r="T38" s="142">
        <v>0.2</v>
      </c>
      <c r="U38" s="142">
        <v>0.2</v>
      </c>
      <c r="V38" s="142">
        <v>0.2</v>
      </c>
      <c r="W38" s="142">
        <v>0.2</v>
      </c>
      <c r="X38" s="143">
        <v>0.2</v>
      </c>
      <c r="Y38" s="144"/>
    </row>
    <row r="39" spans="1:25" ht="15">
      <c r="A39" s="469" t="s">
        <v>209</v>
      </c>
      <c r="B39" s="198" t="s">
        <v>138</v>
      </c>
      <c r="C39" s="356">
        <v>2492740684.1763096</v>
      </c>
      <c r="D39" s="357">
        <v>67558951.536797255</v>
      </c>
      <c r="E39" s="384">
        <v>21871703.719973199</v>
      </c>
      <c r="F39" s="357">
        <v>71077465.922055945</v>
      </c>
      <c r="G39" s="357">
        <v>255371585.69602001</v>
      </c>
      <c r="H39" s="357">
        <v>9973159.9551475663</v>
      </c>
      <c r="I39" s="357">
        <v>67181435</v>
      </c>
      <c r="J39" s="357">
        <v>15217522</v>
      </c>
      <c r="K39" s="357">
        <v>96780477.89454551</v>
      </c>
      <c r="L39" s="462">
        <f>ISR!AC58</f>
        <v>62063720</v>
      </c>
      <c r="M39" s="153">
        <f>SUM(C39:L39)</f>
        <v>3159836705.9008489</v>
      </c>
      <c r="O39" s="471"/>
      <c r="P39" s="127" t="s">
        <v>161</v>
      </c>
      <c r="Q39" s="149">
        <f>Q37*Q38</f>
        <v>474984940.60000002</v>
      </c>
      <c r="R39" s="150">
        <f t="shared" ref="R39:X39" si="26">R37*R38</f>
        <v>67175866</v>
      </c>
      <c r="S39" s="150">
        <f t="shared" si="26"/>
        <v>18240018</v>
      </c>
      <c r="T39" s="150">
        <f t="shared" si="26"/>
        <v>15059622.200000001</v>
      </c>
      <c r="U39" s="150">
        <f t="shared" si="26"/>
        <v>2195275.9151375294</v>
      </c>
      <c r="V39" s="150">
        <f t="shared" si="26"/>
        <v>12555145.800000001</v>
      </c>
      <c r="W39" s="150">
        <f t="shared" si="26"/>
        <v>3043504.4000000004</v>
      </c>
      <c r="X39" s="151">
        <f t="shared" si="26"/>
        <v>20065738.199999999</v>
      </c>
      <c r="Y39" s="148">
        <f>SUM(Q39:X39)</f>
        <v>613320111.11513758</v>
      </c>
    </row>
    <row r="40" spans="1:25" ht="15" customHeight="1">
      <c r="A40" s="470"/>
      <c r="B40" s="198" t="s">
        <v>139</v>
      </c>
      <c r="C40" s="138">
        <v>0.2</v>
      </c>
      <c r="D40" s="142">
        <v>1</v>
      </c>
      <c r="E40" s="142">
        <v>1</v>
      </c>
      <c r="F40" s="142">
        <v>0.2</v>
      </c>
      <c r="G40" s="142">
        <v>0.2</v>
      </c>
      <c r="H40" s="142">
        <v>0.2</v>
      </c>
      <c r="I40" s="142">
        <v>0.2</v>
      </c>
      <c r="J40" s="142">
        <v>0.2</v>
      </c>
      <c r="K40" s="142">
        <v>0.2</v>
      </c>
      <c r="L40" s="365">
        <v>1</v>
      </c>
      <c r="M40" s="144"/>
      <c r="O40" s="469" t="s">
        <v>214</v>
      </c>
      <c r="P40" s="125" t="s">
        <v>138</v>
      </c>
      <c r="Q40" s="174">
        <v>2351353641</v>
      </c>
      <c r="R40" s="172">
        <v>66511824</v>
      </c>
      <c r="S40" s="172">
        <v>93471975</v>
      </c>
      <c r="T40" s="172">
        <v>75298111</v>
      </c>
      <c r="U40" s="172">
        <v>10656826.147200573</v>
      </c>
      <c r="V40" s="172">
        <v>67867113</v>
      </c>
      <c r="W40" s="172">
        <v>15217522</v>
      </c>
      <c r="X40" s="173">
        <v>100018125</v>
      </c>
      <c r="Y40" s="141">
        <f>SUM(Q40:X40)</f>
        <v>2780395137.1472006</v>
      </c>
    </row>
    <row r="41" spans="1:25" ht="14.25" customHeight="1">
      <c r="A41" s="471"/>
      <c r="B41" s="199" t="s">
        <v>161</v>
      </c>
      <c r="C41" s="149">
        <f>C39*C40</f>
        <v>498548136.83526194</v>
      </c>
      <c r="D41" s="150">
        <f t="shared" ref="D41:L41" si="27">D39*D40</f>
        <v>67558951.536797255</v>
      </c>
      <c r="E41" s="150">
        <f t="shared" si="27"/>
        <v>21871703.719973199</v>
      </c>
      <c r="F41" s="150">
        <f t="shared" si="27"/>
        <v>14215493.18441119</v>
      </c>
      <c r="G41" s="150">
        <f t="shared" si="27"/>
        <v>51074317.139204003</v>
      </c>
      <c r="H41" s="150">
        <f t="shared" si="27"/>
        <v>1994631.9910295133</v>
      </c>
      <c r="I41" s="150">
        <f t="shared" si="27"/>
        <v>13436287</v>
      </c>
      <c r="J41" s="150">
        <f t="shared" si="27"/>
        <v>3043504.4000000004</v>
      </c>
      <c r="K41" s="150">
        <f t="shared" si="27"/>
        <v>19356095.578909103</v>
      </c>
      <c r="L41" s="150">
        <f t="shared" si="27"/>
        <v>62063720</v>
      </c>
      <c r="M41" s="148">
        <f>SUM(C41:L41)</f>
        <v>753162841.38558626</v>
      </c>
      <c r="O41" s="470"/>
      <c r="P41" s="126" t="s">
        <v>139</v>
      </c>
      <c r="Q41" s="138">
        <v>0.2</v>
      </c>
      <c r="R41" s="142">
        <v>1</v>
      </c>
      <c r="S41" s="142">
        <v>0.2</v>
      </c>
      <c r="T41" s="142">
        <v>0.2</v>
      </c>
      <c r="U41" s="142">
        <v>0.2</v>
      </c>
      <c r="V41" s="142">
        <v>0.2</v>
      </c>
      <c r="W41" s="142">
        <v>0.2</v>
      </c>
      <c r="X41" s="143">
        <v>0.2</v>
      </c>
      <c r="Y41" s="144"/>
    </row>
    <row r="42" spans="1:25" ht="15">
      <c r="A42" s="184" t="s">
        <v>225</v>
      </c>
      <c r="B42" s="200" t="s">
        <v>138</v>
      </c>
      <c r="C42" s="356"/>
      <c r="D42" s="357"/>
      <c r="E42" s="384"/>
      <c r="F42" s="357"/>
      <c r="G42" s="357"/>
      <c r="H42" s="357"/>
      <c r="I42" s="357"/>
      <c r="J42" s="357"/>
      <c r="K42" s="357"/>
      <c r="L42" s="156">
        <v>0</v>
      </c>
      <c r="M42" s="141">
        <f>SUM(C42:L42)</f>
        <v>0</v>
      </c>
      <c r="O42" s="471"/>
      <c r="P42" s="128" t="s">
        <v>161</v>
      </c>
      <c r="Q42" s="149">
        <f>Q40*Q41</f>
        <v>470270728.20000005</v>
      </c>
      <c r="R42" s="150">
        <f t="shared" ref="R42:X42" si="28">R40*R41</f>
        <v>66511824</v>
      </c>
      <c r="S42" s="150">
        <f t="shared" si="28"/>
        <v>18694395</v>
      </c>
      <c r="T42" s="150">
        <f t="shared" si="28"/>
        <v>15059622.200000001</v>
      </c>
      <c r="U42" s="150">
        <f t="shared" si="28"/>
        <v>2131365.2294401149</v>
      </c>
      <c r="V42" s="150">
        <f t="shared" si="28"/>
        <v>13573422.600000001</v>
      </c>
      <c r="W42" s="150">
        <f t="shared" si="28"/>
        <v>3043504.4000000004</v>
      </c>
      <c r="X42" s="151">
        <f t="shared" si="28"/>
        <v>20003625</v>
      </c>
      <c r="Y42" s="152">
        <f>SUM(Q42:X42)</f>
        <v>609288486.62944019</v>
      </c>
    </row>
    <row r="43" spans="1:25" ht="15" customHeight="1">
      <c r="A43" s="185"/>
      <c r="B43" s="198" t="s">
        <v>139</v>
      </c>
      <c r="C43" s="138">
        <v>0.2</v>
      </c>
      <c r="D43" s="142">
        <v>1</v>
      </c>
      <c r="E43" s="142">
        <v>1</v>
      </c>
      <c r="F43" s="142">
        <v>0.2</v>
      </c>
      <c r="G43" s="142">
        <v>0.2</v>
      </c>
      <c r="H43" s="142">
        <v>0.2</v>
      </c>
      <c r="I43" s="142">
        <v>0.2</v>
      </c>
      <c r="J43" s="142">
        <v>0.2</v>
      </c>
      <c r="K43" s="142">
        <v>0.2</v>
      </c>
      <c r="L43" s="365">
        <v>1</v>
      </c>
      <c r="M43" s="144"/>
      <c r="O43" s="489" t="s">
        <v>216</v>
      </c>
      <c r="P43" s="125" t="s">
        <v>138</v>
      </c>
      <c r="Q43" s="154">
        <f t="shared" ref="Q43:X43" si="29">Q25+Q28+Q31+Q34+Q37+Q40</f>
        <v>14256511464</v>
      </c>
      <c r="R43" s="155">
        <f t="shared" si="29"/>
        <v>420677033</v>
      </c>
      <c r="S43" s="155">
        <f t="shared" si="29"/>
        <v>585159700</v>
      </c>
      <c r="T43" s="155">
        <f t="shared" si="29"/>
        <v>751601684</v>
      </c>
      <c r="U43" s="155">
        <f t="shared" si="29"/>
        <v>60301087.039610267</v>
      </c>
      <c r="V43" s="155">
        <f t="shared" si="29"/>
        <v>390312158</v>
      </c>
      <c r="W43" s="155">
        <f t="shared" si="29"/>
        <v>91305132</v>
      </c>
      <c r="X43" s="156">
        <f t="shared" si="29"/>
        <v>604737184</v>
      </c>
      <c r="Y43" s="141">
        <f>SUM(Q43:X43)</f>
        <v>17160605442.03961</v>
      </c>
    </row>
    <row r="44" spans="1:25" ht="14.25" customHeight="1">
      <c r="A44" s="186"/>
      <c r="B44" s="201" t="s">
        <v>161</v>
      </c>
      <c r="C44" s="402">
        <f>C42*C43</f>
        <v>0</v>
      </c>
      <c r="D44" s="150">
        <f t="shared" ref="D44:L44" si="30">D42*D43</f>
        <v>0</v>
      </c>
      <c r="E44" s="150">
        <f t="shared" si="30"/>
        <v>0</v>
      </c>
      <c r="F44" s="150">
        <f t="shared" si="30"/>
        <v>0</v>
      </c>
      <c r="G44" s="150">
        <f t="shared" si="30"/>
        <v>0</v>
      </c>
      <c r="H44" s="150">
        <f t="shared" si="30"/>
        <v>0</v>
      </c>
      <c r="I44" s="150">
        <f t="shared" si="30"/>
        <v>0</v>
      </c>
      <c r="J44" s="150">
        <f t="shared" si="30"/>
        <v>0</v>
      </c>
      <c r="K44" s="150">
        <f t="shared" si="30"/>
        <v>0</v>
      </c>
      <c r="L44" s="150">
        <f t="shared" si="30"/>
        <v>0</v>
      </c>
      <c r="M44" s="152">
        <f>SUM(C44:L44)</f>
        <v>0</v>
      </c>
      <c r="O44" s="490"/>
      <c r="P44" s="126" t="s">
        <v>139</v>
      </c>
      <c r="Q44" s="138">
        <v>0.2</v>
      </c>
      <c r="R44" s="142">
        <v>1</v>
      </c>
      <c r="S44" s="142">
        <v>0.2</v>
      </c>
      <c r="T44" s="142">
        <v>0.2</v>
      </c>
      <c r="U44" s="142">
        <v>0.2</v>
      </c>
      <c r="V44" s="142">
        <v>0.2</v>
      </c>
      <c r="W44" s="142">
        <v>0.2</v>
      </c>
      <c r="X44" s="143">
        <v>0.2</v>
      </c>
      <c r="Y44" s="153"/>
    </row>
    <row r="45" spans="1:25" ht="15">
      <c r="A45" s="184" t="s">
        <v>226</v>
      </c>
      <c r="B45" s="198" t="s">
        <v>138</v>
      </c>
      <c r="C45" s="139"/>
      <c r="D45" s="140"/>
      <c r="E45" s="155"/>
      <c r="F45" s="140"/>
      <c r="G45" s="140"/>
      <c r="H45" s="140"/>
      <c r="I45" s="140"/>
      <c r="J45" s="140"/>
      <c r="K45" s="140"/>
      <c r="L45" s="462">
        <v>0</v>
      </c>
      <c r="M45" s="153">
        <f>SUM(C45:L45)</f>
        <v>0</v>
      </c>
      <c r="O45" s="490"/>
      <c r="P45" s="128" t="s">
        <v>161</v>
      </c>
      <c r="Q45" s="149">
        <f>Q43*Q44</f>
        <v>2851302292.8000002</v>
      </c>
      <c r="R45" s="150">
        <f t="shared" ref="R45:X45" si="31">R43*R44</f>
        <v>420677033</v>
      </c>
      <c r="S45" s="150">
        <f t="shared" si="31"/>
        <v>117031940</v>
      </c>
      <c r="T45" s="150">
        <f t="shared" si="31"/>
        <v>150320336.80000001</v>
      </c>
      <c r="U45" s="150">
        <f t="shared" si="31"/>
        <v>12060217.407922054</v>
      </c>
      <c r="V45" s="150">
        <f t="shared" si="31"/>
        <v>78062431.600000009</v>
      </c>
      <c r="W45" s="150">
        <f t="shared" si="31"/>
        <v>18261026.400000002</v>
      </c>
      <c r="X45" s="151">
        <f t="shared" si="31"/>
        <v>120947436.80000001</v>
      </c>
      <c r="Y45" s="152">
        <f>SUM(Q45:X45)</f>
        <v>3768662714.8079228</v>
      </c>
    </row>
    <row r="46" spans="1:25" ht="15">
      <c r="A46" s="185"/>
      <c r="B46" s="198" t="s">
        <v>139</v>
      </c>
      <c r="C46" s="138">
        <v>0.2</v>
      </c>
      <c r="D46" s="142">
        <v>1</v>
      </c>
      <c r="E46" s="142">
        <v>1</v>
      </c>
      <c r="F46" s="142">
        <v>0.2</v>
      </c>
      <c r="G46" s="142">
        <v>0.2</v>
      </c>
      <c r="H46" s="142">
        <v>0.2</v>
      </c>
      <c r="I46" s="142">
        <v>0.2</v>
      </c>
      <c r="J46" s="142">
        <v>0.2</v>
      </c>
      <c r="K46" s="142">
        <v>0.2</v>
      </c>
      <c r="L46" s="365">
        <v>1</v>
      </c>
      <c r="M46" s="144"/>
      <c r="O46" s="483" t="s">
        <v>215</v>
      </c>
      <c r="P46" s="125" t="s">
        <v>138</v>
      </c>
      <c r="Q46" s="154">
        <f>Q22+Q43</f>
        <v>30814467991</v>
      </c>
      <c r="R46" s="155">
        <f t="shared" ref="R46:X46" si="32">R22+R43</f>
        <v>862233363</v>
      </c>
      <c r="S46" s="155">
        <f t="shared" si="32"/>
        <v>1146572914</v>
      </c>
      <c r="T46" s="155">
        <f t="shared" si="32"/>
        <v>1454126751</v>
      </c>
      <c r="U46" s="155">
        <f t="shared" si="32"/>
        <v>119953874.99999999</v>
      </c>
      <c r="V46" s="155">
        <f t="shared" si="32"/>
        <v>817515724</v>
      </c>
      <c r="W46" s="155">
        <f t="shared" si="32"/>
        <v>182610264</v>
      </c>
      <c r="X46" s="156">
        <f t="shared" si="32"/>
        <v>1201953880</v>
      </c>
      <c r="Y46" s="141">
        <f>SUM(Q46:X46)</f>
        <v>36599434762</v>
      </c>
    </row>
    <row r="47" spans="1:25" ht="15">
      <c r="A47" s="186"/>
      <c r="B47" s="199" t="s">
        <v>161</v>
      </c>
      <c r="C47" s="149">
        <f>C45*C46</f>
        <v>0</v>
      </c>
      <c r="D47" s="150">
        <f t="shared" ref="D47:L47" si="33">D45*D46</f>
        <v>0</v>
      </c>
      <c r="E47" s="150">
        <f t="shared" si="33"/>
        <v>0</v>
      </c>
      <c r="F47" s="150">
        <f t="shared" si="33"/>
        <v>0</v>
      </c>
      <c r="G47" s="150">
        <f t="shared" si="33"/>
        <v>0</v>
      </c>
      <c r="H47" s="150">
        <f t="shared" si="33"/>
        <v>0</v>
      </c>
      <c r="I47" s="150">
        <f t="shared" si="33"/>
        <v>0</v>
      </c>
      <c r="J47" s="150">
        <f t="shared" si="33"/>
        <v>0</v>
      </c>
      <c r="K47" s="150">
        <f t="shared" si="33"/>
        <v>0</v>
      </c>
      <c r="L47" s="150">
        <f t="shared" si="33"/>
        <v>0</v>
      </c>
      <c r="M47" s="148">
        <f>SUM(C47:L47)</f>
        <v>0</v>
      </c>
      <c r="O47" s="484"/>
      <c r="P47" s="126" t="s">
        <v>139</v>
      </c>
      <c r="Q47" s="138">
        <v>0.2</v>
      </c>
      <c r="R47" s="142">
        <v>1</v>
      </c>
      <c r="S47" s="142">
        <v>0.2</v>
      </c>
      <c r="T47" s="142">
        <v>0.2</v>
      </c>
      <c r="U47" s="142">
        <v>0.2</v>
      </c>
      <c r="V47" s="142">
        <v>0.2</v>
      </c>
      <c r="W47" s="142">
        <v>0.2</v>
      </c>
      <c r="X47" s="143">
        <v>0.2</v>
      </c>
      <c r="Y47" s="144"/>
    </row>
    <row r="48" spans="1:25" ht="14.25" customHeight="1">
      <c r="A48" s="169" t="s">
        <v>227</v>
      </c>
      <c r="B48" s="193" t="s">
        <v>138</v>
      </c>
      <c r="C48" s="158">
        <f>C39+C42+C45</f>
        <v>2492740684.1763096</v>
      </c>
      <c r="D48" s="159">
        <f t="shared" ref="D48:L48" si="34">D39+D42+D45</f>
        <v>67558951.536797255</v>
      </c>
      <c r="E48" s="159">
        <f t="shared" si="34"/>
        <v>21871703.719973199</v>
      </c>
      <c r="F48" s="159">
        <f t="shared" si="34"/>
        <v>71077465.922055945</v>
      </c>
      <c r="G48" s="159">
        <f t="shared" si="34"/>
        <v>255371585.69602001</v>
      </c>
      <c r="H48" s="159">
        <f t="shared" si="34"/>
        <v>9973159.9551475663</v>
      </c>
      <c r="I48" s="159">
        <f t="shared" si="34"/>
        <v>67181435</v>
      </c>
      <c r="J48" s="159">
        <f t="shared" si="34"/>
        <v>15217522</v>
      </c>
      <c r="K48" s="159">
        <f t="shared" si="34"/>
        <v>96780477.89454551</v>
      </c>
      <c r="L48" s="159">
        <f t="shared" si="34"/>
        <v>62063720</v>
      </c>
      <c r="M48" s="161">
        <f>SUM(C48:L48)</f>
        <v>3159836705.9008489</v>
      </c>
      <c r="O48" s="484"/>
      <c r="P48" s="128" t="s">
        <v>161</v>
      </c>
      <c r="Q48" s="149">
        <f>Q46*Q47</f>
        <v>6162893598.2000008</v>
      </c>
      <c r="R48" s="150">
        <f t="shared" ref="R48:X48" si="35">R46*R47</f>
        <v>862233363</v>
      </c>
      <c r="S48" s="150">
        <f t="shared" si="35"/>
        <v>229314582.80000001</v>
      </c>
      <c r="T48" s="150">
        <f t="shared" si="35"/>
        <v>290825350.19999999</v>
      </c>
      <c r="U48" s="150">
        <f t="shared" si="35"/>
        <v>23990775</v>
      </c>
      <c r="V48" s="150">
        <f t="shared" si="35"/>
        <v>163503144.80000001</v>
      </c>
      <c r="W48" s="150">
        <f t="shared" si="35"/>
        <v>36522052.800000004</v>
      </c>
      <c r="X48" s="151">
        <f t="shared" si="35"/>
        <v>240390776</v>
      </c>
      <c r="Y48" s="152">
        <f>SUM(Q48:X48)</f>
        <v>8009673642.8000011</v>
      </c>
    </row>
    <row r="49" spans="1:13" ht="14.25">
      <c r="A49" s="170"/>
      <c r="B49" s="195" t="s">
        <v>139</v>
      </c>
      <c r="C49" s="138">
        <v>0.2</v>
      </c>
      <c r="D49" s="142">
        <v>1</v>
      </c>
      <c r="E49" s="142">
        <v>1</v>
      </c>
      <c r="F49" s="142">
        <v>0.2</v>
      </c>
      <c r="G49" s="142">
        <v>0.2</v>
      </c>
      <c r="H49" s="142">
        <v>0.2</v>
      </c>
      <c r="I49" s="142">
        <v>0.2</v>
      </c>
      <c r="J49" s="142">
        <v>0.2</v>
      </c>
      <c r="K49" s="142">
        <v>0.2</v>
      </c>
      <c r="L49" s="365">
        <v>1</v>
      </c>
      <c r="M49" s="162"/>
    </row>
    <row r="50" spans="1:13" ht="13.5">
      <c r="A50" s="171"/>
      <c r="B50" s="197" t="s">
        <v>161</v>
      </c>
      <c r="C50" s="203">
        <f>C48*C49</f>
        <v>498548136.83526194</v>
      </c>
      <c r="D50" s="164">
        <f t="shared" ref="D50:L50" si="36">D48*D49</f>
        <v>67558951.536797255</v>
      </c>
      <c r="E50" s="164">
        <f t="shared" si="36"/>
        <v>21871703.719973199</v>
      </c>
      <c r="F50" s="164">
        <f t="shared" si="36"/>
        <v>14215493.18441119</v>
      </c>
      <c r="G50" s="164">
        <f t="shared" si="36"/>
        <v>51074317.139204003</v>
      </c>
      <c r="H50" s="164">
        <f t="shared" si="36"/>
        <v>1994631.9910295133</v>
      </c>
      <c r="I50" s="164">
        <f t="shared" si="36"/>
        <v>13436287</v>
      </c>
      <c r="J50" s="164">
        <f t="shared" si="36"/>
        <v>3043504.4000000004</v>
      </c>
      <c r="K50" s="164">
        <f t="shared" si="36"/>
        <v>19356095.578909103</v>
      </c>
      <c r="L50" s="164">
        <f t="shared" si="36"/>
        <v>62063720</v>
      </c>
      <c r="M50" s="166">
        <f>SUM(C50:L50)</f>
        <v>753162841.38558626</v>
      </c>
    </row>
    <row r="51" spans="1:13" ht="14.25" customHeight="1">
      <c r="A51" s="184" t="s">
        <v>228</v>
      </c>
      <c r="B51" s="200" t="s">
        <v>138</v>
      </c>
      <c r="C51" s="139"/>
      <c r="D51" s="140"/>
      <c r="E51" s="155"/>
      <c r="F51" s="140"/>
      <c r="G51" s="140"/>
      <c r="H51" s="140"/>
      <c r="I51" s="140"/>
      <c r="J51" s="140"/>
      <c r="K51" s="140"/>
      <c r="L51" s="156">
        <v>0</v>
      </c>
      <c r="M51" s="141">
        <f>SUM(C51:L51)</f>
        <v>0</v>
      </c>
    </row>
    <row r="52" spans="1:13" ht="14.25" customHeight="1">
      <c r="A52" s="185"/>
      <c r="B52" s="198" t="s">
        <v>139</v>
      </c>
      <c r="C52" s="138">
        <v>0.2</v>
      </c>
      <c r="D52" s="142">
        <v>1</v>
      </c>
      <c r="E52" s="142">
        <v>1</v>
      </c>
      <c r="F52" s="142">
        <v>0.2</v>
      </c>
      <c r="G52" s="142">
        <v>0.2</v>
      </c>
      <c r="H52" s="142">
        <v>0.2</v>
      </c>
      <c r="I52" s="142">
        <v>0.2</v>
      </c>
      <c r="J52" s="142">
        <v>0.2</v>
      </c>
      <c r="K52" s="142">
        <v>0.2</v>
      </c>
      <c r="L52" s="365">
        <v>1</v>
      </c>
      <c r="M52" s="144"/>
    </row>
    <row r="53" spans="1:13" ht="15">
      <c r="A53" s="186"/>
      <c r="B53" s="201" t="s">
        <v>161</v>
      </c>
      <c r="C53" s="402">
        <f>C51*C52</f>
        <v>0</v>
      </c>
      <c r="D53" s="150">
        <f t="shared" ref="D53:L53" si="37">D51*D52</f>
        <v>0</v>
      </c>
      <c r="E53" s="150">
        <f t="shared" si="37"/>
        <v>0</v>
      </c>
      <c r="F53" s="150">
        <f t="shared" si="37"/>
        <v>0</v>
      </c>
      <c r="G53" s="150">
        <f t="shared" si="37"/>
        <v>0</v>
      </c>
      <c r="H53" s="150">
        <f t="shared" si="37"/>
        <v>0</v>
      </c>
      <c r="I53" s="150">
        <f t="shared" si="37"/>
        <v>0</v>
      </c>
      <c r="J53" s="150">
        <f t="shared" si="37"/>
        <v>0</v>
      </c>
      <c r="K53" s="150">
        <f t="shared" si="37"/>
        <v>0</v>
      </c>
      <c r="L53" s="150">
        <f t="shared" si="37"/>
        <v>0</v>
      </c>
      <c r="M53" s="152">
        <f>SUM(C53:L53)</f>
        <v>0</v>
      </c>
    </row>
    <row r="54" spans="1:13" ht="15">
      <c r="A54" s="184" t="s">
        <v>229</v>
      </c>
      <c r="B54" s="198" t="s">
        <v>138</v>
      </c>
      <c r="C54" s="139"/>
      <c r="D54" s="140"/>
      <c r="E54" s="155"/>
      <c r="F54" s="140"/>
      <c r="G54" s="140"/>
      <c r="H54" s="140"/>
      <c r="I54" s="140"/>
      <c r="J54" s="140"/>
      <c r="K54" s="140"/>
      <c r="L54" s="462">
        <v>0</v>
      </c>
      <c r="M54" s="153">
        <f>SUM(C54:L54)</f>
        <v>0</v>
      </c>
    </row>
    <row r="55" spans="1:13" ht="14.25" customHeight="1">
      <c r="A55" s="185"/>
      <c r="B55" s="198" t="s">
        <v>139</v>
      </c>
      <c r="C55" s="138">
        <v>0.2</v>
      </c>
      <c r="D55" s="142">
        <v>1</v>
      </c>
      <c r="E55" s="142">
        <v>1</v>
      </c>
      <c r="F55" s="142">
        <v>0.2</v>
      </c>
      <c r="G55" s="142">
        <v>0.2</v>
      </c>
      <c r="H55" s="142">
        <v>0.2</v>
      </c>
      <c r="I55" s="142">
        <v>0.2</v>
      </c>
      <c r="J55" s="142">
        <v>0.2</v>
      </c>
      <c r="K55" s="142">
        <v>0.2</v>
      </c>
      <c r="L55" s="365">
        <v>1</v>
      </c>
      <c r="M55" s="144"/>
    </row>
    <row r="56" spans="1:13" ht="15">
      <c r="A56" s="186"/>
      <c r="B56" s="199" t="s">
        <v>161</v>
      </c>
      <c r="C56" s="402">
        <f>C54*C55</f>
        <v>0</v>
      </c>
      <c r="D56" s="150">
        <f t="shared" ref="D56:L56" si="38">D54*D55</f>
        <v>0</v>
      </c>
      <c r="E56" s="150">
        <f t="shared" si="38"/>
        <v>0</v>
      </c>
      <c r="F56" s="150">
        <f t="shared" si="38"/>
        <v>0</v>
      </c>
      <c r="G56" s="150">
        <f t="shared" si="38"/>
        <v>0</v>
      </c>
      <c r="H56" s="150">
        <f t="shared" si="38"/>
        <v>0</v>
      </c>
      <c r="I56" s="150">
        <f t="shared" si="38"/>
        <v>0</v>
      </c>
      <c r="J56" s="150">
        <f t="shared" si="38"/>
        <v>0</v>
      </c>
      <c r="K56" s="150">
        <f t="shared" si="38"/>
        <v>0</v>
      </c>
      <c r="L56" s="150">
        <f t="shared" si="38"/>
        <v>0</v>
      </c>
      <c r="M56" s="148">
        <f>SUM(C56:L56)</f>
        <v>0</v>
      </c>
    </row>
    <row r="57" spans="1:13" ht="15">
      <c r="A57" s="184" t="s">
        <v>230</v>
      </c>
      <c r="B57" s="200" t="s">
        <v>138</v>
      </c>
      <c r="C57" s="139"/>
      <c r="D57" s="140"/>
      <c r="E57" s="155"/>
      <c r="F57" s="140"/>
      <c r="G57" s="140"/>
      <c r="H57" s="140"/>
      <c r="I57" s="140"/>
      <c r="J57" s="140"/>
      <c r="K57" s="140"/>
      <c r="L57" s="156">
        <v>0</v>
      </c>
      <c r="M57" s="141">
        <f>SUM(C57:L57)</f>
        <v>0</v>
      </c>
    </row>
    <row r="58" spans="1:13" ht="14.25" customHeight="1">
      <c r="A58" s="185"/>
      <c r="B58" s="198" t="s">
        <v>139</v>
      </c>
      <c r="C58" s="138">
        <v>0.2</v>
      </c>
      <c r="D58" s="142">
        <v>1</v>
      </c>
      <c r="E58" s="142">
        <v>1</v>
      </c>
      <c r="F58" s="142">
        <v>0.2</v>
      </c>
      <c r="G58" s="142">
        <v>0.2</v>
      </c>
      <c r="H58" s="142">
        <v>0.2</v>
      </c>
      <c r="I58" s="142">
        <v>0.2</v>
      </c>
      <c r="J58" s="142">
        <v>0.2</v>
      </c>
      <c r="K58" s="142">
        <v>0.2</v>
      </c>
      <c r="L58" s="365">
        <v>1</v>
      </c>
      <c r="M58" s="144"/>
    </row>
    <row r="59" spans="1:13" ht="15">
      <c r="A59" s="186"/>
      <c r="B59" s="201" t="s">
        <v>161</v>
      </c>
      <c r="C59" s="402">
        <f>C57*C58</f>
        <v>0</v>
      </c>
      <c r="D59" s="150">
        <f t="shared" ref="D59:L59" si="39">D57*D58</f>
        <v>0</v>
      </c>
      <c r="E59" s="150">
        <f t="shared" si="39"/>
        <v>0</v>
      </c>
      <c r="F59" s="150">
        <f t="shared" si="39"/>
        <v>0</v>
      </c>
      <c r="G59" s="150">
        <f t="shared" si="39"/>
        <v>0</v>
      </c>
      <c r="H59" s="150">
        <f t="shared" si="39"/>
        <v>0</v>
      </c>
      <c r="I59" s="150">
        <f t="shared" si="39"/>
        <v>0</v>
      </c>
      <c r="J59" s="150">
        <f t="shared" si="39"/>
        <v>0</v>
      </c>
      <c r="K59" s="150">
        <f t="shared" si="39"/>
        <v>0</v>
      </c>
      <c r="L59" s="150">
        <f t="shared" si="39"/>
        <v>0</v>
      </c>
      <c r="M59" s="152">
        <f>SUM(C59:L59)</f>
        <v>0</v>
      </c>
    </row>
    <row r="60" spans="1:13" ht="13.5">
      <c r="A60" s="169" t="s">
        <v>231</v>
      </c>
      <c r="B60" s="193" t="s">
        <v>138</v>
      </c>
      <c r="C60" s="158">
        <f t="shared" ref="C60:L60" si="40">C51+C54+C57</f>
        <v>0</v>
      </c>
      <c r="D60" s="159">
        <f t="shared" si="40"/>
        <v>0</v>
      </c>
      <c r="E60" s="159">
        <f t="shared" si="40"/>
        <v>0</v>
      </c>
      <c r="F60" s="159">
        <f t="shared" si="40"/>
        <v>0</v>
      </c>
      <c r="G60" s="159">
        <f t="shared" si="40"/>
        <v>0</v>
      </c>
      <c r="H60" s="159">
        <f t="shared" si="40"/>
        <v>0</v>
      </c>
      <c r="I60" s="159">
        <f t="shared" si="40"/>
        <v>0</v>
      </c>
      <c r="J60" s="159">
        <f t="shared" si="40"/>
        <v>0</v>
      </c>
      <c r="K60" s="159">
        <f t="shared" si="40"/>
        <v>0</v>
      </c>
      <c r="L60" s="159">
        <f t="shared" si="40"/>
        <v>0</v>
      </c>
      <c r="M60" s="161">
        <f>SUM(C60:L60)</f>
        <v>0</v>
      </c>
    </row>
    <row r="61" spans="1:13" ht="14.25">
      <c r="A61" s="170"/>
      <c r="B61" s="195" t="s">
        <v>139</v>
      </c>
      <c r="C61" s="138">
        <v>0.2</v>
      </c>
      <c r="D61" s="142">
        <v>1</v>
      </c>
      <c r="E61" s="142">
        <v>1</v>
      </c>
      <c r="F61" s="142">
        <v>0.2</v>
      </c>
      <c r="G61" s="142">
        <v>0.2</v>
      </c>
      <c r="H61" s="142">
        <v>0.2</v>
      </c>
      <c r="I61" s="142">
        <v>0.2</v>
      </c>
      <c r="J61" s="142">
        <v>0.2</v>
      </c>
      <c r="K61" s="142">
        <v>0.2</v>
      </c>
      <c r="L61" s="365">
        <v>1</v>
      </c>
      <c r="M61" s="162"/>
    </row>
    <row r="62" spans="1:13" ht="13.5">
      <c r="A62" s="171"/>
      <c r="B62" s="197" t="s">
        <v>161</v>
      </c>
      <c r="C62" s="163">
        <f>C60*C61</f>
        <v>0</v>
      </c>
      <c r="D62" s="164">
        <f t="shared" ref="D62:L62" si="41">D60*D61</f>
        <v>0</v>
      </c>
      <c r="E62" s="164">
        <f t="shared" si="41"/>
        <v>0</v>
      </c>
      <c r="F62" s="164">
        <f t="shared" si="41"/>
        <v>0</v>
      </c>
      <c r="G62" s="164">
        <f t="shared" si="41"/>
        <v>0</v>
      </c>
      <c r="H62" s="164">
        <f t="shared" si="41"/>
        <v>0</v>
      </c>
      <c r="I62" s="164">
        <f t="shared" si="41"/>
        <v>0</v>
      </c>
      <c r="J62" s="164">
        <f t="shared" si="41"/>
        <v>0</v>
      </c>
      <c r="K62" s="164">
        <f t="shared" si="41"/>
        <v>0</v>
      </c>
      <c r="L62" s="164">
        <f t="shared" si="41"/>
        <v>0</v>
      </c>
      <c r="M62" s="166">
        <f>SUM(C62:L62)</f>
        <v>0</v>
      </c>
    </row>
    <row r="63" spans="1:13" ht="15">
      <c r="A63" s="187" t="s">
        <v>232</v>
      </c>
      <c r="B63" s="200" t="s">
        <v>138</v>
      </c>
      <c r="C63" s="154">
        <f t="shared" ref="C63:L63" si="42">C39+C42+C45+C51+C54+C57</f>
        <v>2492740684.1763096</v>
      </c>
      <c r="D63" s="155">
        <f t="shared" si="42"/>
        <v>67558951.536797255</v>
      </c>
      <c r="E63" s="155">
        <f t="shared" si="42"/>
        <v>21871703.719973199</v>
      </c>
      <c r="F63" s="155">
        <f t="shared" si="42"/>
        <v>71077465.922055945</v>
      </c>
      <c r="G63" s="155">
        <f t="shared" si="42"/>
        <v>255371585.69602001</v>
      </c>
      <c r="H63" s="155">
        <f t="shared" si="42"/>
        <v>9973159.9551475663</v>
      </c>
      <c r="I63" s="155">
        <f t="shared" si="42"/>
        <v>67181435</v>
      </c>
      <c r="J63" s="155">
        <f t="shared" si="42"/>
        <v>15217522</v>
      </c>
      <c r="K63" s="155">
        <f t="shared" si="42"/>
        <v>96780477.89454551</v>
      </c>
      <c r="L63" s="155">
        <f t="shared" si="42"/>
        <v>62063720</v>
      </c>
      <c r="M63" s="141">
        <f>SUM(C63:L63)</f>
        <v>3159836705.9008489</v>
      </c>
    </row>
    <row r="64" spans="1:13" ht="15">
      <c r="A64" s="188"/>
      <c r="B64" s="198" t="s">
        <v>139</v>
      </c>
      <c r="C64" s="138">
        <v>0.2</v>
      </c>
      <c r="D64" s="142">
        <v>1</v>
      </c>
      <c r="E64" s="142">
        <v>1</v>
      </c>
      <c r="F64" s="142">
        <v>0.2</v>
      </c>
      <c r="G64" s="142">
        <v>0.2</v>
      </c>
      <c r="H64" s="142">
        <v>0.2</v>
      </c>
      <c r="I64" s="142">
        <v>0.2</v>
      </c>
      <c r="J64" s="142">
        <v>0.2</v>
      </c>
      <c r="K64" s="142">
        <v>0.2</v>
      </c>
      <c r="L64" s="365">
        <v>1</v>
      </c>
      <c r="M64" s="153"/>
    </row>
    <row r="65" spans="1:14" ht="14.25" customHeight="1">
      <c r="A65" s="189"/>
      <c r="B65" s="201" t="s">
        <v>161</v>
      </c>
      <c r="C65" s="402">
        <f>C63*C64</f>
        <v>498548136.83526194</v>
      </c>
      <c r="D65" s="150">
        <f t="shared" ref="D65:L65" si="43">D63*D64</f>
        <v>67558951.536797255</v>
      </c>
      <c r="E65" s="150">
        <f t="shared" si="43"/>
        <v>21871703.719973199</v>
      </c>
      <c r="F65" s="150">
        <f t="shared" si="43"/>
        <v>14215493.18441119</v>
      </c>
      <c r="G65" s="150">
        <f t="shared" si="43"/>
        <v>51074317.139204003</v>
      </c>
      <c r="H65" s="150">
        <f t="shared" si="43"/>
        <v>1994631.9910295133</v>
      </c>
      <c r="I65" s="150">
        <f t="shared" si="43"/>
        <v>13436287</v>
      </c>
      <c r="J65" s="150">
        <f t="shared" si="43"/>
        <v>3043504.4000000004</v>
      </c>
      <c r="K65" s="150">
        <f t="shared" si="43"/>
        <v>19356095.578909103</v>
      </c>
      <c r="L65" s="150">
        <f t="shared" si="43"/>
        <v>62063720</v>
      </c>
      <c r="M65" s="152">
        <f>SUM(C65:L65)</f>
        <v>753162841.38558626</v>
      </c>
    </row>
    <row r="66" spans="1:14" ht="14.25" customHeight="1">
      <c r="A66" s="190" t="s">
        <v>233</v>
      </c>
      <c r="B66" s="200" t="s">
        <v>138</v>
      </c>
      <c r="C66" s="386">
        <f t="shared" ref="C66:L66" si="44">C4+C8+C12+C19+C23+C27+C39+C42+C45+C51+C54+C57</f>
        <v>18091161595.623581</v>
      </c>
      <c r="D66" s="155">
        <f t="shared" si="44"/>
        <v>505974342.52539861</v>
      </c>
      <c r="E66" s="155">
        <f t="shared" si="44"/>
        <v>39938910.246805966</v>
      </c>
      <c r="F66" s="155">
        <f t="shared" si="44"/>
        <v>652226988.7980746</v>
      </c>
      <c r="G66" s="155">
        <f t="shared" si="44"/>
        <v>707160251.44522536</v>
      </c>
      <c r="H66" s="155">
        <f t="shared" si="44"/>
        <v>68983030.284614727</v>
      </c>
      <c r="I66" s="155">
        <f t="shared" si="44"/>
        <v>547217975</v>
      </c>
      <c r="J66" s="155">
        <f t="shared" si="44"/>
        <v>106522654</v>
      </c>
      <c r="K66" s="155">
        <f t="shared" si="44"/>
        <v>657864783.70181859</v>
      </c>
      <c r="L66" s="155">
        <f t="shared" si="44"/>
        <v>532572975</v>
      </c>
      <c r="M66" s="141">
        <f>SUM(C66:L66)</f>
        <v>21909623506.625519</v>
      </c>
    </row>
    <row r="67" spans="1:14" ht="15">
      <c r="A67" s="191"/>
      <c r="B67" s="202" t="s">
        <v>197</v>
      </c>
      <c r="C67" s="387">
        <f>C5+C9+C20+C24+C28</f>
        <v>1016656069.4456787</v>
      </c>
      <c r="D67" s="388">
        <f t="shared" ref="D67:K67" si="45">D5+D9+D20+D24+D28</f>
        <v>14300734.917878553</v>
      </c>
      <c r="E67" s="388">
        <f t="shared" si="45"/>
        <v>111044596.34040375</v>
      </c>
      <c r="F67" s="388">
        <f t="shared" si="45"/>
        <v>-75185093.920823097</v>
      </c>
      <c r="G67" s="388">
        <f t="shared" si="45"/>
        <v>254216373.91572881</v>
      </c>
      <c r="H67" s="388">
        <f t="shared" si="45"/>
        <v>-4210871.5651665628</v>
      </c>
      <c r="I67" s="383">
        <f t="shared" si="45"/>
        <v>0</v>
      </c>
      <c r="J67" s="383">
        <f t="shared" si="45"/>
        <v>0</v>
      </c>
      <c r="K67" s="383">
        <f t="shared" si="45"/>
        <v>0</v>
      </c>
      <c r="L67" s="462">
        <v>0</v>
      </c>
      <c r="M67" s="153">
        <f>SUM(C67:L67)</f>
        <v>1316821809.1337001</v>
      </c>
      <c r="N67" s="7"/>
    </row>
    <row r="68" spans="1:14" ht="15">
      <c r="A68" s="191"/>
      <c r="B68" s="198" t="s">
        <v>139</v>
      </c>
      <c r="C68" s="138">
        <v>0.2</v>
      </c>
      <c r="D68" s="142">
        <v>1</v>
      </c>
      <c r="E68" s="142">
        <v>1</v>
      </c>
      <c r="F68" s="142">
        <v>0.2</v>
      </c>
      <c r="G68" s="142">
        <v>0.2</v>
      </c>
      <c r="H68" s="142">
        <v>0.2</v>
      </c>
      <c r="I68" s="142">
        <v>0.2</v>
      </c>
      <c r="J68" s="142">
        <v>0.2</v>
      </c>
      <c r="K68" s="142">
        <v>0.2</v>
      </c>
      <c r="L68" s="365">
        <v>1</v>
      </c>
      <c r="M68" s="144"/>
      <c r="N68" s="7"/>
    </row>
    <row r="69" spans="1:14" ht="14.25" customHeight="1">
      <c r="A69" s="191"/>
      <c r="B69" s="201" t="s">
        <v>161</v>
      </c>
      <c r="C69" s="149">
        <f>(C66+C67)*C68</f>
        <v>3821563533.0138521</v>
      </c>
      <c r="D69" s="150">
        <f t="shared" ref="D69:L69" si="46">(D66+D67)*D68</f>
        <v>520275077.44327718</v>
      </c>
      <c r="E69" s="150">
        <f t="shared" si="46"/>
        <v>150983506.5872097</v>
      </c>
      <c r="F69" s="150">
        <f t="shared" si="46"/>
        <v>115408378.97545031</v>
      </c>
      <c r="G69" s="150">
        <f t="shared" si="46"/>
        <v>192275325.07219085</v>
      </c>
      <c r="H69" s="150">
        <f t="shared" si="46"/>
        <v>12954431.743889634</v>
      </c>
      <c r="I69" s="150">
        <f t="shared" si="46"/>
        <v>109443595</v>
      </c>
      <c r="J69" s="150">
        <f t="shared" si="46"/>
        <v>21304530.800000001</v>
      </c>
      <c r="K69" s="150">
        <f t="shared" si="46"/>
        <v>131572956.74036372</v>
      </c>
      <c r="L69" s="150">
        <f t="shared" si="46"/>
        <v>532572975</v>
      </c>
      <c r="M69" s="152">
        <f>SUM(C69:L69)</f>
        <v>5608354310.376235</v>
      </c>
    </row>
    <row r="70" spans="1:14" ht="14.25" customHeight="1">
      <c r="C70" s="7"/>
    </row>
    <row r="71" spans="1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1:14">
      <c r="N72" s="7"/>
    </row>
    <row r="73" spans="1:14" ht="26.25">
      <c r="A73" s="182" t="s">
        <v>234</v>
      </c>
      <c r="B73" s="183" t="s">
        <v>235</v>
      </c>
    </row>
    <row r="77" spans="1:14">
      <c r="L77" s="7"/>
      <c r="M77" s="7"/>
    </row>
  </sheetData>
  <mergeCells count="27">
    <mergeCell ref="O43:O45"/>
    <mergeCell ref="O46:O48"/>
    <mergeCell ref="A31:A34"/>
    <mergeCell ref="O31:O33"/>
    <mergeCell ref="O34:O36"/>
    <mergeCell ref="A35:A38"/>
    <mergeCell ref="O37:O39"/>
    <mergeCell ref="O40:O42"/>
    <mergeCell ref="A39:A41"/>
    <mergeCell ref="A19:A22"/>
    <mergeCell ref="O19:O21"/>
    <mergeCell ref="O22:O24"/>
    <mergeCell ref="A23:A26"/>
    <mergeCell ref="O25:O27"/>
    <mergeCell ref="A27:A30"/>
    <mergeCell ref="O28:O30"/>
    <mergeCell ref="C1:K1"/>
    <mergeCell ref="Q1:Y1"/>
    <mergeCell ref="A4:A7"/>
    <mergeCell ref="O4:O6"/>
    <mergeCell ref="O7:O9"/>
    <mergeCell ref="A8:A11"/>
    <mergeCell ref="O10:O12"/>
    <mergeCell ref="A12:A14"/>
    <mergeCell ref="O13:O15"/>
    <mergeCell ref="A15:A18"/>
    <mergeCell ref="O16:O18"/>
  </mergeCells>
  <pageMargins left="0.70866141732283472" right="0.70866141732283472" top="0.74803149606299213" bottom="0.74803149606299213" header="0.31496062992125984" footer="0.31496062992125984"/>
  <pageSetup scale="5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S62"/>
  <sheetViews>
    <sheetView showGridLines="0" topLeftCell="AW1" zoomScale="85" zoomScaleNormal="85" zoomScaleSheetLayoutView="100" workbookViewId="0">
      <selection activeCell="FC15" sqref="FC15"/>
    </sheetView>
  </sheetViews>
  <sheetFormatPr baseColWidth="10" defaultColWidth="11.42578125" defaultRowHeight="12.75"/>
  <cols>
    <col min="1" max="24" width="15.140625" style="117" customWidth="1"/>
    <col min="25" max="25" width="28.42578125" style="2" customWidth="1"/>
    <col min="26" max="26" width="13.85546875" style="2" bestFit="1" customWidth="1"/>
    <col min="27" max="27" width="12.28515625" style="2" bestFit="1" customWidth="1"/>
    <col min="28" max="28" width="12.28515625" style="2" customWidth="1"/>
    <col min="29" max="34" width="11.42578125" style="2"/>
    <col min="35" max="35" width="13.85546875" style="2" bestFit="1" customWidth="1"/>
    <col min="36" max="36" width="11.42578125" style="2"/>
    <col min="37" max="37" width="28" style="2" customWidth="1"/>
    <col min="38" max="38" width="14.140625" style="2" bestFit="1" customWidth="1"/>
    <col min="39" max="39" width="12.5703125" style="2" bestFit="1" customWidth="1"/>
    <col min="40" max="40" width="12.5703125" style="2" customWidth="1"/>
    <col min="41" max="46" width="11.42578125" style="2"/>
    <col min="47" max="47" width="14.140625" style="2" bestFit="1" customWidth="1"/>
    <col min="48" max="48" width="11.42578125" style="2"/>
    <col min="49" max="49" width="29.5703125" style="2" bestFit="1" customWidth="1"/>
    <col min="50" max="51" width="14.140625" style="2" bestFit="1" customWidth="1"/>
    <col min="52" max="52" width="14.140625" style="2" customWidth="1"/>
    <col min="53" max="58" width="14.140625" style="2" bestFit="1" customWidth="1"/>
    <col min="59" max="59" width="15.140625" style="2" bestFit="1" customWidth="1"/>
    <col min="60" max="61" width="11.42578125" style="2"/>
    <col min="62" max="62" width="14.140625" style="2" bestFit="1" customWidth="1"/>
    <col min="63" max="63" width="14.140625" style="2" customWidth="1"/>
    <col min="64" max="66" width="12.5703125" style="2" bestFit="1" customWidth="1"/>
    <col min="67" max="69" width="11.5703125" style="2" bestFit="1" customWidth="1"/>
    <col min="70" max="70" width="12.5703125" style="2" bestFit="1" customWidth="1"/>
    <col min="71" max="71" width="14.140625" style="2" bestFit="1" customWidth="1"/>
    <col min="72" max="72" width="11.42578125" style="2"/>
    <col min="73" max="73" width="22.7109375" style="2" customWidth="1"/>
    <col min="74" max="74" width="14.140625" style="2" bestFit="1" customWidth="1"/>
    <col min="75" max="75" width="12.5703125" style="2" bestFit="1" customWidth="1"/>
    <col min="76" max="76" width="12.5703125" style="2" customWidth="1"/>
    <col min="77" max="78" width="12.5703125" style="2" bestFit="1" customWidth="1"/>
    <col min="79" max="79" width="11.5703125" style="2" bestFit="1" customWidth="1"/>
    <col min="80" max="80" width="12.5703125" style="2" bestFit="1" customWidth="1"/>
    <col min="81" max="81" width="11.5703125" style="2" bestFit="1" customWidth="1"/>
    <col min="82" max="82" width="12.5703125" style="2" bestFit="1" customWidth="1"/>
    <col min="83" max="83" width="14.140625" style="2" bestFit="1" customWidth="1"/>
    <col min="84" max="84" width="15.140625" style="117" customWidth="1"/>
    <col min="85" max="85" width="23.28515625" style="117" customWidth="1"/>
    <col min="86" max="96" width="15.140625" style="117" customWidth="1"/>
    <col min="97" max="97" width="27.5703125" style="117" customWidth="1"/>
    <col min="98" max="156" width="15.140625" style="117" customWidth="1"/>
    <col min="157" max="157" width="11.42578125" style="117"/>
    <col min="158" max="158" width="15.140625" style="117" customWidth="1"/>
    <col min="159" max="166" width="11.42578125" style="117"/>
    <col min="167" max="167" width="12.5703125" style="117" bestFit="1" customWidth="1"/>
    <col min="168" max="16384" width="11.42578125" style="117"/>
  </cols>
  <sheetData>
    <row r="1" spans="1:227" s="2" customFormat="1">
      <c r="A1" s="493" t="s">
        <v>144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33"/>
      <c r="M1" s="493" t="s">
        <v>144</v>
      </c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33"/>
      <c r="Y1" s="491" t="s">
        <v>144</v>
      </c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K1" s="491" t="s">
        <v>144</v>
      </c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W1" s="491" t="s">
        <v>144</v>
      </c>
      <c r="AX1" s="491"/>
      <c r="AY1" s="491"/>
      <c r="AZ1" s="491"/>
      <c r="BA1" s="491"/>
      <c r="BB1" s="491"/>
      <c r="BC1" s="491"/>
      <c r="BD1" s="491"/>
      <c r="BE1" s="491"/>
      <c r="BF1" s="491"/>
      <c r="BG1" s="491"/>
      <c r="BI1" s="491" t="s">
        <v>144</v>
      </c>
      <c r="BJ1" s="491"/>
      <c r="BK1" s="491"/>
      <c r="BL1" s="491"/>
      <c r="BM1" s="491"/>
      <c r="BN1" s="491"/>
      <c r="BO1" s="491"/>
      <c r="BP1" s="491"/>
      <c r="BQ1" s="491"/>
      <c r="BR1" s="491"/>
      <c r="BS1" s="491"/>
      <c r="BU1" s="491" t="s">
        <v>144</v>
      </c>
      <c r="BV1" s="491"/>
      <c r="BW1" s="491"/>
      <c r="BX1" s="491"/>
      <c r="BY1" s="491"/>
      <c r="BZ1" s="491"/>
      <c r="CA1" s="491"/>
      <c r="CB1" s="491"/>
      <c r="CC1" s="491"/>
      <c r="CD1" s="491"/>
      <c r="CE1" s="491"/>
      <c r="CF1" s="433"/>
      <c r="CG1" s="493" t="s">
        <v>144</v>
      </c>
      <c r="CH1" s="493"/>
      <c r="CI1" s="493"/>
      <c r="CJ1" s="493"/>
      <c r="CK1" s="493"/>
      <c r="CL1" s="493"/>
      <c r="CM1" s="493"/>
      <c r="CN1" s="493"/>
      <c r="CO1" s="493"/>
      <c r="CP1" s="493"/>
      <c r="CQ1" s="493"/>
      <c r="CS1" s="491" t="s">
        <v>144</v>
      </c>
      <c r="CT1" s="491"/>
      <c r="CU1" s="491"/>
      <c r="CV1" s="491"/>
      <c r="CW1" s="491"/>
      <c r="CX1" s="491"/>
      <c r="CY1" s="491"/>
      <c r="CZ1" s="491"/>
      <c r="DA1" s="491"/>
      <c r="DB1" s="491"/>
      <c r="DC1" s="491"/>
      <c r="DE1" s="491" t="s">
        <v>144</v>
      </c>
      <c r="DF1" s="491"/>
      <c r="DG1" s="491"/>
      <c r="DH1" s="491"/>
      <c r="DI1" s="491"/>
      <c r="DJ1" s="491"/>
      <c r="DK1" s="491"/>
      <c r="DL1" s="491"/>
      <c r="DM1" s="491"/>
      <c r="DN1" s="491"/>
      <c r="DO1" s="491"/>
      <c r="DQ1" s="491" t="s">
        <v>144</v>
      </c>
      <c r="DR1" s="491"/>
      <c r="DS1" s="491"/>
      <c r="DT1" s="491"/>
      <c r="DU1" s="491"/>
      <c r="DV1" s="491"/>
      <c r="DW1" s="491"/>
      <c r="DX1" s="491"/>
      <c r="DY1" s="491"/>
      <c r="DZ1" s="491"/>
      <c r="EA1" s="491"/>
      <c r="EC1" s="491" t="s">
        <v>144</v>
      </c>
      <c r="ED1" s="491"/>
      <c r="EE1" s="491"/>
      <c r="EF1" s="491"/>
      <c r="EG1" s="491"/>
      <c r="EH1" s="491"/>
      <c r="EI1" s="491"/>
      <c r="EJ1" s="491"/>
      <c r="EK1" s="491"/>
      <c r="EL1" s="491"/>
      <c r="EM1" s="491"/>
      <c r="EO1" s="491" t="s">
        <v>144</v>
      </c>
      <c r="EP1" s="491"/>
      <c r="EQ1" s="491"/>
      <c r="ER1" s="491"/>
      <c r="ES1" s="491"/>
      <c r="ET1" s="491"/>
      <c r="EU1" s="491"/>
      <c r="EV1" s="491"/>
      <c r="EW1" s="491"/>
      <c r="EX1" s="491"/>
      <c r="EY1" s="491"/>
      <c r="FA1" s="491" t="s">
        <v>144</v>
      </c>
      <c r="FB1" s="491"/>
      <c r="FC1" s="491"/>
      <c r="FD1" s="491"/>
      <c r="FE1" s="491"/>
      <c r="FF1" s="491"/>
      <c r="FG1" s="491"/>
      <c r="FH1" s="491"/>
      <c r="FI1" s="491"/>
      <c r="FJ1" s="491"/>
      <c r="FK1" s="491"/>
      <c r="FM1" s="491" t="s">
        <v>144</v>
      </c>
      <c r="FN1" s="491"/>
      <c r="FO1" s="491"/>
      <c r="FP1" s="491"/>
      <c r="FQ1" s="491"/>
      <c r="FR1" s="491"/>
      <c r="FS1" s="491"/>
      <c r="FT1" s="491"/>
      <c r="FU1" s="491"/>
      <c r="FV1" s="491"/>
      <c r="FW1" s="491"/>
      <c r="FY1" s="491" t="s">
        <v>144</v>
      </c>
      <c r="FZ1" s="491"/>
      <c r="GA1" s="491"/>
      <c r="GB1" s="491"/>
      <c r="GC1" s="491"/>
      <c r="GD1" s="491"/>
      <c r="GE1" s="491"/>
      <c r="GF1" s="491"/>
      <c r="GG1" s="491"/>
      <c r="GH1" s="491"/>
      <c r="GI1" s="491"/>
      <c r="GK1" s="491" t="s">
        <v>144</v>
      </c>
      <c r="GL1" s="491"/>
      <c r="GM1" s="491"/>
      <c r="GN1" s="491"/>
      <c r="GO1" s="491"/>
      <c r="GP1" s="491"/>
      <c r="GQ1" s="491"/>
      <c r="GR1" s="491"/>
      <c r="GS1" s="491"/>
      <c r="GT1" s="491"/>
      <c r="GU1" s="491"/>
      <c r="GW1" s="491" t="s">
        <v>144</v>
      </c>
      <c r="GX1" s="491"/>
      <c r="GY1" s="491"/>
      <c r="GZ1" s="491"/>
      <c r="HA1" s="491"/>
      <c r="HB1" s="491"/>
      <c r="HC1" s="491"/>
      <c r="HD1" s="491"/>
      <c r="HE1" s="491"/>
      <c r="HF1" s="491"/>
      <c r="HG1" s="491"/>
      <c r="HI1" s="491" t="s">
        <v>144</v>
      </c>
      <c r="HJ1" s="491"/>
      <c r="HK1" s="491"/>
      <c r="HL1" s="491"/>
      <c r="HM1" s="491"/>
      <c r="HN1" s="491"/>
      <c r="HO1" s="491"/>
      <c r="HP1" s="491"/>
      <c r="HQ1" s="491"/>
      <c r="HR1" s="491"/>
      <c r="HS1" s="491"/>
    </row>
    <row r="2" spans="1:227" s="2" customFormat="1">
      <c r="A2" s="493" t="s">
        <v>187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33"/>
      <c r="M2" s="493" t="s">
        <v>187</v>
      </c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33"/>
      <c r="Y2" s="491" t="s">
        <v>187</v>
      </c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K2" s="491" t="s">
        <v>187</v>
      </c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W2" s="491" t="s">
        <v>187</v>
      </c>
      <c r="AX2" s="491"/>
      <c r="AY2" s="491"/>
      <c r="AZ2" s="491"/>
      <c r="BA2" s="491"/>
      <c r="BB2" s="491"/>
      <c r="BC2" s="491"/>
      <c r="BD2" s="491"/>
      <c r="BE2" s="491"/>
      <c r="BF2" s="491"/>
      <c r="BG2" s="491"/>
      <c r="BI2" s="491" t="s">
        <v>187</v>
      </c>
      <c r="BJ2" s="491"/>
      <c r="BK2" s="491"/>
      <c r="BL2" s="491"/>
      <c r="BM2" s="491"/>
      <c r="BN2" s="491"/>
      <c r="BO2" s="491"/>
      <c r="BP2" s="491"/>
      <c r="BQ2" s="491"/>
      <c r="BR2" s="491"/>
      <c r="BS2" s="491"/>
      <c r="BU2" s="491" t="s">
        <v>187</v>
      </c>
      <c r="BV2" s="491"/>
      <c r="BW2" s="491"/>
      <c r="BX2" s="491"/>
      <c r="BY2" s="491"/>
      <c r="BZ2" s="491"/>
      <c r="CA2" s="491"/>
      <c r="CB2" s="491"/>
      <c r="CC2" s="491"/>
      <c r="CD2" s="491"/>
      <c r="CE2" s="491"/>
      <c r="CF2" s="433"/>
      <c r="CG2" s="493" t="s">
        <v>187</v>
      </c>
      <c r="CH2" s="493"/>
      <c r="CI2" s="493"/>
      <c r="CJ2" s="493"/>
      <c r="CK2" s="493"/>
      <c r="CL2" s="493"/>
      <c r="CM2" s="493"/>
      <c r="CN2" s="493"/>
      <c r="CO2" s="493"/>
      <c r="CP2" s="493"/>
      <c r="CQ2" s="493"/>
      <c r="CS2" s="491" t="s">
        <v>187</v>
      </c>
      <c r="CT2" s="491"/>
      <c r="CU2" s="491"/>
      <c r="CV2" s="491"/>
      <c r="CW2" s="491"/>
      <c r="CX2" s="491"/>
      <c r="CY2" s="491"/>
      <c r="CZ2" s="491"/>
      <c r="DA2" s="491"/>
      <c r="DB2" s="491"/>
      <c r="DC2" s="491"/>
      <c r="DE2" s="491" t="s">
        <v>187</v>
      </c>
      <c r="DF2" s="491"/>
      <c r="DG2" s="491"/>
      <c r="DH2" s="491"/>
      <c r="DI2" s="491"/>
      <c r="DJ2" s="491"/>
      <c r="DK2" s="491"/>
      <c r="DL2" s="491"/>
      <c r="DM2" s="491"/>
      <c r="DN2" s="491"/>
      <c r="DO2" s="491"/>
      <c r="DQ2" s="491" t="s">
        <v>187</v>
      </c>
      <c r="DR2" s="491"/>
      <c r="DS2" s="491"/>
      <c r="DT2" s="491"/>
      <c r="DU2" s="491"/>
      <c r="DV2" s="491"/>
      <c r="DW2" s="491"/>
      <c r="DX2" s="491"/>
      <c r="DY2" s="491"/>
      <c r="DZ2" s="491"/>
      <c r="EA2" s="491"/>
      <c r="EC2" s="491" t="s">
        <v>187</v>
      </c>
      <c r="ED2" s="491"/>
      <c r="EE2" s="491"/>
      <c r="EF2" s="491"/>
      <c r="EG2" s="491"/>
      <c r="EH2" s="491"/>
      <c r="EI2" s="491"/>
      <c r="EJ2" s="491"/>
      <c r="EK2" s="491"/>
      <c r="EL2" s="491"/>
      <c r="EM2" s="491"/>
      <c r="EO2" s="491" t="s">
        <v>187</v>
      </c>
      <c r="EP2" s="491"/>
      <c r="EQ2" s="491"/>
      <c r="ER2" s="491"/>
      <c r="ES2" s="491"/>
      <c r="ET2" s="491"/>
      <c r="EU2" s="491"/>
      <c r="EV2" s="491"/>
      <c r="EW2" s="491"/>
      <c r="EX2" s="491"/>
      <c r="EY2" s="491"/>
      <c r="FA2" s="491" t="s">
        <v>187</v>
      </c>
      <c r="FB2" s="491"/>
      <c r="FC2" s="491"/>
      <c r="FD2" s="491"/>
      <c r="FE2" s="491"/>
      <c r="FF2" s="491"/>
      <c r="FG2" s="491"/>
      <c r="FH2" s="491"/>
      <c r="FI2" s="491"/>
      <c r="FJ2" s="491"/>
      <c r="FK2" s="491"/>
      <c r="FM2" s="491" t="s">
        <v>187</v>
      </c>
      <c r="FN2" s="491"/>
      <c r="FO2" s="491"/>
      <c r="FP2" s="491"/>
      <c r="FQ2" s="491"/>
      <c r="FR2" s="491"/>
      <c r="FS2" s="491"/>
      <c r="FT2" s="491"/>
      <c r="FU2" s="491"/>
      <c r="FV2" s="491"/>
      <c r="FW2" s="491"/>
      <c r="FY2" s="491" t="s">
        <v>187</v>
      </c>
      <c r="FZ2" s="491"/>
      <c r="GA2" s="491"/>
      <c r="GB2" s="491"/>
      <c r="GC2" s="491"/>
      <c r="GD2" s="491"/>
      <c r="GE2" s="491"/>
      <c r="GF2" s="491"/>
      <c r="GG2" s="491"/>
      <c r="GH2" s="491"/>
      <c r="GI2" s="491"/>
      <c r="GK2" s="491" t="s">
        <v>187</v>
      </c>
      <c r="GL2" s="491"/>
      <c r="GM2" s="491"/>
      <c r="GN2" s="491"/>
      <c r="GO2" s="491"/>
      <c r="GP2" s="491"/>
      <c r="GQ2" s="491"/>
      <c r="GR2" s="491"/>
      <c r="GS2" s="491"/>
      <c r="GT2" s="491"/>
      <c r="GU2" s="491"/>
      <c r="GW2" s="491" t="s">
        <v>187</v>
      </c>
      <c r="GX2" s="491"/>
      <c r="GY2" s="491"/>
      <c r="GZ2" s="491"/>
      <c r="HA2" s="491"/>
      <c r="HB2" s="491"/>
      <c r="HC2" s="491"/>
      <c r="HD2" s="491"/>
      <c r="HE2" s="491"/>
      <c r="HF2" s="491"/>
      <c r="HG2" s="491"/>
      <c r="HI2" s="491" t="s">
        <v>187</v>
      </c>
      <c r="HJ2" s="491"/>
      <c r="HK2" s="491"/>
      <c r="HL2" s="491"/>
      <c r="HM2" s="491"/>
      <c r="HN2" s="491"/>
      <c r="HO2" s="491"/>
      <c r="HP2" s="491"/>
      <c r="HQ2" s="491"/>
      <c r="HR2" s="491"/>
      <c r="HS2" s="491"/>
    </row>
    <row r="3" spans="1:227" s="2" customFormat="1">
      <c r="A3" s="493" t="s">
        <v>186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33"/>
      <c r="M3" s="493" t="s">
        <v>186</v>
      </c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33"/>
      <c r="Y3" s="491" t="s">
        <v>186</v>
      </c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K3" s="491" t="s">
        <v>186</v>
      </c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W3" s="491" t="s">
        <v>186</v>
      </c>
      <c r="AX3" s="491"/>
      <c r="AY3" s="491"/>
      <c r="AZ3" s="491"/>
      <c r="BA3" s="491"/>
      <c r="BB3" s="491"/>
      <c r="BC3" s="491"/>
      <c r="BD3" s="491"/>
      <c r="BE3" s="491"/>
      <c r="BF3" s="491"/>
      <c r="BG3" s="491"/>
      <c r="BI3" s="491" t="s">
        <v>186</v>
      </c>
      <c r="BJ3" s="491"/>
      <c r="BK3" s="491"/>
      <c r="BL3" s="491"/>
      <c r="BM3" s="491"/>
      <c r="BN3" s="491"/>
      <c r="BO3" s="491"/>
      <c r="BP3" s="491"/>
      <c r="BQ3" s="491"/>
      <c r="BR3" s="491"/>
      <c r="BS3" s="491"/>
      <c r="BU3" s="491" t="s">
        <v>186</v>
      </c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33"/>
      <c r="CG3" s="493" t="s">
        <v>186</v>
      </c>
      <c r="CH3" s="493"/>
      <c r="CI3" s="493"/>
      <c r="CJ3" s="493"/>
      <c r="CK3" s="493"/>
      <c r="CL3" s="493"/>
      <c r="CM3" s="493"/>
      <c r="CN3" s="493"/>
      <c r="CO3" s="493"/>
      <c r="CP3" s="493"/>
      <c r="CQ3" s="493"/>
      <c r="CS3" s="491" t="s">
        <v>186</v>
      </c>
      <c r="CT3" s="491"/>
      <c r="CU3" s="491"/>
      <c r="CV3" s="491"/>
      <c r="CW3" s="491"/>
      <c r="CX3" s="491"/>
      <c r="CY3" s="491"/>
      <c r="CZ3" s="491"/>
      <c r="DA3" s="491"/>
      <c r="DB3" s="491"/>
      <c r="DC3" s="491"/>
      <c r="DE3" s="491" t="s">
        <v>186</v>
      </c>
      <c r="DF3" s="491"/>
      <c r="DG3" s="491"/>
      <c r="DH3" s="491"/>
      <c r="DI3" s="491"/>
      <c r="DJ3" s="491"/>
      <c r="DK3" s="491"/>
      <c r="DL3" s="491"/>
      <c r="DM3" s="491"/>
      <c r="DN3" s="491"/>
      <c r="DO3" s="491"/>
      <c r="DQ3" s="491" t="s">
        <v>186</v>
      </c>
      <c r="DR3" s="491"/>
      <c r="DS3" s="491"/>
      <c r="DT3" s="491"/>
      <c r="DU3" s="491"/>
      <c r="DV3" s="491"/>
      <c r="DW3" s="491"/>
      <c r="DX3" s="491"/>
      <c r="DY3" s="491"/>
      <c r="DZ3" s="491"/>
      <c r="EA3" s="491"/>
      <c r="EC3" s="491" t="s">
        <v>186</v>
      </c>
      <c r="ED3" s="491"/>
      <c r="EE3" s="491"/>
      <c r="EF3" s="491"/>
      <c r="EG3" s="491"/>
      <c r="EH3" s="491"/>
      <c r="EI3" s="491"/>
      <c r="EJ3" s="491"/>
      <c r="EK3" s="491"/>
      <c r="EL3" s="491"/>
      <c r="EM3" s="491"/>
      <c r="EO3" s="491" t="s">
        <v>186</v>
      </c>
      <c r="EP3" s="491"/>
      <c r="EQ3" s="491"/>
      <c r="ER3" s="491"/>
      <c r="ES3" s="491"/>
      <c r="ET3" s="491"/>
      <c r="EU3" s="491"/>
      <c r="EV3" s="491"/>
      <c r="EW3" s="491"/>
      <c r="EX3" s="491"/>
      <c r="EY3" s="491"/>
      <c r="FA3" s="491" t="s">
        <v>186</v>
      </c>
      <c r="FB3" s="491"/>
      <c r="FC3" s="491"/>
      <c r="FD3" s="491"/>
      <c r="FE3" s="491"/>
      <c r="FF3" s="491"/>
      <c r="FG3" s="491"/>
      <c r="FH3" s="491"/>
      <c r="FI3" s="491"/>
      <c r="FJ3" s="491"/>
      <c r="FK3" s="491"/>
      <c r="FM3" s="491" t="s">
        <v>186</v>
      </c>
      <c r="FN3" s="491"/>
      <c r="FO3" s="491"/>
      <c r="FP3" s="491"/>
      <c r="FQ3" s="491"/>
      <c r="FR3" s="491"/>
      <c r="FS3" s="491"/>
      <c r="FT3" s="491"/>
      <c r="FU3" s="491"/>
      <c r="FV3" s="491"/>
      <c r="FW3" s="491"/>
      <c r="FY3" s="491" t="s">
        <v>186</v>
      </c>
      <c r="FZ3" s="491"/>
      <c r="GA3" s="491"/>
      <c r="GB3" s="491"/>
      <c r="GC3" s="491"/>
      <c r="GD3" s="491"/>
      <c r="GE3" s="491"/>
      <c r="GF3" s="491"/>
      <c r="GG3" s="491"/>
      <c r="GH3" s="491"/>
      <c r="GI3" s="491"/>
      <c r="GK3" s="491" t="s">
        <v>186</v>
      </c>
      <c r="GL3" s="491"/>
      <c r="GM3" s="491"/>
      <c r="GN3" s="491"/>
      <c r="GO3" s="491"/>
      <c r="GP3" s="491"/>
      <c r="GQ3" s="491"/>
      <c r="GR3" s="491"/>
      <c r="GS3" s="491"/>
      <c r="GT3" s="491"/>
      <c r="GU3" s="491"/>
      <c r="GW3" s="491" t="s">
        <v>186</v>
      </c>
      <c r="GX3" s="491"/>
      <c r="GY3" s="491"/>
      <c r="GZ3" s="491"/>
      <c r="HA3" s="491"/>
      <c r="HB3" s="491"/>
      <c r="HC3" s="491"/>
      <c r="HD3" s="491"/>
      <c r="HE3" s="491"/>
      <c r="HF3" s="491"/>
      <c r="HG3" s="491"/>
      <c r="HI3" s="491" t="s">
        <v>186</v>
      </c>
      <c r="HJ3" s="491"/>
      <c r="HK3" s="491"/>
      <c r="HL3" s="491"/>
      <c r="HM3" s="491"/>
      <c r="HN3" s="491"/>
      <c r="HO3" s="491"/>
      <c r="HP3" s="491"/>
      <c r="HQ3" s="491"/>
      <c r="HR3" s="491"/>
      <c r="HS3" s="491"/>
    </row>
    <row r="4" spans="1:227" s="106" customFormat="1" ht="13.5" thickBot="1">
      <c r="A4" s="496" t="s">
        <v>217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63"/>
      <c r="M4" s="496" t="s">
        <v>218</v>
      </c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63"/>
      <c r="Y4" s="494" t="s">
        <v>312</v>
      </c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K4" s="495" t="s">
        <v>313</v>
      </c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W4" s="492" t="s">
        <v>208</v>
      </c>
      <c r="AX4" s="492"/>
      <c r="AY4" s="492"/>
      <c r="AZ4" s="492"/>
      <c r="BA4" s="492"/>
      <c r="BB4" s="492"/>
      <c r="BC4" s="492"/>
      <c r="BD4" s="492"/>
      <c r="BE4" s="492"/>
      <c r="BF4" s="492"/>
      <c r="BG4" s="492"/>
      <c r="BI4" s="492" t="s">
        <v>243</v>
      </c>
      <c r="BJ4" s="492"/>
      <c r="BK4" s="492"/>
      <c r="BL4" s="492"/>
      <c r="BM4" s="492"/>
      <c r="BN4" s="492"/>
      <c r="BO4" s="492"/>
      <c r="BP4" s="492"/>
      <c r="BQ4" s="492"/>
      <c r="BR4" s="492"/>
      <c r="BS4" s="492"/>
      <c r="BU4" s="492" t="s">
        <v>215</v>
      </c>
      <c r="BV4" s="492"/>
      <c r="BW4" s="492"/>
      <c r="BX4" s="492"/>
      <c r="BY4" s="492"/>
      <c r="BZ4" s="492"/>
      <c r="CA4" s="492"/>
      <c r="CB4" s="492"/>
      <c r="CC4" s="492"/>
      <c r="CD4" s="492"/>
      <c r="CE4" s="492"/>
      <c r="CF4" s="463"/>
      <c r="CG4" s="494" t="s">
        <v>199</v>
      </c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S4" s="494" t="s">
        <v>200</v>
      </c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E4" s="494" t="s">
        <v>201</v>
      </c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Q4" s="495" t="s">
        <v>202</v>
      </c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C4" s="492" t="s">
        <v>220</v>
      </c>
      <c r="ED4" s="492"/>
      <c r="EE4" s="492"/>
      <c r="EF4" s="492"/>
      <c r="EG4" s="492"/>
      <c r="EH4" s="492"/>
      <c r="EI4" s="492"/>
      <c r="EJ4" s="492"/>
      <c r="EK4" s="492"/>
      <c r="EL4" s="492"/>
      <c r="EM4" s="492"/>
      <c r="EO4" s="492" t="s">
        <v>221</v>
      </c>
      <c r="EP4" s="492"/>
      <c r="EQ4" s="492"/>
      <c r="ER4" s="492"/>
      <c r="ES4" s="492"/>
      <c r="ET4" s="492"/>
      <c r="EU4" s="492"/>
      <c r="EV4" s="492"/>
      <c r="EW4" s="492"/>
      <c r="EX4" s="492"/>
      <c r="EY4" s="492"/>
      <c r="FA4" s="492" t="s">
        <v>316</v>
      </c>
      <c r="FB4" s="492"/>
      <c r="FC4" s="492"/>
      <c r="FD4" s="492"/>
      <c r="FE4" s="492"/>
      <c r="FF4" s="492"/>
      <c r="FG4" s="492"/>
      <c r="FH4" s="492"/>
      <c r="FI4" s="492"/>
      <c r="FJ4" s="492"/>
      <c r="FK4" s="492"/>
      <c r="FM4" s="492" t="s">
        <v>317</v>
      </c>
      <c r="FN4" s="492"/>
      <c r="FO4" s="492"/>
      <c r="FP4" s="492"/>
      <c r="FQ4" s="492"/>
      <c r="FR4" s="492"/>
      <c r="FS4" s="492"/>
      <c r="FT4" s="492"/>
      <c r="FU4" s="492"/>
      <c r="FV4" s="492"/>
      <c r="FW4" s="492"/>
      <c r="FY4" s="492" t="s">
        <v>318</v>
      </c>
      <c r="FZ4" s="492"/>
      <c r="GA4" s="492"/>
      <c r="GB4" s="492"/>
      <c r="GC4" s="492"/>
      <c r="GD4" s="492"/>
      <c r="GE4" s="492"/>
      <c r="GF4" s="492"/>
      <c r="GG4" s="492"/>
      <c r="GH4" s="492"/>
      <c r="GI4" s="492"/>
      <c r="GK4" s="492" t="s">
        <v>319</v>
      </c>
      <c r="GL4" s="492"/>
      <c r="GM4" s="492"/>
      <c r="GN4" s="492"/>
      <c r="GO4" s="492"/>
      <c r="GP4" s="492"/>
      <c r="GQ4" s="492"/>
      <c r="GR4" s="492"/>
      <c r="GS4" s="492"/>
      <c r="GT4" s="492"/>
      <c r="GU4" s="492"/>
      <c r="GW4" s="492" t="s">
        <v>320</v>
      </c>
      <c r="GX4" s="492"/>
      <c r="GY4" s="492"/>
      <c r="GZ4" s="492"/>
      <c r="HA4" s="492"/>
      <c r="HB4" s="492"/>
      <c r="HC4" s="492"/>
      <c r="HD4" s="492"/>
      <c r="HE4" s="492"/>
      <c r="HF4" s="492"/>
      <c r="HG4" s="492"/>
      <c r="HI4" s="492" t="s">
        <v>321</v>
      </c>
      <c r="HJ4" s="492"/>
      <c r="HK4" s="492"/>
      <c r="HL4" s="492"/>
      <c r="HM4" s="492"/>
      <c r="HN4" s="492"/>
      <c r="HO4" s="492"/>
      <c r="HP4" s="492"/>
      <c r="HQ4" s="492"/>
      <c r="HR4" s="492"/>
      <c r="HS4" s="492"/>
    </row>
    <row r="5" spans="1:227" s="2" customFormat="1" ht="39" thickTop="1">
      <c r="A5" s="11" t="s">
        <v>0</v>
      </c>
      <c r="B5" s="12" t="s">
        <v>170</v>
      </c>
      <c r="C5" s="12" t="s">
        <v>280</v>
      </c>
      <c r="D5" s="12" t="s">
        <v>281</v>
      </c>
      <c r="E5" s="12" t="s">
        <v>172</v>
      </c>
      <c r="F5" s="12" t="s">
        <v>173</v>
      </c>
      <c r="G5" s="12" t="s">
        <v>174</v>
      </c>
      <c r="H5" s="12" t="s">
        <v>175</v>
      </c>
      <c r="I5" s="12" t="s">
        <v>176</v>
      </c>
      <c r="J5" s="12" t="s">
        <v>189</v>
      </c>
      <c r="K5" s="113" t="s">
        <v>53</v>
      </c>
      <c r="L5" s="114"/>
      <c r="M5" s="119" t="s">
        <v>0</v>
      </c>
      <c r="N5" s="120" t="s">
        <v>170</v>
      </c>
      <c r="O5" s="120" t="s">
        <v>280</v>
      </c>
      <c r="P5" s="120" t="s">
        <v>281</v>
      </c>
      <c r="Q5" s="120" t="s">
        <v>172</v>
      </c>
      <c r="R5" s="120" t="s">
        <v>173</v>
      </c>
      <c r="S5" s="120" t="s">
        <v>174</v>
      </c>
      <c r="T5" s="120" t="s">
        <v>175</v>
      </c>
      <c r="U5" s="120" t="s">
        <v>176</v>
      </c>
      <c r="V5" s="120" t="s">
        <v>189</v>
      </c>
      <c r="W5" s="121" t="s">
        <v>53</v>
      </c>
      <c r="X5" s="115"/>
      <c r="Y5" s="119" t="s">
        <v>0</v>
      </c>
      <c r="Z5" s="120" t="s">
        <v>170</v>
      </c>
      <c r="AA5" s="120" t="s">
        <v>171</v>
      </c>
      <c r="AB5" s="12" t="s">
        <v>281</v>
      </c>
      <c r="AC5" s="120" t="s">
        <v>172</v>
      </c>
      <c r="AD5" s="120" t="s">
        <v>173</v>
      </c>
      <c r="AE5" s="120" t="s">
        <v>174</v>
      </c>
      <c r="AF5" s="120" t="s">
        <v>175</v>
      </c>
      <c r="AG5" s="120" t="s">
        <v>176</v>
      </c>
      <c r="AH5" s="120" t="s">
        <v>189</v>
      </c>
      <c r="AI5" s="121" t="s">
        <v>53</v>
      </c>
      <c r="AK5" s="119" t="s">
        <v>0</v>
      </c>
      <c r="AL5" s="120" t="s">
        <v>170</v>
      </c>
      <c r="AM5" s="120" t="s">
        <v>171</v>
      </c>
      <c r="AN5" s="12" t="s">
        <v>281</v>
      </c>
      <c r="AO5" s="120" t="s">
        <v>172</v>
      </c>
      <c r="AP5" s="120" t="s">
        <v>173</v>
      </c>
      <c r="AQ5" s="120" t="s">
        <v>174</v>
      </c>
      <c r="AR5" s="120" t="s">
        <v>175</v>
      </c>
      <c r="AS5" s="120" t="s">
        <v>176</v>
      </c>
      <c r="AT5" s="120" t="s">
        <v>189</v>
      </c>
      <c r="AU5" s="121" t="s">
        <v>53</v>
      </c>
      <c r="AW5" s="119" t="s">
        <v>0</v>
      </c>
      <c r="AX5" s="120" t="s">
        <v>170</v>
      </c>
      <c r="AY5" s="120" t="s">
        <v>171</v>
      </c>
      <c r="AZ5" s="12" t="s">
        <v>281</v>
      </c>
      <c r="BA5" s="120" t="s">
        <v>172</v>
      </c>
      <c r="BB5" s="120" t="s">
        <v>173</v>
      </c>
      <c r="BC5" s="120" t="s">
        <v>174</v>
      </c>
      <c r="BD5" s="120" t="s">
        <v>175</v>
      </c>
      <c r="BE5" s="120" t="s">
        <v>176</v>
      </c>
      <c r="BF5" s="120" t="s">
        <v>189</v>
      </c>
      <c r="BG5" s="121" t="s">
        <v>53</v>
      </c>
      <c r="BI5" s="119" t="s">
        <v>0</v>
      </c>
      <c r="BJ5" s="120" t="s">
        <v>170</v>
      </c>
      <c r="BK5" s="120" t="s">
        <v>171</v>
      </c>
      <c r="BL5" s="12" t="s">
        <v>281</v>
      </c>
      <c r="BM5" s="120" t="s">
        <v>172</v>
      </c>
      <c r="BN5" s="120" t="s">
        <v>173</v>
      </c>
      <c r="BO5" s="120" t="s">
        <v>174</v>
      </c>
      <c r="BP5" s="120" t="s">
        <v>175</v>
      </c>
      <c r="BQ5" s="120" t="s">
        <v>176</v>
      </c>
      <c r="BR5" s="120" t="s">
        <v>189</v>
      </c>
      <c r="BS5" s="121" t="s">
        <v>53</v>
      </c>
      <c r="BU5" s="119" t="s">
        <v>0</v>
      </c>
      <c r="BV5" s="120" t="s">
        <v>170</v>
      </c>
      <c r="BW5" s="120" t="s">
        <v>171</v>
      </c>
      <c r="BX5" s="12" t="s">
        <v>281</v>
      </c>
      <c r="BY5" s="120" t="s">
        <v>172</v>
      </c>
      <c r="BZ5" s="120" t="s">
        <v>173</v>
      </c>
      <c r="CA5" s="120" t="s">
        <v>174</v>
      </c>
      <c r="CB5" s="120" t="s">
        <v>175</v>
      </c>
      <c r="CC5" s="120" t="s">
        <v>176</v>
      </c>
      <c r="CD5" s="120" t="s">
        <v>189</v>
      </c>
      <c r="CE5" s="121" t="s">
        <v>53</v>
      </c>
      <c r="CF5" s="116"/>
      <c r="CG5" s="119" t="s">
        <v>0</v>
      </c>
      <c r="CH5" s="12" t="s">
        <v>170</v>
      </c>
      <c r="CI5" s="12" t="s">
        <v>280</v>
      </c>
      <c r="CJ5" s="12" t="s">
        <v>281</v>
      </c>
      <c r="CK5" s="12" t="s">
        <v>172</v>
      </c>
      <c r="CL5" s="12" t="s">
        <v>173</v>
      </c>
      <c r="CM5" s="12" t="s">
        <v>174</v>
      </c>
      <c r="CN5" s="12" t="s">
        <v>175</v>
      </c>
      <c r="CO5" s="12" t="s">
        <v>176</v>
      </c>
      <c r="CP5" s="12" t="s">
        <v>189</v>
      </c>
      <c r="CQ5" s="13" t="s">
        <v>53</v>
      </c>
      <c r="CS5" s="11" t="s">
        <v>0</v>
      </c>
      <c r="CT5" s="12" t="s">
        <v>170</v>
      </c>
      <c r="CU5" s="12" t="s">
        <v>280</v>
      </c>
      <c r="CV5" s="12" t="s">
        <v>281</v>
      </c>
      <c r="CW5" s="12" t="s">
        <v>172</v>
      </c>
      <c r="CX5" s="12" t="s">
        <v>173</v>
      </c>
      <c r="CY5" s="12" t="s">
        <v>174</v>
      </c>
      <c r="CZ5" s="12" t="s">
        <v>175</v>
      </c>
      <c r="DA5" s="12" t="s">
        <v>176</v>
      </c>
      <c r="DB5" s="12" t="s">
        <v>189</v>
      </c>
      <c r="DC5" s="13" t="s">
        <v>53</v>
      </c>
      <c r="DE5" s="11" t="s">
        <v>0</v>
      </c>
      <c r="DF5" s="12" t="s">
        <v>170</v>
      </c>
      <c r="DG5" s="12" t="s">
        <v>280</v>
      </c>
      <c r="DH5" s="12" t="s">
        <v>281</v>
      </c>
      <c r="DI5" s="12" t="s">
        <v>172</v>
      </c>
      <c r="DJ5" s="12" t="s">
        <v>173</v>
      </c>
      <c r="DK5" s="12" t="s">
        <v>174</v>
      </c>
      <c r="DL5" s="12" t="s">
        <v>175</v>
      </c>
      <c r="DM5" s="12" t="s">
        <v>176</v>
      </c>
      <c r="DN5" s="12" t="s">
        <v>189</v>
      </c>
      <c r="DO5" s="13" t="s">
        <v>53</v>
      </c>
      <c r="DQ5" s="11" t="s">
        <v>0</v>
      </c>
      <c r="DR5" s="12" t="s">
        <v>170</v>
      </c>
      <c r="DS5" s="12" t="s">
        <v>280</v>
      </c>
      <c r="DT5" s="12" t="s">
        <v>281</v>
      </c>
      <c r="DU5" s="12" t="s">
        <v>172</v>
      </c>
      <c r="DV5" s="12" t="s">
        <v>173</v>
      </c>
      <c r="DW5" s="12" t="s">
        <v>174</v>
      </c>
      <c r="DX5" s="12" t="s">
        <v>175</v>
      </c>
      <c r="DY5" s="12" t="s">
        <v>176</v>
      </c>
      <c r="DZ5" s="12" t="s">
        <v>189</v>
      </c>
      <c r="EA5" s="13" t="s">
        <v>53</v>
      </c>
      <c r="EC5" s="11" t="s">
        <v>0</v>
      </c>
      <c r="ED5" s="12" t="s">
        <v>170</v>
      </c>
      <c r="EE5" s="12" t="s">
        <v>280</v>
      </c>
      <c r="EF5" s="12" t="s">
        <v>281</v>
      </c>
      <c r="EG5" s="12" t="s">
        <v>172</v>
      </c>
      <c r="EH5" s="12" t="s">
        <v>173</v>
      </c>
      <c r="EI5" s="12" t="s">
        <v>174</v>
      </c>
      <c r="EJ5" s="12" t="s">
        <v>175</v>
      </c>
      <c r="EK5" s="12" t="s">
        <v>176</v>
      </c>
      <c r="EL5" s="12" t="s">
        <v>189</v>
      </c>
      <c r="EM5" s="13" t="s">
        <v>53</v>
      </c>
      <c r="EO5" s="11" t="s">
        <v>0</v>
      </c>
      <c r="EP5" s="12" t="s">
        <v>170</v>
      </c>
      <c r="EQ5" s="12" t="s">
        <v>280</v>
      </c>
      <c r="ER5" s="12" t="s">
        <v>281</v>
      </c>
      <c r="ES5" s="12" t="s">
        <v>172</v>
      </c>
      <c r="ET5" s="12" t="s">
        <v>173</v>
      </c>
      <c r="EU5" s="12" t="s">
        <v>174</v>
      </c>
      <c r="EV5" s="12" t="s">
        <v>175</v>
      </c>
      <c r="EW5" s="12" t="s">
        <v>176</v>
      </c>
      <c r="EX5" s="12" t="s">
        <v>189</v>
      </c>
      <c r="EY5" s="13" t="s">
        <v>53</v>
      </c>
      <c r="FA5" s="11" t="s">
        <v>0</v>
      </c>
      <c r="FB5" s="12" t="s">
        <v>170</v>
      </c>
      <c r="FC5" s="12" t="s">
        <v>280</v>
      </c>
      <c r="FD5" s="12" t="s">
        <v>281</v>
      </c>
      <c r="FE5" s="12" t="s">
        <v>172</v>
      </c>
      <c r="FF5" s="12" t="s">
        <v>173</v>
      </c>
      <c r="FG5" s="12" t="s">
        <v>174</v>
      </c>
      <c r="FH5" s="12" t="s">
        <v>175</v>
      </c>
      <c r="FI5" s="12" t="s">
        <v>176</v>
      </c>
      <c r="FJ5" s="12" t="s">
        <v>189</v>
      </c>
      <c r="FK5" s="13" t="s">
        <v>53</v>
      </c>
      <c r="FM5" s="119" t="s">
        <v>0</v>
      </c>
      <c r="FN5" s="120" t="s">
        <v>170</v>
      </c>
      <c r="FO5" s="120" t="s">
        <v>171</v>
      </c>
      <c r="FP5" s="120"/>
      <c r="FQ5" s="120" t="s">
        <v>172</v>
      </c>
      <c r="FR5" s="120" t="s">
        <v>173</v>
      </c>
      <c r="FS5" s="120" t="s">
        <v>174</v>
      </c>
      <c r="FT5" s="120" t="s">
        <v>175</v>
      </c>
      <c r="FU5" s="120" t="s">
        <v>176</v>
      </c>
      <c r="FV5" s="120" t="s">
        <v>189</v>
      </c>
      <c r="FW5" s="121" t="s">
        <v>53</v>
      </c>
      <c r="FY5" s="11" t="s">
        <v>0</v>
      </c>
      <c r="FZ5" s="12" t="s">
        <v>170</v>
      </c>
      <c r="GA5" s="12" t="s">
        <v>280</v>
      </c>
      <c r="GB5" s="12" t="s">
        <v>281</v>
      </c>
      <c r="GC5" s="12" t="s">
        <v>172</v>
      </c>
      <c r="GD5" s="12" t="s">
        <v>173</v>
      </c>
      <c r="GE5" s="12" t="s">
        <v>174</v>
      </c>
      <c r="GF5" s="12" t="s">
        <v>175</v>
      </c>
      <c r="GG5" s="12" t="s">
        <v>176</v>
      </c>
      <c r="GH5" s="12" t="s">
        <v>189</v>
      </c>
      <c r="GI5" s="13" t="s">
        <v>53</v>
      </c>
      <c r="GK5" s="11" t="s">
        <v>0</v>
      </c>
      <c r="GL5" s="12" t="s">
        <v>170</v>
      </c>
      <c r="GM5" s="12" t="s">
        <v>280</v>
      </c>
      <c r="GN5" s="12" t="s">
        <v>281</v>
      </c>
      <c r="GO5" s="12" t="s">
        <v>172</v>
      </c>
      <c r="GP5" s="12" t="s">
        <v>173</v>
      </c>
      <c r="GQ5" s="12" t="s">
        <v>174</v>
      </c>
      <c r="GR5" s="12" t="s">
        <v>175</v>
      </c>
      <c r="GS5" s="12" t="s">
        <v>176</v>
      </c>
      <c r="GT5" s="12" t="s">
        <v>189</v>
      </c>
      <c r="GU5" s="13" t="s">
        <v>53</v>
      </c>
      <c r="GW5" s="11" t="s">
        <v>0</v>
      </c>
      <c r="GX5" s="12" t="s">
        <v>170</v>
      </c>
      <c r="GY5" s="12" t="s">
        <v>280</v>
      </c>
      <c r="GZ5" s="12" t="s">
        <v>281</v>
      </c>
      <c r="HA5" s="12" t="s">
        <v>172</v>
      </c>
      <c r="HB5" s="12" t="s">
        <v>173</v>
      </c>
      <c r="HC5" s="12" t="s">
        <v>174</v>
      </c>
      <c r="HD5" s="12" t="s">
        <v>175</v>
      </c>
      <c r="HE5" s="12" t="s">
        <v>176</v>
      </c>
      <c r="HF5" s="12" t="s">
        <v>189</v>
      </c>
      <c r="HG5" s="13" t="s">
        <v>53</v>
      </c>
      <c r="HI5" s="11" t="s">
        <v>0</v>
      </c>
      <c r="HJ5" s="12" t="s">
        <v>170</v>
      </c>
      <c r="HK5" s="12" t="s">
        <v>280</v>
      </c>
      <c r="HL5" s="12" t="s">
        <v>281</v>
      </c>
      <c r="HM5" s="12" t="s">
        <v>172</v>
      </c>
      <c r="HN5" s="12" t="s">
        <v>173</v>
      </c>
      <c r="HO5" s="12" t="s">
        <v>174</v>
      </c>
      <c r="HP5" s="12" t="s">
        <v>175</v>
      </c>
      <c r="HQ5" s="12" t="s">
        <v>176</v>
      </c>
      <c r="HR5" s="12" t="s">
        <v>189</v>
      </c>
      <c r="HS5" s="13" t="s">
        <v>53</v>
      </c>
    </row>
    <row r="6" spans="1:227" s="2" customFormat="1">
      <c r="A6" s="3" t="s">
        <v>1</v>
      </c>
      <c r="B6" s="4">
        <f>CH6+CT6+DF6</f>
        <v>2001238.115996622</v>
      </c>
      <c r="C6" s="4">
        <f t="shared" ref="C6:J21" si="0">CI6+CU6+DG6</f>
        <v>280613.28132176574</v>
      </c>
      <c r="D6" s="4">
        <f t="shared" si="0"/>
        <v>0</v>
      </c>
      <c r="E6" s="4">
        <f t="shared" si="0"/>
        <v>91902.41381322543</v>
      </c>
      <c r="F6" s="4">
        <f t="shared" si="0"/>
        <v>82128.302601256379</v>
      </c>
      <c r="G6" s="4">
        <f t="shared" si="0"/>
        <v>7568.7415623227625</v>
      </c>
      <c r="H6" s="4">
        <f t="shared" si="0"/>
        <v>64426.988128645928</v>
      </c>
      <c r="I6" s="4">
        <f t="shared" si="0"/>
        <v>11496.525654921086</v>
      </c>
      <c r="J6" s="4">
        <f t="shared" si="0"/>
        <v>29433.656055738746</v>
      </c>
      <c r="K6" s="6">
        <f>SUM(B6:J6)</f>
        <v>2568808.0251344983</v>
      </c>
      <c r="L6" s="3"/>
      <c r="M6" s="3" t="s">
        <v>1</v>
      </c>
      <c r="N6" s="4">
        <f>DR6+ED6+EP6</f>
        <v>2182878.4738424812</v>
      </c>
      <c r="O6" s="4">
        <f t="shared" ref="O6:V21" si="1">DS6+EE6+EQ6</f>
        <v>289416.2933444567</v>
      </c>
      <c r="P6" s="4">
        <f t="shared" si="1"/>
        <v>1825250.3078896254</v>
      </c>
      <c r="Q6" s="4">
        <f t="shared" si="1"/>
        <v>35512.834608098841</v>
      </c>
      <c r="R6" s="4">
        <f t="shared" si="1"/>
        <v>95662.471547375142</v>
      </c>
      <c r="S6" s="4">
        <f t="shared" si="1"/>
        <v>6231.0981916523124</v>
      </c>
      <c r="T6" s="4">
        <f t="shared" si="1"/>
        <v>56458.930910593881</v>
      </c>
      <c r="U6" s="4">
        <f t="shared" si="1"/>
        <v>11496.525654921086</v>
      </c>
      <c r="V6" s="4">
        <f t="shared" si="1"/>
        <v>28004.453286973268</v>
      </c>
      <c r="W6" s="5">
        <f>SUM(N6:V6)</f>
        <v>4530911.3892761776</v>
      </c>
      <c r="X6" s="5"/>
      <c r="Y6" s="3" t="s">
        <v>1</v>
      </c>
      <c r="Z6" s="4">
        <f>FB6+FN6+FZ6</f>
        <v>625982.82017908769</v>
      </c>
      <c r="AA6" s="4">
        <f t="shared" ref="AA6:AH6" si="2">FC6+FO6+GA6</f>
        <v>84827.802747001377</v>
      </c>
      <c r="AB6" s="4">
        <f t="shared" si="2"/>
        <v>309199.72506310814</v>
      </c>
      <c r="AC6" s="4">
        <f t="shared" si="2"/>
        <v>17849.138039713001</v>
      </c>
      <c r="AD6" s="4">
        <f t="shared" si="2"/>
        <v>64129.50469431722</v>
      </c>
      <c r="AE6" s="4">
        <f t="shared" si="2"/>
        <v>2504.4830513059705</v>
      </c>
      <c r="AF6" s="4">
        <f t="shared" si="2"/>
        <v>16870.757721385024</v>
      </c>
      <c r="AG6" s="4">
        <f t="shared" si="2"/>
        <v>3821.4594073771495</v>
      </c>
      <c r="AH6" s="4">
        <f t="shared" si="2"/>
        <v>9916.8850774943858</v>
      </c>
      <c r="AI6" s="5">
        <f>SUM(Z6:AH6)</f>
        <v>1135102.5759807897</v>
      </c>
      <c r="AK6" s="3" t="s">
        <v>1</v>
      </c>
      <c r="AL6" s="4">
        <f>GL6+GX6+HJ6</f>
        <v>0</v>
      </c>
      <c r="AM6" s="4">
        <f t="shared" ref="AM6:AT6" si="3">GM6+GY6+HK6</f>
        <v>0</v>
      </c>
      <c r="AN6" s="4">
        <f t="shared" si="3"/>
        <v>0</v>
      </c>
      <c r="AO6" s="4">
        <f t="shared" si="3"/>
        <v>0</v>
      </c>
      <c r="AP6" s="4">
        <f t="shared" si="3"/>
        <v>0</v>
      </c>
      <c r="AQ6" s="4">
        <f t="shared" si="3"/>
        <v>0</v>
      </c>
      <c r="AR6" s="4">
        <f t="shared" si="3"/>
        <v>0</v>
      </c>
      <c r="AS6" s="4">
        <f t="shared" si="3"/>
        <v>0</v>
      </c>
      <c r="AT6" s="4">
        <f t="shared" si="3"/>
        <v>0</v>
      </c>
      <c r="AU6" s="465">
        <f>[5]CaGa18!$AM7*[5]ParFedAn18!M65</f>
        <v>0</v>
      </c>
      <c r="AV6" s="4"/>
      <c r="AW6" s="3" t="s">
        <v>1</v>
      </c>
      <c r="AX6" s="4">
        <f>CH6+CT6+DF6+DR6+ED6+EP6</f>
        <v>4184116.5898391036</v>
      </c>
      <c r="AY6" s="4">
        <f t="shared" ref="AY6:BF6" si="4">CI6+CU6+DG6+DS6+EE6+EQ6</f>
        <v>570029.57466622256</v>
      </c>
      <c r="AZ6" s="4">
        <f t="shared" si="4"/>
        <v>1825250.3078896254</v>
      </c>
      <c r="BA6" s="4">
        <f t="shared" si="4"/>
        <v>127415.24842132427</v>
      </c>
      <c r="BB6" s="4">
        <f t="shared" si="4"/>
        <v>177790.77414863152</v>
      </c>
      <c r="BC6" s="4">
        <f t="shared" si="4"/>
        <v>13799.839753975075</v>
      </c>
      <c r="BD6" s="4">
        <f t="shared" si="4"/>
        <v>120885.91903923982</v>
      </c>
      <c r="BE6" s="4">
        <f t="shared" si="4"/>
        <v>22993.051309842172</v>
      </c>
      <c r="BF6" s="4">
        <f t="shared" si="4"/>
        <v>57438.109342712007</v>
      </c>
      <c r="BG6" s="5">
        <f>SUM(AX6:BF6)</f>
        <v>7099719.4144106777</v>
      </c>
      <c r="BI6" s="3" t="s">
        <v>1</v>
      </c>
      <c r="BJ6" s="4">
        <f>FB6+FN6+FZ6+GL6+GX6+HJ6</f>
        <v>625982.82017908769</v>
      </c>
      <c r="BK6" s="4">
        <f t="shared" ref="BK6:BR6" si="5">FC6+FO6+GA6+GM6+GY6+HK6</f>
        <v>84827.802747001377</v>
      </c>
      <c r="BL6" s="4">
        <f t="shared" si="5"/>
        <v>309199.72506310814</v>
      </c>
      <c r="BM6" s="4">
        <f t="shared" si="5"/>
        <v>17849.138039713001</v>
      </c>
      <c r="BN6" s="4">
        <f t="shared" si="5"/>
        <v>64129.50469431722</v>
      </c>
      <c r="BO6" s="4">
        <f t="shared" si="5"/>
        <v>2504.4830513059705</v>
      </c>
      <c r="BP6" s="4">
        <f t="shared" si="5"/>
        <v>16870.757721385024</v>
      </c>
      <c r="BQ6" s="4">
        <f t="shared" si="5"/>
        <v>3821.4594073771495</v>
      </c>
      <c r="BR6" s="4">
        <f t="shared" si="5"/>
        <v>9916.8850774943858</v>
      </c>
      <c r="BS6" s="5">
        <f>SUM(BJ6:BR6)</f>
        <v>1135102.5759807897</v>
      </c>
      <c r="BU6" s="3" t="s">
        <v>1</v>
      </c>
      <c r="BV6" s="4">
        <f>CH6+CT6+DF6+DR6+ED6+EP6+FB6+FN6+FZ6+GL6+GX6+HJ6</f>
        <v>4810099.4100181917</v>
      </c>
      <c r="BW6" s="4">
        <f t="shared" ref="BW6:CD6" si="6">CI6+CU6+DG6+DS6+EE6+EQ6+FC6+FO6+GA6+GM6+GY6+HK6</f>
        <v>654857.37741322396</v>
      </c>
      <c r="BX6" s="4">
        <f t="shared" si="6"/>
        <v>2134450.0329527333</v>
      </c>
      <c r="BY6" s="4">
        <f t="shared" si="6"/>
        <v>145264.38646103727</v>
      </c>
      <c r="BZ6" s="4">
        <f t="shared" si="6"/>
        <v>241920.27884294873</v>
      </c>
      <c r="CA6" s="4">
        <f t="shared" si="6"/>
        <v>16304.322805281045</v>
      </c>
      <c r="CB6" s="4">
        <f t="shared" si="6"/>
        <v>137756.67676062483</v>
      </c>
      <c r="CC6" s="4">
        <f t="shared" si="6"/>
        <v>26814.510717219324</v>
      </c>
      <c r="CD6" s="4">
        <f t="shared" si="6"/>
        <v>67354.994420206393</v>
      </c>
      <c r="CE6" s="5">
        <f>SUM(BV6:CD6)</f>
        <v>8234821.9903914658</v>
      </c>
      <c r="CF6" s="6"/>
      <c r="CG6" s="3" t="s">
        <v>1</v>
      </c>
      <c r="CH6" s="4">
        <f>ParFedAn19!$C$7*CaGa19!$N7</f>
        <v>592343.34983260871</v>
      </c>
      <c r="CI6" s="4">
        <f>ParFedAn19!$D$7*CaGa19!$N7</f>
        <v>81509.910902833493</v>
      </c>
      <c r="CJ6" s="4">
        <f>ParFedAn19!$E$7*CoAr14FIII19!R5</f>
        <v>0</v>
      </c>
      <c r="CK6" s="4">
        <f>ParFedAn19!$F$7*CaGa19!$N7</f>
        <v>21668.795331011432</v>
      </c>
      <c r="CL6" s="4">
        <f>ParFedAn19!$G$7*CaGa19!$N7</f>
        <v>44204.183949148377</v>
      </c>
      <c r="CM6" s="4">
        <f>ParFedAn19!$H$7*CaGa19!$N7</f>
        <v>2731.6920554120602</v>
      </c>
      <c r="CN6" s="4">
        <f>ParFedAn19!$I$7*CaGa19!$N7</f>
        <v>21694.813457144446</v>
      </c>
      <c r="CO6" s="4">
        <f>ParFedAn19!$J$7*CaGa19!$N7</f>
        <v>3832.1752183070289</v>
      </c>
      <c r="CP6" s="4">
        <f>ParFedAn19!$K$7*CoAr14FII19!O7</f>
        <v>10118.819517129181</v>
      </c>
      <c r="CQ6" s="5">
        <f t="shared" ref="CQ6:CQ56" si="7">SUM(CH6:CP6)</f>
        <v>778103.74026359478</v>
      </c>
      <c r="CS6" s="3" t="s">
        <v>1</v>
      </c>
      <c r="CT6" s="4">
        <f>ParFedAn19!$C$11*CaGa19!$N7</f>
        <v>818142.65512705327</v>
      </c>
      <c r="CU6" s="4">
        <f>ParFedAn19!$D$11*CaGa19!$N7</f>
        <v>117900.27054491287</v>
      </c>
      <c r="CV6" s="4">
        <f>ParFedAn19!$E$11*CoAr14FIII19!R5</f>
        <v>0</v>
      </c>
      <c r="CW6" s="4">
        <f>ParFedAn19!$F$11*CaGa19!$N7</f>
        <v>37774.123840843735</v>
      </c>
      <c r="CX6" s="4">
        <f>ParFedAn19!$G$11*CaGa19!$N7</f>
        <v>18962.059326053997</v>
      </c>
      <c r="CY6" s="4">
        <f>ParFedAn19!$H$11*CaGa19!$N7</f>
        <v>2226.0796608464079</v>
      </c>
      <c r="CZ6" s="4">
        <f>ParFedAn19!$I$11*CaGa19!$N7</f>
        <v>22971.867161482507</v>
      </c>
      <c r="DA6" s="4">
        <f>ParFedAn19!$J$11*CaGa19!$N7</f>
        <v>3832.1752183070289</v>
      </c>
      <c r="DB6" s="4">
        <f>ParFedAn19!$K$11*CoAr14FII19!O7</f>
        <v>12281.134176240657</v>
      </c>
      <c r="DC6" s="5">
        <f>SUM(CT6:DB6)</f>
        <v>1034090.3650557403</v>
      </c>
      <c r="DE6" s="3" t="s">
        <v>1</v>
      </c>
      <c r="DF6" s="4">
        <f>ParFedAn19!$C$14*CaGa19!$N7</f>
        <v>590752.11103695992</v>
      </c>
      <c r="DG6" s="4">
        <f>ParFedAn19!$D$14*CaGa19!$N7</f>
        <v>81203.099874019405</v>
      </c>
      <c r="DH6" s="4">
        <f>ParFedAn19!$E$14*CoAr14FIII19!R5</f>
        <v>0</v>
      </c>
      <c r="DI6" s="4">
        <f>ParFedAn19!$F$14*CaGa19!$N7</f>
        <v>32459.494641370271</v>
      </c>
      <c r="DJ6" s="4">
        <f>ParFedAn19!$G$14*CaGa19!$N7</f>
        <v>18962.059326053997</v>
      </c>
      <c r="DK6" s="4">
        <f>ParFedAn19!$H$14*CaGa19!$N7</f>
        <v>2610.969846064294</v>
      </c>
      <c r="DL6" s="4">
        <f>ParFedAn19!$I$14*CaGa19!$N7</f>
        <v>19760.307510018971</v>
      </c>
      <c r="DM6" s="4">
        <f>ParFedAn19!$J$14*CaGa19!$N7</f>
        <v>3832.1752183070289</v>
      </c>
      <c r="DN6" s="4">
        <f>ParFedAn19!$K$14*CoAr14FII19!O7</f>
        <v>7033.7023623689047</v>
      </c>
      <c r="DO6" s="5">
        <f>SUM(DF6:DN6)</f>
        <v>756613.91981516278</v>
      </c>
      <c r="DQ6" s="3" t="s">
        <v>1</v>
      </c>
      <c r="DR6" s="4">
        <f>ParFedAn19!$C$22*CaGa19!$N7</f>
        <v>655859.88112288492</v>
      </c>
      <c r="DS6" s="4">
        <f>ParFedAn19!$D$22*CaGa19!$N7</f>
        <v>92578.742880155492</v>
      </c>
      <c r="DT6" s="4">
        <f>ParFedAn19!$E$22*CoAr14FIII19!R5</f>
        <v>0</v>
      </c>
      <c r="DU6" s="4">
        <f>ParFedAn19!$F$22*CaGa19!$N7</f>
        <v>19739.830006001976</v>
      </c>
      <c r="DV6" s="4">
        <f>ParFedAn19!$G$22*CaGa19!$N7</f>
        <v>57557.587983957375</v>
      </c>
      <c r="DW6" s="4">
        <f>ParFedAn19!$H$22*CaGa19!$N7</f>
        <v>2320.5751833014715</v>
      </c>
      <c r="DX6" s="4">
        <f>ParFedAn19!$I$22*CaGa19!$N7</f>
        <v>14370.7334979924</v>
      </c>
      <c r="DY6" s="4">
        <f>ParFedAn19!$J$22*CaGa19!$N7</f>
        <v>3832.1752183070289</v>
      </c>
      <c r="DZ6" s="4">
        <f>ParFedAn19!$K$22*CoAr14FII19!O7</f>
        <v>8381.8734926137404</v>
      </c>
      <c r="EA6" s="5">
        <f>SUM(DR6:DZ6)</f>
        <v>854641.39938521443</v>
      </c>
      <c r="EC6" s="3" t="s">
        <v>1</v>
      </c>
      <c r="ED6" s="4">
        <f>ParFedAn19!$C$26*CaGa19!$N7</f>
        <v>798062.77782297553</v>
      </c>
      <c r="EE6" s="4">
        <f>ParFedAn19!$D$26*CaGa19!$N7</f>
        <v>107576.2777538261</v>
      </c>
      <c r="EF6" s="4">
        <f>ParFedAn19!$E$26*CoAr14FIII19!R5</f>
        <v>0</v>
      </c>
      <c r="EG6" s="4">
        <f>ParFedAn19!$F$26*CaGa19!$N7</f>
        <v>20186.828965247736</v>
      </c>
      <c r="EH6" s="4">
        <f>ParFedAn19!$G$26*CaGa19!$N7</f>
        <v>19142.824268942139</v>
      </c>
      <c r="EI6" s="4">
        <f>ParFedAn19!$H$26*CaGa19!$N7</f>
        <v>1472.5989883075501</v>
      </c>
      <c r="EJ6" s="4">
        <f>ParFedAn19!$I$26*CaGa19!$N7</f>
        <v>22697.848205466176</v>
      </c>
      <c r="EK6" s="4">
        <f>ParFedAn19!$J$26*CaGa19!$N7</f>
        <v>3832.1752183070289</v>
      </c>
      <c r="EL6" s="4">
        <f>ParFedAn19!$K$26*CoAr14FII19!O7</f>
        <v>9722.9474760283028</v>
      </c>
      <c r="EM6" s="5">
        <f>SUM(ED6:EL6)</f>
        <v>982694.2786991006</v>
      </c>
      <c r="EO6" s="3" t="s">
        <v>1</v>
      </c>
      <c r="EP6" s="4">
        <f>ParFedAn19!$C$30*CaGa19!$N7</f>
        <v>728955.81489662104</v>
      </c>
      <c r="EQ6" s="4">
        <f>ParFedAn19!$D$30*CaGa19!$N7</f>
        <v>89261.272710475139</v>
      </c>
      <c r="ER6" s="4">
        <f>ParFedAn19!$E$30*CoAr14FIII19!R5</f>
        <v>1825250.3078896254</v>
      </c>
      <c r="ES6" s="400">
        <f>ParFedAn19!$F$30*CaGa19!$N7</f>
        <v>-4413.824363150864</v>
      </c>
      <c r="ET6" s="4">
        <f>ParFedAn19!$G$30*CaGa19!$N7</f>
        <v>18962.059294475621</v>
      </c>
      <c r="EU6" s="4">
        <f>ParFedAn19!$H$30*CaGa19!$N7</f>
        <v>2437.9240200432901</v>
      </c>
      <c r="EV6" s="4">
        <f>ParFedAn19!$I$30*CaGa19!$N7</f>
        <v>19390.349207135303</v>
      </c>
      <c r="EW6" s="4">
        <f>ParFedAn19!$J$30*CaGa19!$N7</f>
        <v>3832.1752183070289</v>
      </c>
      <c r="EX6" s="4">
        <f>ParFedAn19!$K$30*CoAr14FII19!O7</f>
        <v>9899.6323183312234</v>
      </c>
      <c r="EY6" s="5">
        <f>SUM(EP6:EX6)</f>
        <v>2693575.7111918633</v>
      </c>
      <c r="FA6" s="3" t="s">
        <v>1</v>
      </c>
      <c r="FB6" s="4">
        <f>ParFedAn19!$C$41*CaGa19!$AC7</f>
        <v>625982.82017908769</v>
      </c>
      <c r="FC6" s="4">
        <f>ParFedAn19!$D$41*CaGa19!$AC7</f>
        <v>84827.802747001377</v>
      </c>
      <c r="FD6" s="4">
        <f>ParFedAn19!$E$41*CoAr14FIII19!R5</f>
        <v>309199.72506310814</v>
      </c>
      <c r="FE6" s="4">
        <f>ParFedAn19!$F$41*CaGa19!$AC7</f>
        <v>17849.138039713001</v>
      </c>
      <c r="FF6" s="4">
        <f>ParFedAn19!$G$41*CaGa19!$AC7</f>
        <v>64129.50469431722</v>
      </c>
      <c r="FG6" s="4">
        <f>ParFedAn19!$H$41*CaGa19!$AC7</f>
        <v>2504.4830513059705</v>
      </c>
      <c r="FH6" s="4">
        <f>ParFedAn19!$I$41*CaGa19!$AC7</f>
        <v>16870.757721385024</v>
      </c>
      <c r="FI6" s="4">
        <f>ParFedAn19!$J$41*CaGa19!$AC7</f>
        <v>3821.4594073771495</v>
      </c>
      <c r="FJ6" s="4">
        <f>ParFedAn19!$K$41*CoAr14FII19!U7</f>
        <v>9916.8850774943858</v>
      </c>
      <c r="FK6" s="5">
        <f>SUM(FB6:FJ6)</f>
        <v>1135102.5759807897</v>
      </c>
      <c r="FM6" s="3" t="s">
        <v>1</v>
      </c>
      <c r="FN6" s="4"/>
      <c r="FO6" s="4"/>
      <c r="FP6" s="4"/>
      <c r="FQ6" s="4"/>
      <c r="FR6" s="4"/>
      <c r="FS6" s="4"/>
      <c r="FT6" s="4"/>
      <c r="FU6" s="4"/>
      <c r="FV6" s="4"/>
      <c r="FW6" s="5">
        <f>SUM(FN6:FV6)</f>
        <v>0</v>
      </c>
      <c r="FY6" s="3" t="s">
        <v>1</v>
      </c>
      <c r="FZ6" s="4"/>
      <c r="GA6" s="4"/>
      <c r="GB6" s="4"/>
      <c r="GC6" s="4"/>
      <c r="GD6" s="4"/>
      <c r="GE6" s="4"/>
      <c r="GF6" s="4"/>
      <c r="GG6" s="4"/>
      <c r="GH6" s="4"/>
      <c r="GI6" s="5">
        <f>SUM(FZ6:GH6)</f>
        <v>0</v>
      </c>
      <c r="GK6" s="3" t="s">
        <v>1</v>
      </c>
      <c r="GL6" s="4"/>
      <c r="GM6" s="4"/>
      <c r="GN6" s="4"/>
      <c r="GO6" s="4"/>
      <c r="GP6" s="4"/>
      <c r="GQ6" s="4"/>
      <c r="GR6" s="4"/>
      <c r="GS6" s="4"/>
      <c r="GT6" s="4"/>
      <c r="GU6" s="5">
        <f>SUM(GL6:GT6)</f>
        <v>0</v>
      </c>
      <c r="GW6" s="3" t="s">
        <v>1</v>
      </c>
      <c r="GX6" s="4"/>
      <c r="GY6" s="4"/>
      <c r="GZ6" s="4"/>
      <c r="HA6" s="4"/>
      <c r="HB6" s="4"/>
      <c r="HC6" s="4"/>
      <c r="HD6" s="4"/>
      <c r="HE6" s="4"/>
      <c r="HF6" s="4"/>
      <c r="HG6" s="5">
        <f>SUM(GX6:HF6)</f>
        <v>0</v>
      </c>
      <c r="HI6" s="3" t="s">
        <v>1</v>
      </c>
      <c r="HJ6" s="4"/>
      <c r="HK6" s="4"/>
      <c r="HL6" s="4"/>
      <c r="HM6" s="4"/>
      <c r="HN6" s="4"/>
      <c r="HO6" s="4"/>
      <c r="HP6" s="4"/>
      <c r="HQ6" s="4"/>
      <c r="HR6" s="4"/>
      <c r="HS6" s="5">
        <f>SUM(HJ6:HR6)</f>
        <v>0</v>
      </c>
    </row>
    <row r="7" spans="1:227" s="2" customFormat="1">
      <c r="A7" s="3" t="s">
        <v>2</v>
      </c>
      <c r="B7" s="4">
        <f t="shared" ref="B7:J48" si="8">CH7+CT7+DF7</f>
        <v>3964007.235644971</v>
      </c>
      <c r="C7" s="4">
        <f t="shared" si="0"/>
        <v>555832.44626719621</v>
      </c>
      <c r="D7" s="4">
        <f t="shared" si="0"/>
        <v>0</v>
      </c>
      <c r="E7" s="4">
        <f t="shared" si="0"/>
        <v>182038.2244455906</v>
      </c>
      <c r="F7" s="4">
        <f t="shared" si="0"/>
        <v>162677.88583493556</v>
      </c>
      <c r="G7" s="4">
        <f t="shared" si="0"/>
        <v>14991.992246176515</v>
      </c>
      <c r="H7" s="4">
        <f t="shared" si="0"/>
        <v>127615.52214668901</v>
      </c>
      <c r="I7" s="4">
        <f t="shared" si="0"/>
        <v>22772.058215666206</v>
      </c>
      <c r="J7" s="4">
        <f t="shared" si="0"/>
        <v>65061.809057624399</v>
      </c>
      <c r="K7" s="6">
        <f t="shared" ref="K7:K56" si="9">SUM(B7:J7)</f>
        <v>5094997.1738588484</v>
      </c>
      <c r="L7" s="3"/>
      <c r="M7" s="3" t="s">
        <v>2</v>
      </c>
      <c r="N7" s="4">
        <f t="shared" ref="N7:V48" si="10">DR7+ED7+EP7</f>
        <v>4323796.3517080313</v>
      </c>
      <c r="O7" s="4">
        <f t="shared" si="1"/>
        <v>573269.25354889175</v>
      </c>
      <c r="P7" s="4">
        <f t="shared" si="1"/>
        <v>1752398.691605987</v>
      </c>
      <c r="Q7" s="4">
        <f t="shared" si="1"/>
        <v>70343.020263064289</v>
      </c>
      <c r="R7" s="4">
        <f t="shared" si="1"/>
        <v>189486.06183459098</v>
      </c>
      <c r="S7" s="4">
        <f t="shared" si="1"/>
        <v>12342.418485979782</v>
      </c>
      <c r="T7" s="4">
        <f t="shared" si="1"/>
        <v>111832.5744734873</v>
      </c>
      <c r="U7" s="4">
        <f t="shared" si="1"/>
        <v>22772.058215666206</v>
      </c>
      <c r="V7" s="4">
        <f t="shared" si="1"/>
        <v>61902.618861545518</v>
      </c>
      <c r="W7" s="5">
        <f t="shared" ref="W7:W56" si="11">SUM(N7:V7)</f>
        <v>7118143.0489972439</v>
      </c>
      <c r="X7" s="5"/>
      <c r="Y7" s="3" t="s">
        <v>2</v>
      </c>
      <c r="Z7" s="4">
        <f t="shared" ref="Z7:Z56" si="12">FB7+FN7+FZ7</f>
        <v>1239932.6240813697</v>
      </c>
      <c r="AA7" s="4">
        <f t="shared" ref="AA7:AA56" si="13">FC7+FO7+GA7</f>
        <v>168024.99471959157</v>
      </c>
      <c r="AB7" s="4">
        <f t="shared" ref="AB7:AB56" si="14">FD7+FP7+GB7</f>
        <v>296858.56854997843</v>
      </c>
      <c r="AC7" s="4">
        <f t="shared" ref="AC7:AC56" si="15">FE7+FQ7+GC7</f>
        <v>35355.169269406244</v>
      </c>
      <c r="AD7" s="4">
        <f t="shared" ref="AD7:AD56" si="16">FF7+FR7+GD7</f>
        <v>127026.27368258194</v>
      </c>
      <c r="AE7" s="4">
        <f t="shared" ref="AE7:AE56" si="17">FG7+FS7+GE7</f>
        <v>4960.8234310403368</v>
      </c>
      <c r="AF7" s="4">
        <f t="shared" ref="AF7:AF56" si="18">FH7+FT7+GF7</f>
        <v>33417.215644565695</v>
      </c>
      <c r="AG7" s="4">
        <f t="shared" ref="AG7:AG56" si="19">FI7+FU7+GG7</f>
        <v>7569.4604357576272</v>
      </c>
      <c r="AH7" s="4">
        <f t="shared" ref="AH7:AH56" si="20">FJ7+FV7+GH7</f>
        <v>21825.523536494489</v>
      </c>
      <c r="AI7" s="5">
        <f t="shared" ref="AI7:AI56" si="21">SUM(Z7:AH7)</f>
        <v>1934970.6533507863</v>
      </c>
      <c r="AK7" s="3" t="s">
        <v>2</v>
      </c>
      <c r="AL7" s="4">
        <f t="shared" ref="AL7:AL56" si="22">GL7+GX7+HJ7</f>
        <v>0</v>
      </c>
      <c r="AM7" s="4">
        <f t="shared" ref="AM7:AM56" si="23">GM7+GY7+HK7</f>
        <v>0</v>
      </c>
      <c r="AN7" s="4">
        <f t="shared" ref="AN7:AN56" si="24">GN7+GZ7+HL7</f>
        <v>0</v>
      </c>
      <c r="AO7" s="4">
        <f t="shared" ref="AO7:AO56" si="25">GO7+HA7+HM7</f>
        <v>0</v>
      </c>
      <c r="AP7" s="4">
        <f t="shared" ref="AP7:AP56" si="26">GP7+HB7+HN7</f>
        <v>0</v>
      </c>
      <c r="AQ7" s="4">
        <f t="shared" ref="AQ7:AQ56" si="27">GQ7+HC7+HO7</f>
        <v>0</v>
      </c>
      <c r="AR7" s="4">
        <f t="shared" ref="AR7:AR56" si="28">GR7+HD7+HP7</f>
        <v>0</v>
      </c>
      <c r="AS7" s="4">
        <f t="shared" ref="AS7:AS56" si="29">GS7+HE7+HQ7</f>
        <v>0</v>
      </c>
      <c r="AT7" s="4">
        <f t="shared" ref="AT7:AT56" si="30">GT7+HF7+HR7</f>
        <v>0</v>
      </c>
      <c r="AU7" s="5">
        <f t="shared" ref="AU7:AU56" si="31">SUM(AL7:AT7)</f>
        <v>0</v>
      </c>
      <c r="AW7" s="3" t="s">
        <v>2</v>
      </c>
      <c r="AX7" s="4">
        <f t="shared" ref="AX7:AX56" si="32">CH7+CT7+DF7+DR7+ED7+EP7</f>
        <v>8287803.5873530023</v>
      </c>
      <c r="AY7" s="4">
        <f t="shared" ref="AY7:AY56" si="33">CI7+CU7+DG7+DS7+EE7+EQ7</f>
        <v>1129101.699816088</v>
      </c>
      <c r="AZ7" s="4">
        <f t="shared" ref="AZ7:AZ56" si="34">CJ7+CV7+DH7+DT7+EF7+ER7</f>
        <v>1752398.691605987</v>
      </c>
      <c r="BA7" s="4">
        <f t="shared" ref="BA7:BA56" si="35">CK7+CW7+DI7+DU7+EG7+ES7</f>
        <v>252381.24470865488</v>
      </c>
      <c r="BB7" s="4">
        <f t="shared" ref="BB7:BB56" si="36">CL7+CX7+DJ7+DV7+EH7+ET7</f>
        <v>352163.9476695265</v>
      </c>
      <c r="BC7" s="4">
        <f t="shared" ref="BC7:BC56" si="37">CM7+CY7+DK7+DW7+EI7+EU7</f>
        <v>27334.410732156299</v>
      </c>
      <c r="BD7" s="4">
        <f t="shared" ref="BD7:BD56" si="38">CN7+CZ7+DL7+DX7+EJ7+EV7</f>
        <v>239448.09662017631</v>
      </c>
      <c r="BE7" s="4">
        <f t="shared" ref="BE7:BE56" si="39">CO7+DA7+DM7+DY7+EK7+EW7</f>
        <v>45544.116431332404</v>
      </c>
      <c r="BF7" s="4">
        <f t="shared" ref="BF7:BF56" si="40">CP7+DB7+DN7+DZ7+EL7+EX7</f>
        <v>126964.42791916992</v>
      </c>
      <c r="BG7" s="5">
        <f t="shared" ref="BG7:BG56" si="41">SUM(AX7:BF7)</f>
        <v>12213140.222856093</v>
      </c>
      <c r="BI7" s="3" t="s">
        <v>2</v>
      </c>
      <c r="BJ7" s="4">
        <f t="shared" ref="BJ7:BJ56" si="42">FB7+FN7+FZ7+GL7+GX7+HJ7</f>
        <v>1239932.6240813697</v>
      </c>
      <c r="BK7" s="4">
        <f t="shared" ref="BK7:BK56" si="43">FC7+FO7+GA7+GM7+GY7+HK7</f>
        <v>168024.99471959157</v>
      </c>
      <c r="BL7" s="4">
        <f t="shared" ref="BL7:BL56" si="44">FD7+FP7+GB7+GN7+GZ7+HL7</f>
        <v>296858.56854997843</v>
      </c>
      <c r="BM7" s="4">
        <f t="shared" ref="BM7:BM56" si="45">FE7+FQ7+GC7+GO7+HA7+HM7</f>
        <v>35355.169269406244</v>
      </c>
      <c r="BN7" s="4">
        <f t="shared" ref="BN7:BN56" si="46">FF7+FR7+GD7+GP7+HB7+HN7</f>
        <v>127026.27368258194</v>
      </c>
      <c r="BO7" s="4">
        <f t="shared" ref="BO7:BO56" si="47">FG7+FS7+GE7+GQ7+HC7+HO7</f>
        <v>4960.8234310403368</v>
      </c>
      <c r="BP7" s="4">
        <f t="shared" ref="BP7:BP56" si="48">FH7+FT7+GF7+GR7+HD7+HP7</f>
        <v>33417.215644565695</v>
      </c>
      <c r="BQ7" s="4">
        <f t="shared" ref="BQ7:BQ56" si="49">FI7+FU7+GG7+GS7+HE7+HQ7</f>
        <v>7569.4604357576272</v>
      </c>
      <c r="BR7" s="4">
        <f t="shared" ref="BR7:BR56" si="50">FJ7+FV7+GH7+GT7+HF7+HR7</f>
        <v>21825.523536494489</v>
      </c>
      <c r="BS7" s="5">
        <f t="shared" ref="BS7:BS56" si="51">SUM(BJ7:BR7)</f>
        <v>1934970.6533507863</v>
      </c>
      <c r="BU7" s="3" t="s">
        <v>2</v>
      </c>
      <c r="BV7" s="4">
        <f t="shared" ref="BV7:BV56" si="52">CH7+CT7+DF7+DR7+ED7+EP7+FB7+FN7+FZ7+GL7+GX7+HJ7</f>
        <v>9527736.2114343718</v>
      </c>
      <c r="BW7" s="4">
        <f t="shared" ref="BW7:BW56" si="53">CI7+CU7+DG7+DS7+EE7+EQ7+FC7+FO7+GA7+GM7+GY7+HK7</f>
        <v>1297126.6945356796</v>
      </c>
      <c r="BX7" s="4">
        <f t="shared" ref="BX7:BX56" si="54">CJ7+CV7+DH7+DT7+EF7+ER7+FD7+FP7+GB7+GN7+GZ7+HL7</f>
        <v>2049257.2601559656</v>
      </c>
      <c r="BY7" s="4">
        <f t="shared" ref="BY7:BY56" si="55">CK7+CW7+DI7+DU7+EG7+ES7+FE7+FQ7+GC7+GO7+HA7+HM7</f>
        <v>287736.41397806111</v>
      </c>
      <c r="BZ7" s="4">
        <f t="shared" ref="BZ7:BZ56" si="56">CL7+CX7+DJ7+DV7+EH7+ET7+FF7+FR7+GD7+GP7+HB7+HN7</f>
        <v>479190.22135210846</v>
      </c>
      <c r="CA7" s="4">
        <f t="shared" ref="CA7:CA56" si="57">CM7+CY7+DK7+DW7+EI7+EU7+FG7+FS7+GE7+GQ7+HC7+HO7</f>
        <v>32295.234163196634</v>
      </c>
      <c r="CB7" s="4">
        <f t="shared" ref="CB7:CB56" si="58">CN7+CZ7+DL7+DX7+EJ7+EV7+FH7+FT7+GF7+GR7+HD7+HP7</f>
        <v>272865.31226474198</v>
      </c>
      <c r="CC7" s="4">
        <f t="shared" ref="CC7:CC56" si="59">CO7+DA7+DM7+DY7+EK7+EW7+FI7+FU7+GG7+GS7+HE7+HQ7</f>
        <v>53113.576867090029</v>
      </c>
      <c r="CD7" s="4">
        <f t="shared" ref="CD7:CD56" si="60">CP7+DB7+DN7+DZ7+EL7+EX7+FJ7+FV7+GH7+GT7+HF7+HR7</f>
        <v>148789.95145566441</v>
      </c>
      <c r="CE7" s="5">
        <f t="shared" ref="CE7:CE56" si="61">SUM(BV7:CD7)</f>
        <v>14148110.876206879</v>
      </c>
      <c r="CF7" s="6"/>
      <c r="CG7" s="3" t="s">
        <v>2</v>
      </c>
      <c r="CH7" s="4">
        <f>ParFedAn19!$C$7*CaGa19!$N8</f>
        <v>1173300.3214129291</v>
      </c>
      <c r="CI7" s="4">
        <f>ParFedAn19!$D$7*CaGa19!$N8</f>
        <v>161452.98953328264</v>
      </c>
      <c r="CJ7" s="4">
        <f>ParFedAn19!$E$7*CoAr14FIII19!R6</f>
        <v>0</v>
      </c>
      <c r="CK7" s="4">
        <f>ParFedAn19!$F$7*CaGa19!$N8</f>
        <v>42921.060114359861</v>
      </c>
      <c r="CL7" s="4">
        <f>ParFedAn19!$G$7*CaGa19!$N8</f>
        <v>87558.648628348048</v>
      </c>
      <c r="CM7" s="4">
        <f>ParFedAn19!$H$7*CaGa19!$N8</f>
        <v>5410.8738918430472</v>
      </c>
      <c r="CN7" s="4">
        <f>ParFedAn19!$I$7*CaGa19!$N8</f>
        <v>42972.596230639472</v>
      </c>
      <c r="CO7" s="4">
        <f>ParFedAn19!$J$7*CaGa19!$N8</f>
        <v>7590.6860718887347</v>
      </c>
      <c r="CP7" s="4">
        <f>ParFedAn19!$K$7*CoAr14FII19!O8</f>
        <v>22367.207867935329</v>
      </c>
      <c r="CQ7" s="5">
        <f t="shared" si="7"/>
        <v>1543574.3837512261</v>
      </c>
      <c r="CS7" s="3" t="s">
        <v>2</v>
      </c>
      <c r="CT7" s="4">
        <f>ParFedAn19!$C$11*CaGa19!$N8</f>
        <v>1620558.4826662885</v>
      </c>
      <c r="CU7" s="4">
        <f>ParFedAn19!$D$11*CaGa19!$N8</f>
        <v>233534.19155310711</v>
      </c>
      <c r="CV7" s="4">
        <f>ParFedAn19!$E$11*CoAr14FIII19!R6</f>
        <v>0</v>
      </c>
      <c r="CW7" s="4">
        <f>ParFedAn19!$F$11*CaGa19!$N8</f>
        <v>74822.130874058625</v>
      </c>
      <c r="CX7" s="4">
        <f>ParFedAn19!$G$11*CaGa19!$N8</f>
        <v>37559.618603293748</v>
      </c>
      <c r="CY7" s="4">
        <f>ParFedAn19!$H$11*CaGa19!$N8</f>
        <v>4409.3682866532808</v>
      </c>
      <c r="CZ7" s="4">
        <f>ParFedAn19!$I$11*CaGa19!$N8</f>
        <v>45502.155348986707</v>
      </c>
      <c r="DA7" s="4">
        <f>ParFedAn19!$J$11*CaGa19!$N8</f>
        <v>7590.6860718887347</v>
      </c>
      <c r="DB7" s="4">
        <f>ParFedAn19!$K$11*CoAr14FII19!O8</f>
        <v>27146.909825694107</v>
      </c>
      <c r="DC7" s="5">
        <f t="shared" ref="DC7:DC56" si="62">SUM(CT7:DB7)</f>
        <v>2051123.5432299706</v>
      </c>
      <c r="DE7" s="3" t="s">
        <v>2</v>
      </c>
      <c r="DF7" s="4">
        <f>ParFedAn19!$C$14*CaGa19!$N8</f>
        <v>1170148.4315657534</v>
      </c>
      <c r="DG7" s="4">
        <f>ParFedAn19!$D$14*CaGa19!$N8</f>
        <v>160845.26518080645</v>
      </c>
      <c r="DH7" s="4">
        <f>ParFedAn19!$E$14*CoAr14FIII19!R6</f>
        <v>0</v>
      </c>
      <c r="DI7" s="4">
        <f>ParFedAn19!$F$14*CaGa19!$N8</f>
        <v>64295.033457172125</v>
      </c>
      <c r="DJ7" s="4">
        <f>ParFedAn19!$G$14*CaGa19!$N8</f>
        <v>37559.618603293748</v>
      </c>
      <c r="DK7" s="4">
        <f>ParFedAn19!$H$14*CaGa19!$N8</f>
        <v>5171.7500676801865</v>
      </c>
      <c r="DL7" s="4">
        <f>ParFedAn19!$I$14*CaGa19!$N8</f>
        <v>39140.770567062835</v>
      </c>
      <c r="DM7" s="4">
        <f>ParFedAn19!$J$14*CaGa19!$N8</f>
        <v>7590.6860718887347</v>
      </c>
      <c r="DN7" s="4">
        <f>ParFedAn19!$K$14*CoAr14FII19!O8</f>
        <v>15547.691363994965</v>
      </c>
      <c r="DO7" s="5">
        <f t="shared" ref="DO7:DO56" si="63">SUM(DF7:DN7)</f>
        <v>1500299.2468776524</v>
      </c>
      <c r="DQ7" s="3" t="s">
        <v>2</v>
      </c>
      <c r="DR7" s="4">
        <f>ParFedAn19!$C$22*CaGa19!$N8</f>
        <v>1299112.4312289257</v>
      </c>
      <c r="DS7" s="4">
        <f>ParFedAn19!$D$22*CaGa19!$N8</f>
        <v>183377.88177749817</v>
      </c>
      <c r="DT7" s="4">
        <f>ParFedAn19!$E$22*CoAr14FIII19!R6</f>
        <v>0</v>
      </c>
      <c r="DU7" s="4">
        <f>ParFedAn19!$F$22*CaGa19!$N8</f>
        <v>39100.209189862151</v>
      </c>
      <c r="DV7" s="4">
        <f>ParFedAn19!$G$22*CaGa19!$N8</f>
        <v>114008.76957665553</v>
      </c>
      <c r="DW7" s="4">
        <f>ParFedAn19!$H$22*CaGa19!$N8</f>
        <v>4596.5428820968527</v>
      </c>
      <c r="DX7" s="4">
        <f>ParFedAn19!$I$22*CaGa19!$N8</f>
        <v>28465.224159094319</v>
      </c>
      <c r="DY7" s="4">
        <f>ParFedAn19!$J$22*CaGa19!$N8</f>
        <v>7590.6860718887347</v>
      </c>
      <c r="DZ7" s="4">
        <f>ParFedAn19!$K$22*CoAr14FII19!O8</f>
        <v>18527.764668068561</v>
      </c>
      <c r="EA7" s="5">
        <f t="shared" ref="EA7:EA56" si="64">SUM(DR7:DZ7)</f>
        <v>1694779.5095540902</v>
      </c>
      <c r="EC7" s="3" t="s">
        <v>2</v>
      </c>
      <c r="ED7" s="4">
        <f>ParFedAn19!$C$26*CaGa19!$N8</f>
        <v>1580784.7154728789</v>
      </c>
      <c r="EE7" s="4">
        <f>ParFedAn19!$D$26*CaGa19!$N8</f>
        <v>213084.65993690857</v>
      </c>
      <c r="EF7" s="4">
        <f>ParFedAn19!$E$26*CoAr14FIII19!R6</f>
        <v>0</v>
      </c>
      <c r="EG7" s="4">
        <f>ParFedAn19!$F$26*CaGa19!$N8</f>
        <v>39985.614626932576</v>
      </c>
      <c r="EH7" s="4">
        <f>ParFedAn19!$G$26*CaGa19!$N8</f>
        <v>37917.673717191428</v>
      </c>
      <c r="EI7" s="4">
        <f>ParFedAn19!$H$26*CaGa19!$N8</f>
        <v>2916.8907978486886</v>
      </c>
      <c r="EJ7" s="4">
        <f>ParFedAn19!$I$26*CaGa19!$N8</f>
        <v>44959.384793264166</v>
      </c>
      <c r="EK7" s="4">
        <f>ParFedAn19!$J$26*CaGa19!$N8</f>
        <v>7590.6860718887347</v>
      </c>
      <c r="EL7" s="4">
        <f>ParFedAn19!$K$26*CoAr14FII19!O8</f>
        <v>21492.150039557408</v>
      </c>
      <c r="EM7" s="5">
        <f t="shared" ref="EM7:EM56" si="65">SUM(ED7:EL7)</f>
        <v>1948731.7754564704</v>
      </c>
      <c r="EO7" s="3" t="s">
        <v>2</v>
      </c>
      <c r="EP7" s="4">
        <f>ParFedAn19!$C$30*CaGa19!$N8</f>
        <v>1443899.2050062271</v>
      </c>
      <c r="EQ7" s="4">
        <f>ParFedAn19!$D$30*CaGa19!$N8</f>
        <v>176806.71183448503</v>
      </c>
      <c r="ER7" s="4">
        <f>ParFedAn19!$E$30*CoAr14FIII19!R6</f>
        <v>1752398.691605987</v>
      </c>
      <c r="ES7" s="400">
        <f>ParFedAn19!$F$30*CaGa19!$N8</f>
        <v>-8742.8035537304422</v>
      </c>
      <c r="ET7" s="4">
        <f>ParFedAn19!$G$30*CaGa19!$N8</f>
        <v>37559.618540744013</v>
      </c>
      <c r="EU7" s="4">
        <f>ParFedAn19!$H$30*CaGa19!$N8</f>
        <v>4828.984806034241</v>
      </c>
      <c r="EV7" s="4">
        <f>ParFedAn19!$I$30*CaGa19!$N8</f>
        <v>38407.965521128826</v>
      </c>
      <c r="EW7" s="4">
        <f>ParFedAn19!$J$30*CaGa19!$N8</f>
        <v>7590.6860718887347</v>
      </c>
      <c r="EX7" s="4">
        <f>ParFedAn19!$K$30*CoAr14FII19!O8</f>
        <v>21882.704153919552</v>
      </c>
      <c r="EY7" s="5">
        <f t="shared" ref="EY7:EY56" si="66">SUM(EP7:EX7)</f>
        <v>3474631.7639866839</v>
      </c>
      <c r="FA7" s="3" t="s">
        <v>2</v>
      </c>
      <c r="FB7" s="4">
        <f>ParFedAn19!$C$41*CaGa19!$AC8</f>
        <v>1239932.6240813697</v>
      </c>
      <c r="FC7" s="4">
        <f>ParFedAn19!$D$41*CaGa19!$AC8</f>
        <v>168024.99471959157</v>
      </c>
      <c r="FD7" s="4">
        <f>ParFedAn19!$E$41*CoAr14FIII19!R6</f>
        <v>296858.56854997843</v>
      </c>
      <c r="FE7" s="4">
        <f>ParFedAn19!$F$41*CaGa19!$AC8</f>
        <v>35355.169269406244</v>
      </c>
      <c r="FF7" s="4">
        <f>ParFedAn19!$G$41*CaGa19!$AC8</f>
        <v>127026.27368258194</v>
      </c>
      <c r="FG7" s="4">
        <f>ParFedAn19!$H$41*CaGa19!$AC8</f>
        <v>4960.8234310403368</v>
      </c>
      <c r="FH7" s="4">
        <f>ParFedAn19!$I$41*CaGa19!$AC8</f>
        <v>33417.215644565695</v>
      </c>
      <c r="FI7" s="4">
        <f>ParFedAn19!$J$41*CaGa19!$AC8</f>
        <v>7569.4604357576272</v>
      </c>
      <c r="FJ7" s="4">
        <f>ParFedAn19!$K$41*CoAr14FII19!U8</f>
        <v>21825.523536494489</v>
      </c>
      <c r="FK7" s="5">
        <f t="shared" ref="FK7:FK56" si="67">SUM(FB7:FJ7)</f>
        <v>1934970.6533507863</v>
      </c>
      <c r="FM7" s="3" t="s">
        <v>2</v>
      </c>
      <c r="FN7" s="4"/>
      <c r="FO7" s="4"/>
      <c r="FP7" s="4"/>
      <c r="FQ7" s="4"/>
      <c r="FR7" s="4"/>
      <c r="FS7" s="4"/>
      <c r="FT7" s="4"/>
      <c r="FU7" s="4"/>
      <c r="FV7" s="4"/>
      <c r="FW7" s="5">
        <f t="shared" ref="FW7:FW56" si="68">SUM(FN7:FV7)</f>
        <v>0</v>
      </c>
      <c r="FY7" s="3" t="s">
        <v>2</v>
      </c>
      <c r="FZ7" s="4"/>
      <c r="GA7" s="4"/>
      <c r="GB7" s="4"/>
      <c r="GC7" s="4"/>
      <c r="GD7" s="4"/>
      <c r="GE7" s="4"/>
      <c r="GF7" s="4"/>
      <c r="GG7" s="4"/>
      <c r="GH7" s="4"/>
      <c r="GI7" s="5">
        <f t="shared" ref="GI7:GI56" si="69">SUM(FZ7:GH7)</f>
        <v>0</v>
      </c>
      <c r="GK7" s="3" t="s">
        <v>2</v>
      </c>
      <c r="GL7" s="4"/>
      <c r="GM7" s="4"/>
      <c r="GN7" s="4"/>
      <c r="GO7" s="4"/>
      <c r="GP7" s="4"/>
      <c r="GQ7" s="4"/>
      <c r="GR7" s="4"/>
      <c r="GS7" s="4"/>
      <c r="GT7" s="4"/>
      <c r="GU7" s="5">
        <f t="shared" ref="GU7:GU56" si="70">SUM(GL7:GT7)</f>
        <v>0</v>
      </c>
      <c r="GW7" s="3" t="s">
        <v>2</v>
      </c>
      <c r="GX7" s="4"/>
      <c r="GY7" s="4"/>
      <c r="GZ7" s="4"/>
      <c r="HA7" s="4"/>
      <c r="HB7" s="4"/>
      <c r="HC7" s="4"/>
      <c r="HD7" s="4"/>
      <c r="HE7" s="4"/>
      <c r="HF7" s="4"/>
      <c r="HG7" s="5">
        <f t="shared" ref="HG7:HG56" si="71">SUM(GX7:HF7)</f>
        <v>0</v>
      </c>
      <c r="HI7" s="3" t="s">
        <v>2</v>
      </c>
      <c r="HJ7" s="4"/>
      <c r="HK7" s="4"/>
      <c r="HL7" s="4"/>
      <c r="HM7" s="4"/>
      <c r="HN7" s="4"/>
      <c r="HO7" s="4"/>
      <c r="HP7" s="4"/>
      <c r="HQ7" s="4"/>
      <c r="HR7" s="4"/>
      <c r="HS7" s="5">
        <f t="shared" ref="HS7:HS56" si="72">SUM(HJ7:HR7)</f>
        <v>0</v>
      </c>
    </row>
    <row r="8" spans="1:227" s="2" customFormat="1">
      <c r="A8" s="3" t="s">
        <v>3</v>
      </c>
      <c r="B8" s="4">
        <f t="shared" si="8"/>
        <v>4072756.9970588121</v>
      </c>
      <c r="C8" s="4">
        <f t="shared" si="0"/>
        <v>571081.32002657873</v>
      </c>
      <c r="D8" s="4">
        <f t="shared" si="0"/>
        <v>0</v>
      </c>
      <c r="E8" s="4">
        <f t="shared" si="0"/>
        <v>187032.31560128854</v>
      </c>
      <c r="F8" s="4">
        <f t="shared" si="0"/>
        <v>167140.83966427657</v>
      </c>
      <c r="G8" s="4">
        <f t="shared" si="0"/>
        <v>15403.287050391111</v>
      </c>
      <c r="H8" s="4">
        <f t="shared" si="0"/>
        <v>131116.56459216203</v>
      </c>
      <c r="I8" s="4">
        <f t="shared" si="0"/>
        <v>23396.793679211049</v>
      </c>
      <c r="J8" s="4">
        <f t="shared" si="0"/>
        <v>55545.313704512315</v>
      </c>
      <c r="K8" s="6">
        <f t="shared" si="9"/>
        <v>5223473.431377233</v>
      </c>
      <c r="L8" s="3"/>
      <c r="M8" s="3" t="s">
        <v>3</v>
      </c>
      <c r="N8" s="4">
        <f t="shared" si="10"/>
        <v>4442416.6754607391</v>
      </c>
      <c r="O8" s="4">
        <f t="shared" si="1"/>
        <v>588996.49390020489</v>
      </c>
      <c r="P8" s="4">
        <f t="shared" si="1"/>
        <v>0</v>
      </c>
      <c r="Q8" s="4">
        <f t="shared" si="1"/>
        <v>72272.831743212228</v>
      </c>
      <c r="R8" s="4">
        <f t="shared" si="1"/>
        <v>194684.47919126542</v>
      </c>
      <c r="S8" s="4">
        <f t="shared" si="1"/>
        <v>12681.024090316347</v>
      </c>
      <c r="T8" s="4">
        <f t="shared" si="1"/>
        <v>114900.62280673123</v>
      </c>
      <c r="U8" s="4">
        <f t="shared" si="1"/>
        <v>23396.793679211049</v>
      </c>
      <c r="V8" s="4">
        <f t="shared" si="1"/>
        <v>52848.213623295655</v>
      </c>
      <c r="W8" s="5">
        <f t="shared" si="11"/>
        <v>5502197.1344949761</v>
      </c>
      <c r="X8" s="5"/>
      <c r="Y8" s="3" t="s">
        <v>3</v>
      </c>
      <c r="Z8" s="4">
        <f t="shared" si="12"/>
        <v>1285201.2860221379</v>
      </c>
      <c r="AA8" s="4">
        <f t="shared" si="13"/>
        <v>174159.4140709622</v>
      </c>
      <c r="AB8" s="4">
        <f t="shared" si="14"/>
        <v>0</v>
      </c>
      <c r="AC8" s="4">
        <f t="shared" si="15"/>
        <v>36645.950054129236</v>
      </c>
      <c r="AD8" s="4">
        <f t="shared" si="16"/>
        <v>131663.87199175823</v>
      </c>
      <c r="AE8" s="4">
        <f t="shared" si="17"/>
        <v>5141.9379807232144</v>
      </c>
      <c r="AF8" s="4">
        <f t="shared" si="18"/>
        <v>34637.243740153826</v>
      </c>
      <c r="AG8" s="4">
        <f t="shared" si="19"/>
        <v>7845.8136334115707</v>
      </c>
      <c r="AH8" s="4">
        <f t="shared" si="20"/>
        <v>18719.841260211317</v>
      </c>
      <c r="AI8" s="5">
        <f t="shared" si="21"/>
        <v>1694015.3587534875</v>
      </c>
      <c r="AK8" s="3" t="s">
        <v>3</v>
      </c>
      <c r="AL8" s="4">
        <f t="shared" si="22"/>
        <v>0</v>
      </c>
      <c r="AM8" s="4">
        <f t="shared" si="23"/>
        <v>0</v>
      </c>
      <c r="AN8" s="4">
        <f t="shared" si="24"/>
        <v>0</v>
      </c>
      <c r="AO8" s="4">
        <f t="shared" si="25"/>
        <v>0</v>
      </c>
      <c r="AP8" s="4">
        <f t="shared" si="26"/>
        <v>0</v>
      </c>
      <c r="AQ8" s="4">
        <f t="shared" si="27"/>
        <v>0</v>
      </c>
      <c r="AR8" s="4">
        <f t="shared" si="28"/>
        <v>0</v>
      </c>
      <c r="AS8" s="4">
        <f t="shared" si="29"/>
        <v>0</v>
      </c>
      <c r="AT8" s="4">
        <f t="shared" si="30"/>
        <v>0</v>
      </c>
      <c r="AU8" s="5">
        <f t="shared" si="31"/>
        <v>0</v>
      </c>
      <c r="AW8" s="3" t="s">
        <v>3</v>
      </c>
      <c r="AX8" s="4">
        <f t="shared" si="32"/>
        <v>8515173.6725195516</v>
      </c>
      <c r="AY8" s="4">
        <f t="shared" si="33"/>
        <v>1160077.8139267836</v>
      </c>
      <c r="AZ8" s="4">
        <f t="shared" si="34"/>
        <v>0</v>
      </c>
      <c r="BA8" s="4">
        <f t="shared" si="35"/>
        <v>259305.14734450082</v>
      </c>
      <c r="BB8" s="4">
        <f t="shared" si="36"/>
        <v>361825.31885554199</v>
      </c>
      <c r="BC8" s="4">
        <f t="shared" si="37"/>
        <v>28084.311140707458</v>
      </c>
      <c r="BD8" s="4">
        <f t="shared" si="38"/>
        <v>246017.18739889326</v>
      </c>
      <c r="BE8" s="4">
        <f t="shared" si="39"/>
        <v>46793.587358422104</v>
      </c>
      <c r="BF8" s="4">
        <f t="shared" si="40"/>
        <v>108393.52732780797</v>
      </c>
      <c r="BG8" s="5">
        <f t="shared" si="41"/>
        <v>10725670.565872211</v>
      </c>
      <c r="BI8" s="3" t="s">
        <v>3</v>
      </c>
      <c r="BJ8" s="4">
        <f t="shared" si="42"/>
        <v>1285201.2860221379</v>
      </c>
      <c r="BK8" s="4">
        <f t="shared" si="43"/>
        <v>174159.4140709622</v>
      </c>
      <c r="BL8" s="4">
        <f t="shared" si="44"/>
        <v>0</v>
      </c>
      <c r="BM8" s="4">
        <f t="shared" si="45"/>
        <v>36645.950054129236</v>
      </c>
      <c r="BN8" s="4">
        <f t="shared" si="46"/>
        <v>131663.87199175823</v>
      </c>
      <c r="BO8" s="4">
        <f t="shared" si="47"/>
        <v>5141.9379807232144</v>
      </c>
      <c r="BP8" s="4">
        <f t="shared" si="48"/>
        <v>34637.243740153826</v>
      </c>
      <c r="BQ8" s="4">
        <f t="shared" si="49"/>
        <v>7845.8136334115707</v>
      </c>
      <c r="BR8" s="4">
        <f t="shared" si="50"/>
        <v>18719.841260211317</v>
      </c>
      <c r="BS8" s="5">
        <f t="shared" si="51"/>
        <v>1694015.3587534875</v>
      </c>
      <c r="BU8" s="3" t="s">
        <v>3</v>
      </c>
      <c r="BV8" s="4">
        <f t="shared" si="52"/>
        <v>9800374.9585416894</v>
      </c>
      <c r="BW8" s="4">
        <f t="shared" si="53"/>
        <v>1334237.2279977459</v>
      </c>
      <c r="BX8" s="4">
        <f t="shared" si="54"/>
        <v>0</v>
      </c>
      <c r="BY8" s="4">
        <f t="shared" si="55"/>
        <v>295951.09739863005</v>
      </c>
      <c r="BZ8" s="4">
        <f t="shared" si="56"/>
        <v>493489.19084730023</v>
      </c>
      <c r="CA8" s="4">
        <f t="shared" si="57"/>
        <v>33226.249121430672</v>
      </c>
      <c r="CB8" s="4">
        <f t="shared" si="58"/>
        <v>280654.43113904708</v>
      </c>
      <c r="CC8" s="4">
        <f t="shared" si="59"/>
        <v>54639.400991833674</v>
      </c>
      <c r="CD8" s="4">
        <f t="shared" si="60"/>
        <v>127113.36858801928</v>
      </c>
      <c r="CE8" s="5">
        <f t="shared" si="61"/>
        <v>12419685.924625695</v>
      </c>
      <c r="CF8" s="6"/>
      <c r="CG8" s="3" t="s">
        <v>3</v>
      </c>
      <c r="CH8" s="4">
        <f>ParFedAn19!$C$7*CaGa19!$N9</f>
        <v>1205488.9937425542</v>
      </c>
      <c r="CI8" s="4">
        <f>ParFedAn19!$D$7*CaGa19!$N9</f>
        <v>165882.33919072317</v>
      </c>
      <c r="CJ8" s="4">
        <f>ParFedAn19!$E$7*CoAr14FIII19!R7</f>
        <v>0</v>
      </c>
      <c r="CK8" s="4">
        <f>ParFedAn19!$F$7*CaGa19!$N9</f>
        <v>44098.569329048842</v>
      </c>
      <c r="CL8" s="4">
        <f>ParFedAn19!$G$7*CaGa19!$N9</f>
        <v>89960.758811807857</v>
      </c>
      <c r="CM8" s="4">
        <f>ParFedAn19!$H$7*CaGa19!$N9</f>
        <v>5559.3174263268011</v>
      </c>
      <c r="CN8" s="4">
        <f>ParFedAn19!$I$7*CaGa19!$N9</f>
        <v>44151.519302573521</v>
      </c>
      <c r="CO8" s="4">
        <f>ParFedAn19!$J$7*CaGa19!$N9</f>
        <v>7798.9312264036835</v>
      </c>
      <c r="CP8" s="4">
        <f>ParFedAn19!$K$7*CoAr14FII19!O9</f>
        <v>19095.589189936785</v>
      </c>
      <c r="CQ8" s="5">
        <f t="shared" si="7"/>
        <v>1582036.0182193748</v>
      </c>
      <c r="CS8" s="3" t="s">
        <v>3</v>
      </c>
      <c r="CT8" s="4">
        <f>ParFedAn19!$C$11*CaGa19!$N9</f>
        <v>1665017.369310692</v>
      </c>
      <c r="CU8" s="4">
        <f>ParFedAn19!$D$11*CaGa19!$N9</f>
        <v>239941.03848946048</v>
      </c>
      <c r="CV8" s="4">
        <f>ParFedAn19!$E$11*CoAr14FIII19!R7</f>
        <v>0</v>
      </c>
      <c r="CW8" s="4">
        <f>ParFedAn19!$F$11*CaGa19!$N9</f>
        <v>76874.823615853064</v>
      </c>
      <c r="CX8" s="4">
        <f>ParFedAn19!$G$11*CaGa19!$N9</f>
        <v>38590.040426234351</v>
      </c>
      <c r="CY8" s="4">
        <f>ParFedAn19!$H$11*CaGa19!$N9</f>
        <v>4530.3362164914006</v>
      </c>
      <c r="CZ8" s="4">
        <f>ParFedAn19!$I$11*CaGa19!$N9</f>
        <v>46750.475103179255</v>
      </c>
      <c r="DA8" s="4">
        <f>ParFedAn19!$J$11*CaGa19!$N9</f>
        <v>7798.9312264036835</v>
      </c>
      <c r="DB8" s="4">
        <f>ParFedAn19!$K$11*CoAr14FII19!O9</f>
        <v>23176.171155043874</v>
      </c>
      <c r="DC8" s="5">
        <f t="shared" si="62"/>
        <v>2102679.1855433579</v>
      </c>
      <c r="DE8" s="3" t="s">
        <v>3</v>
      </c>
      <c r="DF8" s="4">
        <f>ParFedAn19!$C$14*CaGa19!$N9</f>
        <v>1202250.6340055657</v>
      </c>
      <c r="DG8" s="4">
        <f>ParFedAn19!$D$14*CaGa19!$N9</f>
        <v>165257.94234639508</v>
      </c>
      <c r="DH8" s="4">
        <f>ParFedAn19!$E$14*CoAr14FIII19!R7</f>
        <v>0</v>
      </c>
      <c r="DI8" s="4">
        <f>ParFedAn19!$F$14*CaGa19!$N9</f>
        <v>66058.92265638664</v>
      </c>
      <c r="DJ8" s="4">
        <f>ParFedAn19!$G$14*CaGa19!$N9</f>
        <v>38590.040426234351</v>
      </c>
      <c r="DK8" s="4">
        <f>ParFedAn19!$H$14*CaGa19!$N9</f>
        <v>5313.633407572911</v>
      </c>
      <c r="DL8" s="4">
        <f>ParFedAn19!$I$14*CaGa19!$N9</f>
        <v>40214.570186409241</v>
      </c>
      <c r="DM8" s="4">
        <f>ParFedAn19!$J$14*CaGa19!$N9</f>
        <v>7798.9312264036835</v>
      </c>
      <c r="DN8" s="4">
        <f>ParFedAn19!$K$14*CoAr14FII19!O9</f>
        <v>13273.553359531654</v>
      </c>
      <c r="DO8" s="5">
        <f t="shared" si="63"/>
        <v>1538758.2276144989</v>
      </c>
      <c r="DQ8" s="3" t="s">
        <v>3</v>
      </c>
      <c r="DR8" s="4">
        <f>ParFedAn19!$C$22*CaGa19!$N9</f>
        <v>1334752.670650162</v>
      </c>
      <c r="DS8" s="4">
        <f>ParFedAn19!$D$22*CaGa19!$N9</f>
        <v>188408.72549356261</v>
      </c>
      <c r="DT8" s="4">
        <f>ParFedAn19!$E$22*CoAr14FIII19!R7</f>
        <v>0</v>
      </c>
      <c r="DU8" s="4">
        <f>ParFedAn19!$F$22*CaGa19!$N9</f>
        <v>40172.896036241465</v>
      </c>
      <c r="DV8" s="4">
        <f>ParFedAn19!$G$22*CaGa19!$N9</f>
        <v>117136.52029796052</v>
      </c>
      <c r="DW8" s="4">
        <f>ParFedAn19!$H$22*CaGa19!$N9</f>
        <v>4722.6458158305713</v>
      </c>
      <c r="DX8" s="4">
        <f>ParFedAn19!$I$22*CaGa19!$N9</f>
        <v>29246.147641790569</v>
      </c>
      <c r="DY8" s="4">
        <f>ParFedAn19!$J$22*CaGa19!$N9</f>
        <v>7798.9312264036835</v>
      </c>
      <c r="DZ8" s="4">
        <f>ParFedAn19!$K$22*CoAr14FII19!O9</f>
        <v>15817.735713738917</v>
      </c>
      <c r="EA8" s="5">
        <f t="shared" si="64"/>
        <v>1738056.2728756906</v>
      </c>
      <c r="EC8" s="3" t="s">
        <v>3</v>
      </c>
      <c r="ED8" s="4">
        <f>ParFedAn19!$C$26*CaGa19!$N9</f>
        <v>1624152.4366789556</v>
      </c>
      <c r="EE8" s="4">
        <f>ParFedAn19!$D$26*CaGa19!$N9</f>
        <v>218930.48829986257</v>
      </c>
      <c r="EF8" s="4">
        <f>ParFedAn19!$E$26*CoAr14FIII19!R7</f>
        <v>0</v>
      </c>
      <c r="EG8" s="4">
        <f>ParFedAn19!$F$26*CaGa19!$N9</f>
        <v>41082.591951182381</v>
      </c>
      <c r="EH8" s="4">
        <f>ParFedAn19!$G$26*CaGa19!$N9</f>
        <v>38957.918531336298</v>
      </c>
      <c r="EI8" s="4">
        <f>ParFedAn19!$H$26*CaGa19!$N9</f>
        <v>2996.9136533782803</v>
      </c>
      <c r="EJ8" s="4">
        <f>ParFedAn19!$I$26*CaGa19!$N9</f>
        <v>46192.814017513556</v>
      </c>
      <c r="EK8" s="4">
        <f>ParFedAn19!$J$26*CaGa19!$N9</f>
        <v>7798.9312264036835</v>
      </c>
      <c r="EL8" s="4">
        <f>ParFedAn19!$K$26*CoAr14FII19!O9</f>
        <v>18348.524786243495</v>
      </c>
      <c r="EM8" s="5">
        <f t="shared" si="65"/>
        <v>1998460.6191448758</v>
      </c>
      <c r="EO8" s="3" t="s">
        <v>3</v>
      </c>
      <c r="EP8" s="4">
        <f>ParFedAn19!$C$30*CaGa19!$N9</f>
        <v>1483511.5681316219</v>
      </c>
      <c r="EQ8" s="4">
        <f>ParFedAn19!$D$30*CaGa19!$N9</f>
        <v>181657.28010677971</v>
      </c>
      <c r="ER8" s="4">
        <f>ParFedAn19!$E$30*CoAr14FIII19!R7</f>
        <v>0</v>
      </c>
      <c r="ES8" s="400">
        <f>ParFedAn19!$F$30*CaGa19!$N9</f>
        <v>-8982.6562442116101</v>
      </c>
      <c r="ET8" s="4">
        <f>ParFedAn19!$G$30*CaGa19!$N9</f>
        <v>38590.040361968611</v>
      </c>
      <c r="EU8" s="4">
        <f>ParFedAn19!$H$30*CaGa19!$N9</f>
        <v>4961.4646211074951</v>
      </c>
      <c r="EV8" s="4">
        <f>ParFedAn19!$I$30*CaGa19!$N9</f>
        <v>39461.661147427098</v>
      </c>
      <c r="EW8" s="4">
        <f>ParFedAn19!$J$30*CaGa19!$N9</f>
        <v>7798.9312264036835</v>
      </c>
      <c r="EX8" s="4">
        <f>ParFedAn19!$K$30*CoAr14FII19!O9</f>
        <v>18681.953123313247</v>
      </c>
      <c r="EY8" s="5">
        <f t="shared" si="66"/>
        <v>1765680.24247441</v>
      </c>
      <c r="FA8" s="3" t="s">
        <v>3</v>
      </c>
      <c r="FB8" s="4">
        <f>ParFedAn19!$C$41*CaGa19!$AC9</f>
        <v>1285201.2860221379</v>
      </c>
      <c r="FC8" s="4">
        <f>ParFedAn19!$D$41*CaGa19!$AC9</f>
        <v>174159.4140709622</v>
      </c>
      <c r="FD8" s="4">
        <f>ParFedAn19!$E$41*CoAr14FIII19!R7</f>
        <v>0</v>
      </c>
      <c r="FE8" s="4">
        <f>ParFedAn19!$F$41*CaGa19!$AC9</f>
        <v>36645.950054129236</v>
      </c>
      <c r="FF8" s="4">
        <f>ParFedAn19!$G$41*CaGa19!$AC9</f>
        <v>131663.87199175823</v>
      </c>
      <c r="FG8" s="4">
        <f>ParFedAn19!$H$41*CaGa19!$AC9</f>
        <v>5141.9379807232144</v>
      </c>
      <c r="FH8" s="4">
        <f>ParFedAn19!$I$41*CaGa19!$AC9</f>
        <v>34637.243740153826</v>
      </c>
      <c r="FI8" s="4">
        <f>ParFedAn19!$J$41*CaGa19!$AC9</f>
        <v>7845.8136334115707</v>
      </c>
      <c r="FJ8" s="4">
        <f>ParFedAn19!$K$41*CoAr14FII19!U9</f>
        <v>18719.841260211317</v>
      </c>
      <c r="FK8" s="5">
        <f t="shared" si="67"/>
        <v>1694015.3587534875</v>
      </c>
      <c r="FM8" s="3" t="s">
        <v>3</v>
      </c>
      <c r="FN8" s="4"/>
      <c r="FO8" s="4"/>
      <c r="FP8" s="4"/>
      <c r="FQ8" s="4"/>
      <c r="FR8" s="4"/>
      <c r="FS8" s="4"/>
      <c r="FT8" s="4"/>
      <c r="FU8" s="4"/>
      <c r="FV8" s="4"/>
      <c r="FW8" s="5">
        <f t="shared" si="68"/>
        <v>0</v>
      </c>
      <c r="FY8" s="3" t="s">
        <v>3</v>
      </c>
      <c r="FZ8" s="4"/>
      <c r="GA8" s="4"/>
      <c r="GB8" s="4"/>
      <c r="GC8" s="4"/>
      <c r="GD8" s="4"/>
      <c r="GE8" s="4"/>
      <c r="GF8" s="4"/>
      <c r="GG8" s="4"/>
      <c r="GH8" s="4"/>
      <c r="GI8" s="5">
        <f t="shared" si="69"/>
        <v>0</v>
      </c>
      <c r="GK8" s="3" t="s">
        <v>3</v>
      </c>
      <c r="GL8" s="4"/>
      <c r="GM8" s="4"/>
      <c r="GN8" s="4"/>
      <c r="GO8" s="4"/>
      <c r="GP8" s="4"/>
      <c r="GQ8" s="4"/>
      <c r="GR8" s="4"/>
      <c r="GS8" s="4"/>
      <c r="GT8" s="4"/>
      <c r="GU8" s="5">
        <f t="shared" si="70"/>
        <v>0</v>
      </c>
      <c r="GW8" s="3" t="s">
        <v>3</v>
      </c>
      <c r="GX8" s="4"/>
      <c r="GY8" s="4"/>
      <c r="GZ8" s="4"/>
      <c r="HA8" s="4"/>
      <c r="HB8" s="4"/>
      <c r="HC8" s="4"/>
      <c r="HD8" s="4"/>
      <c r="HE8" s="4"/>
      <c r="HF8" s="4"/>
      <c r="HG8" s="5">
        <f t="shared" si="71"/>
        <v>0</v>
      </c>
      <c r="HI8" s="3" t="s">
        <v>3</v>
      </c>
      <c r="HJ8" s="4"/>
      <c r="HK8" s="4"/>
      <c r="HL8" s="4"/>
      <c r="HM8" s="4"/>
      <c r="HN8" s="4"/>
      <c r="HO8" s="4"/>
      <c r="HP8" s="4"/>
      <c r="HQ8" s="4"/>
      <c r="HR8" s="4"/>
      <c r="HS8" s="5">
        <f t="shared" si="72"/>
        <v>0</v>
      </c>
    </row>
    <row r="9" spans="1:227" s="2" customFormat="1">
      <c r="A9" s="3" t="s">
        <v>4</v>
      </c>
      <c r="B9" s="4">
        <f t="shared" si="8"/>
        <v>10990306.143313104</v>
      </c>
      <c r="C9" s="4">
        <f t="shared" si="0"/>
        <v>1541058.9299464736</v>
      </c>
      <c r="D9" s="4">
        <f t="shared" si="0"/>
        <v>0</v>
      </c>
      <c r="E9" s="4">
        <f t="shared" si="0"/>
        <v>504705.38965014374</v>
      </c>
      <c r="F9" s="4">
        <f t="shared" si="0"/>
        <v>451028.38158214907</v>
      </c>
      <c r="G9" s="4">
        <f t="shared" si="0"/>
        <v>41565.661889324867</v>
      </c>
      <c r="H9" s="4">
        <f t="shared" si="0"/>
        <v>353817.12838943995</v>
      </c>
      <c r="I9" s="4">
        <f t="shared" si="0"/>
        <v>63136.083368626583</v>
      </c>
      <c r="J9" s="4">
        <f t="shared" si="0"/>
        <v>394125.3453886736</v>
      </c>
      <c r="K9" s="6">
        <f t="shared" si="9"/>
        <v>14339743.063527934</v>
      </c>
      <c r="L9" s="3"/>
      <c r="M9" s="3" t="s">
        <v>4</v>
      </c>
      <c r="N9" s="4">
        <f t="shared" si="10"/>
        <v>11987830.188427938</v>
      </c>
      <c r="O9" s="4">
        <f t="shared" si="1"/>
        <v>1589402.9007809781</v>
      </c>
      <c r="P9" s="4">
        <f t="shared" si="1"/>
        <v>3331039.6055474002</v>
      </c>
      <c r="Q9" s="4">
        <f t="shared" si="1"/>
        <v>195027.72870457851</v>
      </c>
      <c r="R9" s="4">
        <f t="shared" si="1"/>
        <v>525354.69933724101</v>
      </c>
      <c r="S9" s="4">
        <f t="shared" si="1"/>
        <v>34219.654416885576</v>
      </c>
      <c r="T9" s="4">
        <f t="shared" si="1"/>
        <v>310058.52340693545</v>
      </c>
      <c r="U9" s="4">
        <f t="shared" si="1"/>
        <v>63136.083368626583</v>
      </c>
      <c r="V9" s="4">
        <f t="shared" si="1"/>
        <v>374987.89831776114</v>
      </c>
      <c r="W9" s="5">
        <f t="shared" si="11"/>
        <v>18411057.28230834</v>
      </c>
      <c r="X9" s="5"/>
      <c r="Y9" s="3" t="s">
        <v>4</v>
      </c>
      <c r="Z9" s="4">
        <f t="shared" si="12"/>
        <v>3555460.9678710243</v>
      </c>
      <c r="AA9" s="4">
        <f t="shared" si="13"/>
        <v>481805.46164340491</v>
      </c>
      <c r="AB9" s="4">
        <f t="shared" si="14"/>
        <v>564282.3484305708</v>
      </c>
      <c r="AC9" s="4">
        <f t="shared" si="15"/>
        <v>101379.64104539748</v>
      </c>
      <c r="AD9" s="4">
        <f t="shared" si="16"/>
        <v>364243.14450724865</v>
      </c>
      <c r="AE9" s="4">
        <f t="shared" si="17"/>
        <v>14224.97782138076</v>
      </c>
      <c r="AF9" s="4">
        <f t="shared" si="18"/>
        <v>95822.630658829425</v>
      </c>
      <c r="AG9" s="4">
        <f t="shared" si="19"/>
        <v>21705.14800924707</v>
      </c>
      <c r="AH9" s="4">
        <f t="shared" si="20"/>
        <v>134660.29978818985</v>
      </c>
      <c r="AI9" s="5">
        <f t="shared" si="21"/>
        <v>5333584.6197752934</v>
      </c>
      <c r="AK9" s="3" t="s">
        <v>4</v>
      </c>
      <c r="AL9" s="4">
        <f t="shared" si="22"/>
        <v>0</v>
      </c>
      <c r="AM9" s="4">
        <f t="shared" si="23"/>
        <v>0</v>
      </c>
      <c r="AN9" s="4">
        <f t="shared" si="24"/>
        <v>0</v>
      </c>
      <c r="AO9" s="4">
        <f t="shared" si="25"/>
        <v>0</v>
      </c>
      <c r="AP9" s="4">
        <f t="shared" si="26"/>
        <v>0</v>
      </c>
      <c r="AQ9" s="4">
        <f t="shared" si="27"/>
        <v>0</v>
      </c>
      <c r="AR9" s="4">
        <f t="shared" si="28"/>
        <v>0</v>
      </c>
      <c r="AS9" s="4">
        <f t="shared" si="29"/>
        <v>0</v>
      </c>
      <c r="AT9" s="4">
        <f t="shared" si="30"/>
        <v>0</v>
      </c>
      <c r="AU9" s="5">
        <f t="shared" si="31"/>
        <v>0</v>
      </c>
      <c r="AW9" s="3" t="s">
        <v>4</v>
      </c>
      <c r="AX9" s="4">
        <f t="shared" si="32"/>
        <v>22978136.331741042</v>
      </c>
      <c r="AY9" s="4">
        <f t="shared" si="33"/>
        <v>3130461.8307274519</v>
      </c>
      <c r="AZ9" s="4">
        <f t="shared" si="34"/>
        <v>3331039.6055474002</v>
      </c>
      <c r="BA9" s="4">
        <f t="shared" si="35"/>
        <v>699733.11835472228</v>
      </c>
      <c r="BB9" s="4">
        <f t="shared" si="36"/>
        <v>976383.08091939008</v>
      </c>
      <c r="BC9" s="4">
        <f t="shared" si="37"/>
        <v>75785.316306210443</v>
      </c>
      <c r="BD9" s="4">
        <f t="shared" si="38"/>
        <v>663875.6517963754</v>
      </c>
      <c r="BE9" s="4">
        <f t="shared" si="39"/>
        <v>126272.16673725318</v>
      </c>
      <c r="BF9" s="4">
        <f t="shared" si="40"/>
        <v>769113.24370643462</v>
      </c>
      <c r="BG9" s="5">
        <f t="shared" si="41"/>
        <v>32750800.345836278</v>
      </c>
      <c r="BI9" s="3" t="s">
        <v>4</v>
      </c>
      <c r="BJ9" s="4">
        <f t="shared" si="42"/>
        <v>3555460.9678710243</v>
      </c>
      <c r="BK9" s="4">
        <f t="shared" si="43"/>
        <v>481805.46164340491</v>
      </c>
      <c r="BL9" s="4">
        <f t="shared" si="44"/>
        <v>564282.3484305708</v>
      </c>
      <c r="BM9" s="4">
        <f t="shared" si="45"/>
        <v>101379.64104539748</v>
      </c>
      <c r="BN9" s="4">
        <f t="shared" si="46"/>
        <v>364243.14450724865</v>
      </c>
      <c r="BO9" s="4">
        <f t="shared" si="47"/>
        <v>14224.97782138076</v>
      </c>
      <c r="BP9" s="4">
        <f t="shared" si="48"/>
        <v>95822.630658829425</v>
      </c>
      <c r="BQ9" s="4">
        <f t="shared" si="49"/>
        <v>21705.14800924707</v>
      </c>
      <c r="BR9" s="4">
        <f t="shared" si="50"/>
        <v>134660.29978818985</v>
      </c>
      <c r="BS9" s="5">
        <f t="shared" si="51"/>
        <v>5333584.6197752934</v>
      </c>
      <c r="BU9" s="3" t="s">
        <v>4</v>
      </c>
      <c r="BV9" s="4">
        <f t="shared" si="52"/>
        <v>26533597.299612068</v>
      </c>
      <c r="BW9" s="4">
        <f t="shared" si="53"/>
        <v>3612267.2923708567</v>
      </c>
      <c r="BX9" s="4">
        <f t="shared" si="54"/>
        <v>3895321.9539779709</v>
      </c>
      <c r="BY9" s="4">
        <f t="shared" si="55"/>
        <v>801112.75940011977</v>
      </c>
      <c r="BZ9" s="4">
        <f t="shared" si="56"/>
        <v>1340626.2254266387</v>
      </c>
      <c r="CA9" s="4">
        <f t="shared" si="57"/>
        <v>90010.294127591202</v>
      </c>
      <c r="CB9" s="4">
        <f t="shared" si="58"/>
        <v>759698.28245520487</v>
      </c>
      <c r="CC9" s="4">
        <f t="shared" si="59"/>
        <v>147977.31474650025</v>
      </c>
      <c r="CD9" s="4">
        <f t="shared" si="60"/>
        <v>903773.54349462443</v>
      </c>
      <c r="CE9" s="5">
        <f t="shared" si="61"/>
        <v>38084384.965611577</v>
      </c>
      <c r="CF9" s="6"/>
      <c r="CG9" s="3" t="s">
        <v>4</v>
      </c>
      <c r="CH9" s="4">
        <f>ParFedAn19!$C$7*CaGa19!$N10</f>
        <v>3253003.5804229961</v>
      </c>
      <c r="CI9" s="4">
        <f>ParFedAn19!$D$7*CaGa19!$N10</f>
        <v>447632.32689588988</v>
      </c>
      <c r="CJ9" s="4">
        <f>ParFedAn19!$E$7*CoAr14FIII19!R8</f>
        <v>0</v>
      </c>
      <c r="CK9" s="4">
        <f>ParFedAn19!$F$7*CaGa19!$N10</f>
        <v>118999.679518902</v>
      </c>
      <c r="CL9" s="4">
        <f>ParFedAn19!$G$7*CaGa19!$N10</f>
        <v>242758.47563223605</v>
      </c>
      <c r="CM9" s="4">
        <f>ParFedAn19!$H$7*CaGa19!$N10</f>
        <v>15001.779017827503</v>
      </c>
      <c r="CN9" s="4">
        <f>ParFedAn19!$I$7*CaGa19!$N10</f>
        <v>119142.56465045706</v>
      </c>
      <c r="CO9" s="4">
        <f>ParFedAn19!$J$7*CaGa19!$N10</f>
        <v>21045.361122875529</v>
      </c>
      <c r="CP9" s="4">
        <f>ParFedAn19!$K$7*CoAr14FII19!O10</f>
        <v>135493.98109300202</v>
      </c>
      <c r="CQ9" s="5">
        <f t="shared" si="7"/>
        <v>4353077.7483541854</v>
      </c>
      <c r="CS9" s="3" t="s">
        <v>4</v>
      </c>
      <c r="CT9" s="4">
        <f>ParFedAn19!$C$11*CaGa19!$N10</f>
        <v>4493037.6734662028</v>
      </c>
      <c r="CU9" s="4">
        <f>ParFedAn19!$D$11*CaGa19!$N10</f>
        <v>647479.20665239834</v>
      </c>
      <c r="CV9" s="4">
        <f>ParFedAn19!$E$11*CoAr14FIII19!R8</f>
        <v>0</v>
      </c>
      <c r="CW9" s="4">
        <f>ParFedAn19!$F$11*CaGa19!$N10</f>
        <v>207446.1714414976</v>
      </c>
      <c r="CX9" s="4">
        <f>ParFedAn19!$G$11*CaGa19!$N10</f>
        <v>104134.95297495651</v>
      </c>
      <c r="CY9" s="4">
        <f>ParFedAn19!$H$11*CaGa19!$N10</f>
        <v>12225.080452218375</v>
      </c>
      <c r="CZ9" s="4">
        <f>ParFedAn19!$I$11*CaGa19!$N10</f>
        <v>126155.82861936653</v>
      </c>
      <c r="DA9" s="4">
        <f>ParFedAn19!$J$11*CaGa19!$N10</f>
        <v>21045.361122875529</v>
      </c>
      <c r="DB9" s="4">
        <f>ParFedAn19!$K$11*CoAr14FII19!O10</f>
        <v>164448.01283976977</v>
      </c>
      <c r="DC9" s="5">
        <f t="shared" si="62"/>
        <v>5775972.2875692854</v>
      </c>
      <c r="DE9" s="3" t="s">
        <v>4</v>
      </c>
      <c r="DF9" s="4">
        <f>ParFedAn19!$C$14*CaGa19!$N10</f>
        <v>3244264.8894239054</v>
      </c>
      <c r="DG9" s="4">
        <f>ParFedAn19!$D$14*CaGa19!$N10</f>
        <v>445947.39639818529</v>
      </c>
      <c r="DH9" s="4">
        <f>ParFedAn19!$E$14*CoAr14FIII19!R8</f>
        <v>0</v>
      </c>
      <c r="DI9" s="4">
        <f>ParFedAn19!$F$14*CaGa19!$N10</f>
        <v>178259.53868974413</v>
      </c>
      <c r="DJ9" s="4">
        <f>ParFedAn19!$G$14*CaGa19!$N10</f>
        <v>104134.95297495651</v>
      </c>
      <c r="DK9" s="4">
        <f>ParFedAn19!$H$14*CaGa19!$N10</f>
        <v>14338.802419278985</v>
      </c>
      <c r="DL9" s="4">
        <f>ParFedAn19!$I$14*CaGa19!$N10</f>
        <v>108518.73511961639</v>
      </c>
      <c r="DM9" s="4">
        <f>ParFedAn19!$J$14*CaGa19!$N10</f>
        <v>21045.361122875529</v>
      </c>
      <c r="DN9" s="4">
        <f>ParFedAn19!$K$14*CoAr14FII19!O10</f>
        <v>94183.351455901779</v>
      </c>
      <c r="DO9" s="5">
        <f t="shared" si="63"/>
        <v>4210693.0276044644</v>
      </c>
      <c r="DQ9" s="3" t="s">
        <v>4</v>
      </c>
      <c r="DR9" s="4">
        <f>ParFedAn19!$C$22*CaGa19!$N10</f>
        <v>3601820.7044131728</v>
      </c>
      <c r="DS9" s="4">
        <f>ParFedAn19!$D$22*CaGa19!$N10</f>
        <v>508419.62207444519</v>
      </c>
      <c r="DT9" s="4">
        <f>ParFedAn19!$E$22*CoAr14FIII19!R8</f>
        <v>0</v>
      </c>
      <c r="DU9" s="4">
        <f>ParFedAn19!$F$22*CaGa19!$N10</f>
        <v>108406.27771817138</v>
      </c>
      <c r="DV9" s="4">
        <f>ParFedAn19!$G$22*CaGa19!$N10</f>
        <v>316092.07707866735</v>
      </c>
      <c r="DW9" s="4">
        <f>ParFedAn19!$H$22*CaGa19!$N10</f>
        <v>12744.026554959511</v>
      </c>
      <c r="DX9" s="4">
        <f>ParFedAn19!$I$22*CaGa19!$N10</f>
        <v>78920.523941873544</v>
      </c>
      <c r="DY9" s="4">
        <f>ParFedAn19!$J$22*CaGa19!$N10</f>
        <v>21045.361122875529</v>
      </c>
      <c r="DZ9" s="4">
        <f>ParFedAn19!$K$22*CoAr14FII19!O10</f>
        <v>112235.76096101271</v>
      </c>
      <c r="EA9" s="5">
        <f t="shared" si="64"/>
        <v>4759684.3538651783</v>
      </c>
      <c r="EC9" s="3" t="s">
        <v>4</v>
      </c>
      <c r="ED9" s="4">
        <f>ParFedAn19!$C$26*CaGa19!$N10</f>
        <v>4382763.939857007</v>
      </c>
      <c r="EE9" s="4">
        <f>ParFedAn19!$D$26*CaGa19!$N10</f>
        <v>590782.38457588304</v>
      </c>
      <c r="EF9" s="4">
        <f>ParFedAn19!$E$26*CoAr14FIII19!R8</f>
        <v>0</v>
      </c>
      <c r="EG9" s="4">
        <f>ParFedAn19!$F$26*CaGa19!$N10</f>
        <v>110861.08575354939</v>
      </c>
      <c r="EH9" s="4">
        <f>ParFedAn19!$G$26*CaGa19!$N10</f>
        <v>105127.66945703782</v>
      </c>
      <c r="EI9" s="4">
        <f>ParFedAn19!$H$26*CaGa19!$N10</f>
        <v>8087.1504387539107</v>
      </c>
      <c r="EJ9" s="4">
        <f>ParFedAn19!$I$26*CaGa19!$N10</f>
        <v>124650.9840975587</v>
      </c>
      <c r="EK9" s="4">
        <f>ParFedAn19!$J$26*CaGa19!$N10</f>
        <v>21045.361122875529</v>
      </c>
      <c r="EL9" s="4">
        <f>ParFedAn19!$K$26*CoAr14FII19!O10</f>
        <v>130193.13757450943</v>
      </c>
      <c r="EM9" s="5">
        <f t="shared" si="65"/>
        <v>5473511.7128771758</v>
      </c>
      <c r="EO9" s="3" t="s">
        <v>4</v>
      </c>
      <c r="EP9" s="4">
        <f>ParFedAn19!$C$30*CaGa19!$N10</f>
        <v>4003245.5441577584</v>
      </c>
      <c r="EQ9" s="4">
        <f>ParFedAn19!$D$30*CaGa19!$N10</f>
        <v>490200.89413064992</v>
      </c>
      <c r="ER9" s="4">
        <f>ParFedAn19!$E$30*CoAr14FIII19!R8</f>
        <v>3331039.6055474002</v>
      </c>
      <c r="ES9" s="400">
        <f>ParFedAn19!$F$30*CaGa19!$N10</f>
        <v>-24239.634767142259</v>
      </c>
      <c r="ET9" s="4">
        <f>ParFedAn19!$G$30*CaGa19!$N10</f>
        <v>104134.95280153585</v>
      </c>
      <c r="EU9" s="4">
        <f>ParFedAn19!$H$30*CaGa19!$N10</f>
        <v>13388.477423172155</v>
      </c>
      <c r="EV9" s="4">
        <f>ParFedAn19!$I$30*CaGa19!$N10</f>
        <v>106487.01536750323</v>
      </c>
      <c r="EW9" s="4">
        <f>ParFedAn19!$J$30*CaGa19!$N10</f>
        <v>21045.361122875529</v>
      </c>
      <c r="EX9" s="4">
        <f>ParFedAn19!$K$30*CoAr14FII19!O10</f>
        <v>132558.99978223897</v>
      </c>
      <c r="EY9" s="5">
        <f t="shared" si="66"/>
        <v>8177861.2155659925</v>
      </c>
      <c r="FA9" s="3" t="s">
        <v>4</v>
      </c>
      <c r="FB9" s="4">
        <f>ParFedAn19!$C$41*CaGa19!$AC10</f>
        <v>3555460.9678710243</v>
      </c>
      <c r="FC9" s="4">
        <f>ParFedAn19!$D$41*CaGa19!$AC10</f>
        <v>481805.46164340491</v>
      </c>
      <c r="FD9" s="4">
        <f>ParFedAn19!$E$41*CoAr14FIII19!R8</f>
        <v>564282.3484305708</v>
      </c>
      <c r="FE9" s="4">
        <f>ParFedAn19!$F$41*CaGa19!$AC10</f>
        <v>101379.64104539748</v>
      </c>
      <c r="FF9" s="4">
        <f>ParFedAn19!$G$41*CaGa19!$AC10</f>
        <v>364243.14450724865</v>
      </c>
      <c r="FG9" s="4">
        <f>ParFedAn19!$H$41*CaGa19!$AC10</f>
        <v>14224.97782138076</v>
      </c>
      <c r="FH9" s="4">
        <f>ParFedAn19!$I$41*CaGa19!$AC10</f>
        <v>95822.630658829425</v>
      </c>
      <c r="FI9" s="4">
        <f>ParFedAn19!$J$41*CaGa19!$AC10</f>
        <v>21705.14800924707</v>
      </c>
      <c r="FJ9" s="4">
        <f>ParFedAn19!$K$41*CoAr14FII19!U10</f>
        <v>134660.29978818985</v>
      </c>
      <c r="FK9" s="5">
        <f t="shared" si="67"/>
        <v>5333584.6197752934</v>
      </c>
      <c r="FM9" s="3" t="s">
        <v>4</v>
      </c>
      <c r="FN9" s="4"/>
      <c r="FO9" s="4"/>
      <c r="FP9" s="4"/>
      <c r="FQ9" s="4"/>
      <c r="FR9" s="4"/>
      <c r="FS9" s="4"/>
      <c r="FT9" s="4"/>
      <c r="FU9" s="4"/>
      <c r="FV9" s="4"/>
      <c r="FW9" s="5">
        <f t="shared" si="68"/>
        <v>0</v>
      </c>
      <c r="FY9" s="3" t="s">
        <v>4</v>
      </c>
      <c r="FZ9" s="4"/>
      <c r="GA9" s="4"/>
      <c r="GB9" s="4"/>
      <c r="GC9" s="4"/>
      <c r="GD9" s="4"/>
      <c r="GE9" s="4"/>
      <c r="GF9" s="4"/>
      <c r="GG9" s="4"/>
      <c r="GH9" s="4"/>
      <c r="GI9" s="5">
        <f t="shared" si="69"/>
        <v>0</v>
      </c>
      <c r="GK9" s="3" t="s">
        <v>4</v>
      </c>
      <c r="GL9" s="4"/>
      <c r="GM9" s="4"/>
      <c r="GN9" s="4"/>
      <c r="GO9" s="4"/>
      <c r="GP9" s="4"/>
      <c r="GQ9" s="4"/>
      <c r="GR9" s="4"/>
      <c r="GS9" s="4"/>
      <c r="GT9" s="4"/>
      <c r="GU9" s="5">
        <f t="shared" si="70"/>
        <v>0</v>
      </c>
      <c r="GW9" s="3" t="s">
        <v>4</v>
      </c>
      <c r="GX9" s="4"/>
      <c r="GY9" s="4"/>
      <c r="GZ9" s="4"/>
      <c r="HA9" s="4"/>
      <c r="HB9" s="4"/>
      <c r="HC9" s="4"/>
      <c r="HD9" s="4"/>
      <c r="HE9" s="4"/>
      <c r="HF9" s="4"/>
      <c r="HG9" s="5">
        <f t="shared" si="71"/>
        <v>0</v>
      </c>
      <c r="HI9" s="3" t="s">
        <v>4</v>
      </c>
      <c r="HJ9" s="4"/>
      <c r="HK9" s="4"/>
      <c r="HL9" s="4"/>
      <c r="HM9" s="4"/>
      <c r="HN9" s="4"/>
      <c r="HO9" s="4"/>
      <c r="HP9" s="4"/>
      <c r="HQ9" s="4"/>
      <c r="HR9" s="4"/>
      <c r="HS9" s="5">
        <f t="shared" si="72"/>
        <v>0</v>
      </c>
    </row>
    <row r="10" spans="1:227" s="2" customFormat="1">
      <c r="A10" s="3" t="s">
        <v>5</v>
      </c>
      <c r="B10" s="4">
        <f t="shared" si="8"/>
        <v>14405489.450244755</v>
      </c>
      <c r="C10" s="4">
        <f t="shared" si="0"/>
        <v>2019935.3746898572</v>
      </c>
      <c r="D10" s="4">
        <f t="shared" si="0"/>
        <v>0</v>
      </c>
      <c r="E10" s="4">
        <f t="shared" si="0"/>
        <v>661540.09463243792</v>
      </c>
      <c r="F10" s="4">
        <f t="shared" si="0"/>
        <v>591183.22164262866</v>
      </c>
      <c r="G10" s="4">
        <f t="shared" si="0"/>
        <v>54481.985854727551</v>
      </c>
      <c r="H10" s="4">
        <f t="shared" si="0"/>
        <v>463764.05205337377</v>
      </c>
      <c r="I10" s="4">
        <f t="shared" si="0"/>
        <v>82755.309182165031</v>
      </c>
      <c r="J10" s="4">
        <f t="shared" si="0"/>
        <v>275013.072143019</v>
      </c>
      <c r="K10" s="6">
        <f t="shared" si="9"/>
        <v>18554162.560442958</v>
      </c>
      <c r="L10" s="3"/>
      <c r="M10" s="3" t="s">
        <v>5</v>
      </c>
      <c r="N10" s="4">
        <f t="shared" si="10"/>
        <v>15712989.16143436</v>
      </c>
      <c r="O10" s="4">
        <f t="shared" si="1"/>
        <v>2083301.9954880523</v>
      </c>
      <c r="P10" s="4">
        <f t="shared" si="1"/>
        <v>1118122.3300914592</v>
      </c>
      <c r="Q10" s="4">
        <f t="shared" si="1"/>
        <v>255631.6313416241</v>
      </c>
      <c r="R10" s="4">
        <f t="shared" si="1"/>
        <v>688606.07523146819</v>
      </c>
      <c r="S10" s="4">
        <f t="shared" si="1"/>
        <v>44853.242872892617</v>
      </c>
      <c r="T10" s="4">
        <f t="shared" si="1"/>
        <v>406407.6768793817</v>
      </c>
      <c r="U10" s="4">
        <f t="shared" si="1"/>
        <v>82755.309182165031</v>
      </c>
      <c r="V10" s="4">
        <f t="shared" si="1"/>
        <v>261659.33031056766</v>
      </c>
      <c r="W10" s="5">
        <f t="shared" si="11"/>
        <v>20654326.752831966</v>
      </c>
      <c r="X10" s="5"/>
      <c r="Y10" s="3" t="s">
        <v>5</v>
      </c>
      <c r="Z10" s="4">
        <f t="shared" si="12"/>
        <v>4506004.977640315</v>
      </c>
      <c r="AA10" s="4">
        <f t="shared" si="13"/>
        <v>610615.00267838885</v>
      </c>
      <c r="AB10" s="4">
        <f t="shared" si="14"/>
        <v>189411.34569698002</v>
      </c>
      <c r="AC10" s="4">
        <f t="shared" si="15"/>
        <v>128483.24628226398</v>
      </c>
      <c r="AD10" s="4">
        <f t="shared" si="16"/>
        <v>461622.68044917018</v>
      </c>
      <c r="AE10" s="4">
        <f t="shared" si="17"/>
        <v>18027.991714488136</v>
      </c>
      <c r="AF10" s="4">
        <f t="shared" si="18"/>
        <v>121440.58242265529</v>
      </c>
      <c r="AG10" s="4">
        <f t="shared" si="19"/>
        <v>27507.967561418871</v>
      </c>
      <c r="AH10" s="4">
        <f t="shared" si="20"/>
        <v>91664.949683910716</v>
      </c>
      <c r="AI10" s="5">
        <f t="shared" si="21"/>
        <v>6154778.7441295907</v>
      </c>
      <c r="AK10" s="3" t="s">
        <v>5</v>
      </c>
      <c r="AL10" s="4">
        <f t="shared" si="22"/>
        <v>0</v>
      </c>
      <c r="AM10" s="4">
        <f t="shared" si="23"/>
        <v>0</v>
      </c>
      <c r="AN10" s="4">
        <f t="shared" si="24"/>
        <v>0</v>
      </c>
      <c r="AO10" s="4">
        <f t="shared" si="25"/>
        <v>0</v>
      </c>
      <c r="AP10" s="4">
        <f t="shared" si="26"/>
        <v>0</v>
      </c>
      <c r="AQ10" s="4">
        <f t="shared" si="27"/>
        <v>0</v>
      </c>
      <c r="AR10" s="4">
        <f t="shared" si="28"/>
        <v>0</v>
      </c>
      <c r="AS10" s="4">
        <f t="shared" si="29"/>
        <v>0</v>
      </c>
      <c r="AT10" s="4">
        <f t="shared" si="30"/>
        <v>0</v>
      </c>
      <c r="AU10" s="5">
        <f t="shared" si="31"/>
        <v>0</v>
      </c>
      <c r="AW10" s="3" t="s">
        <v>5</v>
      </c>
      <c r="AX10" s="4">
        <f t="shared" si="32"/>
        <v>30118478.611679114</v>
      </c>
      <c r="AY10" s="4">
        <f t="shared" si="33"/>
        <v>4103237.3701779097</v>
      </c>
      <c r="AZ10" s="4">
        <f t="shared" si="34"/>
        <v>1118122.3300914592</v>
      </c>
      <c r="BA10" s="4">
        <f t="shared" si="35"/>
        <v>917171.72597406199</v>
      </c>
      <c r="BB10" s="4">
        <f t="shared" si="36"/>
        <v>1279789.2968740968</v>
      </c>
      <c r="BC10" s="4">
        <f t="shared" si="37"/>
        <v>99335.228727620168</v>
      </c>
      <c r="BD10" s="4">
        <f t="shared" si="38"/>
        <v>870171.72893275542</v>
      </c>
      <c r="BE10" s="4">
        <f t="shared" si="39"/>
        <v>165510.61836433006</v>
      </c>
      <c r="BF10" s="4">
        <f t="shared" si="40"/>
        <v>536672.40245358669</v>
      </c>
      <c r="BG10" s="5">
        <f t="shared" si="41"/>
        <v>39208489.313274935</v>
      </c>
      <c r="BI10" s="3" t="s">
        <v>5</v>
      </c>
      <c r="BJ10" s="4">
        <f t="shared" si="42"/>
        <v>4506004.977640315</v>
      </c>
      <c r="BK10" s="4">
        <f t="shared" si="43"/>
        <v>610615.00267838885</v>
      </c>
      <c r="BL10" s="4">
        <f t="shared" si="44"/>
        <v>189411.34569698002</v>
      </c>
      <c r="BM10" s="4">
        <f t="shared" si="45"/>
        <v>128483.24628226398</v>
      </c>
      <c r="BN10" s="4">
        <f t="shared" si="46"/>
        <v>461622.68044917018</v>
      </c>
      <c r="BO10" s="4">
        <f t="shared" si="47"/>
        <v>18027.991714488136</v>
      </c>
      <c r="BP10" s="4">
        <f t="shared" si="48"/>
        <v>121440.58242265529</v>
      </c>
      <c r="BQ10" s="4">
        <f t="shared" si="49"/>
        <v>27507.967561418871</v>
      </c>
      <c r="BR10" s="4">
        <f t="shared" si="50"/>
        <v>91664.949683910716</v>
      </c>
      <c r="BS10" s="5">
        <f t="shared" si="51"/>
        <v>6154778.7441295907</v>
      </c>
      <c r="BU10" s="3" t="s">
        <v>5</v>
      </c>
      <c r="BV10" s="4">
        <f t="shared" si="52"/>
        <v>34624483.58931943</v>
      </c>
      <c r="BW10" s="4">
        <f t="shared" si="53"/>
        <v>4713852.3728562985</v>
      </c>
      <c r="BX10" s="4">
        <f t="shared" si="54"/>
        <v>1307533.6757884393</v>
      </c>
      <c r="BY10" s="4">
        <f t="shared" si="55"/>
        <v>1045654.972256326</v>
      </c>
      <c r="BZ10" s="4">
        <f t="shared" si="56"/>
        <v>1741411.9773232671</v>
      </c>
      <c r="CA10" s="4">
        <f t="shared" si="57"/>
        <v>117363.2204421083</v>
      </c>
      <c r="CB10" s="4">
        <f t="shared" si="58"/>
        <v>991612.31135541073</v>
      </c>
      <c r="CC10" s="4">
        <f t="shared" si="59"/>
        <v>193018.58592574892</v>
      </c>
      <c r="CD10" s="4">
        <f t="shared" si="60"/>
        <v>628337.35213749739</v>
      </c>
      <c r="CE10" s="5">
        <f t="shared" si="61"/>
        <v>45363268.057404526</v>
      </c>
      <c r="CF10" s="6"/>
      <c r="CG10" s="3" t="s">
        <v>5</v>
      </c>
      <c r="CH10" s="4">
        <f>ParFedAn19!$C$7*CaGa19!$N11</f>
        <v>4263858.362844957</v>
      </c>
      <c r="CI10" s="4">
        <f>ParFedAn19!$D$7*CaGa19!$N11</f>
        <v>586731.85974993685</v>
      </c>
      <c r="CJ10" s="4">
        <f>ParFedAn19!$E$7*CoAr14FIII19!R9</f>
        <v>0</v>
      </c>
      <c r="CK10" s="4">
        <f>ParFedAn19!$F$7*CaGa19!$N11</f>
        <v>155978.24169211701</v>
      </c>
      <c r="CL10" s="4">
        <f>ParFedAn19!$G$7*CaGa19!$N11</f>
        <v>318194.47193519794</v>
      </c>
      <c r="CM10" s="4">
        <f>ParFedAn19!$H$7*CaGa19!$N11</f>
        <v>19663.50769106692</v>
      </c>
      <c r="CN10" s="4">
        <f>ParFedAn19!$I$7*CaGa19!$N11</f>
        <v>156165.52767199534</v>
      </c>
      <c r="CO10" s="4">
        <f>ParFedAn19!$J$7*CaGa19!$N11</f>
        <v>27585.103060721678</v>
      </c>
      <c r="CP10" s="4">
        <f>ParFedAn19!$K$7*CoAr14FII19!O11</f>
        <v>94545.089356096694</v>
      </c>
      <c r="CQ10" s="5">
        <f t="shared" si="7"/>
        <v>5622722.1640020888</v>
      </c>
      <c r="CS10" s="3" t="s">
        <v>5</v>
      </c>
      <c r="CT10" s="4">
        <f>ParFedAn19!$C$11*CaGa19!$N11</f>
        <v>5889226.9205849431</v>
      </c>
      <c r="CU10" s="4">
        <f>ParFedAn19!$D$11*CaGa19!$N11</f>
        <v>848680.1695109288</v>
      </c>
      <c r="CV10" s="4">
        <f>ParFedAn19!$E$11*CoAr14FIII19!R9</f>
        <v>0</v>
      </c>
      <c r="CW10" s="4">
        <f>ParFedAn19!$F$11*CaGa19!$N11</f>
        <v>271909.04377239628</v>
      </c>
      <c r="CX10" s="4">
        <f>ParFedAn19!$G$11*CaGa19!$N11</f>
        <v>136494.37485371536</v>
      </c>
      <c r="CY10" s="4">
        <f>ParFedAn19!$H$11*CaGa19!$N11</f>
        <v>16023.963771926023</v>
      </c>
      <c r="CZ10" s="4">
        <f>ParFedAn19!$I$11*CaGa19!$N11</f>
        <v>165358.12875139082</v>
      </c>
      <c r="DA10" s="4">
        <f>ParFedAn19!$J$11*CaGa19!$N11</f>
        <v>27585.103060721678</v>
      </c>
      <c r="DB10" s="4">
        <f>ParFedAn19!$K$11*CoAr14FII19!O11</f>
        <v>114748.65483284245</v>
      </c>
      <c r="DC10" s="5">
        <f t="shared" si="62"/>
        <v>7470026.359138865</v>
      </c>
      <c r="DE10" s="3" t="s">
        <v>5</v>
      </c>
      <c r="DF10" s="4">
        <f>ParFedAn19!$C$14*CaGa19!$N11</f>
        <v>4252404.1668148544</v>
      </c>
      <c r="DG10" s="4">
        <f>ParFedAn19!$D$14*CaGa19!$N11</f>
        <v>584523.3454289916</v>
      </c>
      <c r="DH10" s="4">
        <f>ParFedAn19!$E$14*CoAr14FIII19!R9</f>
        <v>0</v>
      </c>
      <c r="DI10" s="4">
        <f>ParFedAn19!$F$14*CaGa19!$N11</f>
        <v>233652.80916792457</v>
      </c>
      <c r="DJ10" s="4">
        <f>ParFedAn19!$G$14*CaGa19!$N11</f>
        <v>136494.37485371536</v>
      </c>
      <c r="DK10" s="4">
        <f>ParFedAn19!$H$14*CaGa19!$N11</f>
        <v>18794.514391734607</v>
      </c>
      <c r="DL10" s="4">
        <f>ParFedAn19!$I$14*CaGa19!$N11</f>
        <v>142240.39562998759</v>
      </c>
      <c r="DM10" s="4">
        <f>ParFedAn19!$J$14*CaGa19!$N11</f>
        <v>27585.103060721678</v>
      </c>
      <c r="DN10" s="4">
        <f>ParFedAn19!$K$14*CoAr14FII19!O11</f>
        <v>65719.327954079854</v>
      </c>
      <c r="DO10" s="5">
        <f t="shared" si="63"/>
        <v>5461414.0373020088</v>
      </c>
      <c r="DQ10" s="3" t="s">
        <v>5</v>
      </c>
      <c r="DR10" s="4">
        <f>ParFedAn19!$C$22*CaGa19!$N11</f>
        <v>4721068.6838479368</v>
      </c>
      <c r="DS10" s="4">
        <f>ParFedAn19!$D$22*CaGa19!$N11</f>
        <v>666408.50642245752</v>
      </c>
      <c r="DT10" s="4">
        <f>ParFedAn19!$E$22*CoAr14FIII19!R9</f>
        <v>0</v>
      </c>
      <c r="DU10" s="4">
        <f>ParFedAn19!$F$22*CaGa19!$N11</f>
        <v>142092.99264694113</v>
      </c>
      <c r="DV10" s="4">
        <f>ParFedAn19!$G$22*CaGa19!$N11</f>
        <v>414316.12752963969</v>
      </c>
      <c r="DW10" s="4">
        <f>ParFedAn19!$H$22*CaGa19!$N11</f>
        <v>16704.169810848016</v>
      </c>
      <c r="DX10" s="4">
        <f>ParFedAn19!$I$22*CaGa19!$N11</f>
        <v>103444.68663815809</v>
      </c>
      <c r="DY10" s="4">
        <f>ParFedAn19!$J$22*CaGa19!$N11</f>
        <v>27585.103060721678</v>
      </c>
      <c r="DZ10" s="4">
        <f>ParFedAn19!$K$22*CoAr14FII19!O11</f>
        <v>78315.95147923888</v>
      </c>
      <c r="EA10" s="5">
        <f t="shared" si="64"/>
        <v>6169936.2214359408</v>
      </c>
      <c r="EC10" s="3" t="s">
        <v>5</v>
      </c>
      <c r="ED10" s="4">
        <f>ParFedAn19!$C$26*CaGa19!$N11</f>
        <v>5744686.1693600202</v>
      </c>
      <c r="EE10" s="4">
        <f>ParFedAn19!$D$26*CaGa19!$N11</f>
        <v>774365.09023694671</v>
      </c>
      <c r="EF10" s="4">
        <f>ParFedAn19!$E$26*CoAr14FIII19!R9</f>
        <v>0</v>
      </c>
      <c r="EG10" s="4">
        <f>ParFedAn19!$F$26*CaGa19!$N11</f>
        <v>145310.62014474563</v>
      </c>
      <c r="EH10" s="4">
        <f>ParFedAn19!$G$26*CaGa19!$N11</f>
        <v>137795.57307542345</v>
      </c>
      <c r="EI10" s="4">
        <f>ParFedAn19!$H$26*CaGa19!$N11</f>
        <v>10600.192461325938</v>
      </c>
      <c r="EJ10" s="4">
        <f>ParFedAn19!$I$26*CaGa19!$N11</f>
        <v>163385.66123315424</v>
      </c>
      <c r="EK10" s="4">
        <f>ParFedAn19!$J$26*CaGa19!$N11</f>
        <v>27585.103060721678</v>
      </c>
      <c r="EL10" s="4">
        <f>ParFedAn19!$K$26*CoAr14FII19!O11</f>
        <v>90846.262883689997</v>
      </c>
      <c r="EM10" s="5">
        <f t="shared" si="65"/>
        <v>7094574.672456027</v>
      </c>
      <c r="EO10" s="3" t="s">
        <v>5</v>
      </c>
      <c r="EP10" s="4">
        <f>ParFedAn19!$C$30*CaGa19!$N11</f>
        <v>5247234.3082264019</v>
      </c>
      <c r="EQ10" s="4">
        <f>ParFedAn19!$D$30*CaGa19!$N11</f>
        <v>642528.39882864815</v>
      </c>
      <c r="ER10" s="4">
        <f>ParFedAn19!$E$30*CoAr14FIII19!R9</f>
        <v>1118122.3300914592</v>
      </c>
      <c r="ES10" s="400">
        <f>ParFedAn19!$F$30*CaGa19!$N11</f>
        <v>-31771.981450062671</v>
      </c>
      <c r="ET10" s="4">
        <f>ParFedAn19!$G$30*CaGa19!$N11</f>
        <v>136494.3746264051</v>
      </c>
      <c r="EU10" s="4">
        <f>ParFedAn19!$H$30*CaGa19!$N11</f>
        <v>17548.880600718669</v>
      </c>
      <c r="EV10" s="4">
        <f>ParFedAn19!$I$30*CaGa19!$N11</f>
        <v>139577.32900806936</v>
      </c>
      <c r="EW10" s="4">
        <f>ParFedAn19!$J$30*CaGa19!$N11</f>
        <v>27585.103060721678</v>
      </c>
      <c r="EX10" s="4">
        <f>ParFedAn19!$K$30*CoAr14FII19!O11</f>
        <v>92497.115947638784</v>
      </c>
      <c r="EY10" s="5">
        <f t="shared" si="66"/>
        <v>7389815.8589399997</v>
      </c>
      <c r="FA10" s="3" t="s">
        <v>5</v>
      </c>
      <c r="FB10" s="4">
        <f>ParFedAn19!$C$41*CaGa19!$AC11</f>
        <v>4506004.977640315</v>
      </c>
      <c r="FC10" s="4">
        <f>ParFedAn19!$D$41*CaGa19!$AC11</f>
        <v>610615.00267838885</v>
      </c>
      <c r="FD10" s="4">
        <f>ParFedAn19!$E$41*CoAr14FIII19!R9</f>
        <v>189411.34569698002</v>
      </c>
      <c r="FE10" s="4">
        <f>ParFedAn19!$F$41*CaGa19!$AC11</f>
        <v>128483.24628226398</v>
      </c>
      <c r="FF10" s="4">
        <f>ParFedAn19!$G$41*CaGa19!$AC11</f>
        <v>461622.68044917018</v>
      </c>
      <c r="FG10" s="4">
        <f>ParFedAn19!$H$41*CaGa19!$AC11</f>
        <v>18027.991714488136</v>
      </c>
      <c r="FH10" s="4">
        <f>ParFedAn19!$I$41*CaGa19!$AC11</f>
        <v>121440.58242265529</v>
      </c>
      <c r="FI10" s="4">
        <f>ParFedAn19!$J$41*CaGa19!$AC11</f>
        <v>27507.967561418871</v>
      </c>
      <c r="FJ10" s="4">
        <f>ParFedAn19!$K$41*CoAr14FII19!U11</f>
        <v>91664.949683910716</v>
      </c>
      <c r="FK10" s="5">
        <f t="shared" si="67"/>
        <v>6154778.7441295907</v>
      </c>
      <c r="FM10" s="3" t="s">
        <v>5</v>
      </c>
      <c r="FN10" s="4"/>
      <c r="FO10" s="4"/>
      <c r="FP10" s="4"/>
      <c r="FQ10" s="4"/>
      <c r="FR10" s="4"/>
      <c r="FS10" s="4"/>
      <c r="FT10" s="4"/>
      <c r="FU10" s="4"/>
      <c r="FV10" s="4"/>
      <c r="FW10" s="5">
        <f t="shared" si="68"/>
        <v>0</v>
      </c>
      <c r="FY10" s="3" t="s">
        <v>5</v>
      </c>
      <c r="FZ10" s="4"/>
      <c r="GA10" s="4"/>
      <c r="GB10" s="4"/>
      <c r="GC10" s="4"/>
      <c r="GD10" s="4"/>
      <c r="GE10" s="4"/>
      <c r="GF10" s="4"/>
      <c r="GG10" s="4"/>
      <c r="GH10" s="4"/>
      <c r="GI10" s="5">
        <f t="shared" si="69"/>
        <v>0</v>
      </c>
      <c r="GK10" s="3" t="s">
        <v>5</v>
      </c>
      <c r="GL10" s="4"/>
      <c r="GM10" s="4"/>
      <c r="GN10" s="4"/>
      <c r="GO10" s="4"/>
      <c r="GP10" s="4"/>
      <c r="GQ10" s="4"/>
      <c r="GR10" s="4"/>
      <c r="GS10" s="4"/>
      <c r="GT10" s="4"/>
      <c r="GU10" s="5">
        <f t="shared" si="70"/>
        <v>0</v>
      </c>
      <c r="GW10" s="3" t="s">
        <v>5</v>
      </c>
      <c r="GX10" s="4"/>
      <c r="GY10" s="4"/>
      <c r="GZ10" s="4"/>
      <c r="HA10" s="4"/>
      <c r="HB10" s="4"/>
      <c r="HC10" s="4"/>
      <c r="HD10" s="4"/>
      <c r="HE10" s="4"/>
      <c r="HF10" s="4"/>
      <c r="HG10" s="5">
        <f t="shared" si="71"/>
        <v>0</v>
      </c>
      <c r="HI10" s="3" t="s">
        <v>5</v>
      </c>
      <c r="HJ10" s="4"/>
      <c r="HK10" s="4"/>
      <c r="HL10" s="4"/>
      <c r="HM10" s="4"/>
      <c r="HN10" s="4"/>
      <c r="HO10" s="4"/>
      <c r="HP10" s="4"/>
      <c r="HQ10" s="4"/>
      <c r="HR10" s="4"/>
      <c r="HS10" s="5">
        <f t="shared" si="72"/>
        <v>0</v>
      </c>
    </row>
    <row r="11" spans="1:227" s="2" customFormat="1">
      <c r="A11" s="3" t="s">
        <v>6</v>
      </c>
      <c r="B11" s="4">
        <f t="shared" si="8"/>
        <v>102919735.98654464</v>
      </c>
      <c r="C11" s="4">
        <f t="shared" si="0"/>
        <v>14431388.547470013</v>
      </c>
      <c r="D11" s="4">
        <f t="shared" si="0"/>
        <v>0</v>
      </c>
      <c r="E11" s="4">
        <f t="shared" si="0"/>
        <v>4726360.192011904</v>
      </c>
      <c r="F11" s="4">
        <f t="shared" si="0"/>
        <v>4223696.8970256317</v>
      </c>
      <c r="G11" s="4">
        <f t="shared" si="0"/>
        <v>389245.4761470079</v>
      </c>
      <c r="H11" s="4">
        <f t="shared" si="0"/>
        <v>3313353.1465376494</v>
      </c>
      <c r="I11" s="4">
        <f t="shared" si="0"/>
        <v>591243.67845540913</v>
      </c>
      <c r="J11" s="4">
        <f t="shared" si="0"/>
        <v>5964339.5558228046</v>
      </c>
      <c r="K11" s="6">
        <f t="shared" si="9"/>
        <v>136559363.48001507</v>
      </c>
      <c r="L11" s="3"/>
      <c r="M11" s="3" t="s">
        <v>6</v>
      </c>
      <c r="N11" s="4">
        <f t="shared" si="10"/>
        <v>112261141.95146528</v>
      </c>
      <c r="O11" s="4">
        <f t="shared" si="1"/>
        <v>14884110.123188423</v>
      </c>
      <c r="P11" s="4">
        <f t="shared" si="1"/>
        <v>6472088.9435167154</v>
      </c>
      <c r="Q11" s="4">
        <f t="shared" si="1"/>
        <v>1826355.1612293639</v>
      </c>
      <c r="R11" s="4">
        <f t="shared" si="1"/>
        <v>4919732.5579485456</v>
      </c>
      <c r="S11" s="4">
        <f t="shared" si="1"/>
        <v>320453.11133389099</v>
      </c>
      <c r="T11" s="4">
        <f t="shared" si="1"/>
        <v>2903571.6524453284</v>
      </c>
      <c r="U11" s="4">
        <f t="shared" si="1"/>
        <v>591243.67845540913</v>
      </c>
      <c r="V11" s="4">
        <f t="shared" si="1"/>
        <v>5674730.5928418906</v>
      </c>
      <c r="W11" s="5">
        <f t="shared" si="11"/>
        <v>149853427.77242485</v>
      </c>
      <c r="X11" s="5"/>
      <c r="Y11" s="3" t="s">
        <v>6</v>
      </c>
      <c r="Z11" s="4">
        <f t="shared" si="12"/>
        <v>30638292.291868255</v>
      </c>
      <c r="AA11" s="4">
        <f t="shared" si="13"/>
        <v>4151837.6084123687</v>
      </c>
      <c r="AB11" s="4">
        <f t="shared" si="14"/>
        <v>1096380.1037421126</v>
      </c>
      <c r="AC11" s="4">
        <f t="shared" si="15"/>
        <v>873613.60534172144</v>
      </c>
      <c r="AD11" s="4">
        <f t="shared" si="16"/>
        <v>3138773.8545206604</v>
      </c>
      <c r="AE11" s="4">
        <f t="shared" si="17"/>
        <v>122580.17519392914</v>
      </c>
      <c r="AF11" s="4">
        <f t="shared" si="18"/>
        <v>825727.46342337329</v>
      </c>
      <c r="AG11" s="4">
        <f t="shared" si="19"/>
        <v>187038.66389054328</v>
      </c>
      <c r="AH11" s="4">
        <f t="shared" si="20"/>
        <v>1969351.6283375577</v>
      </c>
      <c r="AI11" s="5">
        <f t="shared" si="21"/>
        <v>43003595.394730523</v>
      </c>
      <c r="AK11" s="3" t="s">
        <v>6</v>
      </c>
      <c r="AL11" s="4">
        <f t="shared" si="22"/>
        <v>0</v>
      </c>
      <c r="AM11" s="4">
        <f t="shared" si="23"/>
        <v>0</v>
      </c>
      <c r="AN11" s="4">
        <f t="shared" si="24"/>
        <v>0</v>
      </c>
      <c r="AO11" s="4">
        <f t="shared" si="25"/>
        <v>0</v>
      </c>
      <c r="AP11" s="4">
        <f t="shared" si="26"/>
        <v>0</v>
      </c>
      <c r="AQ11" s="4">
        <f t="shared" si="27"/>
        <v>0</v>
      </c>
      <c r="AR11" s="4">
        <f t="shared" si="28"/>
        <v>0</v>
      </c>
      <c r="AS11" s="4">
        <f t="shared" si="29"/>
        <v>0</v>
      </c>
      <c r="AT11" s="4">
        <f t="shared" si="30"/>
        <v>0</v>
      </c>
      <c r="AU11" s="5">
        <f t="shared" si="31"/>
        <v>0</v>
      </c>
      <c r="AW11" s="3" t="s">
        <v>6</v>
      </c>
      <c r="AX11" s="4">
        <f t="shared" si="32"/>
        <v>215180877.93800992</v>
      </c>
      <c r="AY11" s="4">
        <f t="shared" si="33"/>
        <v>29315498.670658432</v>
      </c>
      <c r="AZ11" s="4">
        <f t="shared" si="34"/>
        <v>6472088.9435167154</v>
      </c>
      <c r="BA11" s="4">
        <f t="shared" si="35"/>
        <v>6552715.3532412685</v>
      </c>
      <c r="BB11" s="4">
        <f t="shared" si="36"/>
        <v>9143429.4549741764</v>
      </c>
      <c r="BC11" s="4">
        <f t="shared" si="37"/>
        <v>709698.58748089883</v>
      </c>
      <c r="BD11" s="4">
        <f t="shared" si="38"/>
        <v>6216924.7989829769</v>
      </c>
      <c r="BE11" s="4">
        <f t="shared" si="39"/>
        <v>1182487.3569108183</v>
      </c>
      <c r="BF11" s="4">
        <f t="shared" si="40"/>
        <v>11639070.148664694</v>
      </c>
      <c r="BG11" s="5">
        <f t="shared" si="41"/>
        <v>286412791.25243992</v>
      </c>
      <c r="BI11" s="3" t="s">
        <v>6</v>
      </c>
      <c r="BJ11" s="4">
        <f t="shared" si="42"/>
        <v>30638292.291868255</v>
      </c>
      <c r="BK11" s="4">
        <f t="shared" si="43"/>
        <v>4151837.6084123687</v>
      </c>
      <c r="BL11" s="4">
        <f t="shared" si="44"/>
        <v>1096380.1037421126</v>
      </c>
      <c r="BM11" s="4">
        <f t="shared" si="45"/>
        <v>873613.60534172144</v>
      </c>
      <c r="BN11" s="4">
        <f t="shared" si="46"/>
        <v>3138773.8545206604</v>
      </c>
      <c r="BO11" s="4">
        <f t="shared" si="47"/>
        <v>122580.17519392914</v>
      </c>
      <c r="BP11" s="4">
        <f t="shared" si="48"/>
        <v>825727.46342337329</v>
      </c>
      <c r="BQ11" s="4">
        <f t="shared" si="49"/>
        <v>187038.66389054328</v>
      </c>
      <c r="BR11" s="4">
        <f t="shared" si="50"/>
        <v>1969351.6283375577</v>
      </c>
      <c r="BS11" s="5">
        <f t="shared" si="51"/>
        <v>43003595.394730523</v>
      </c>
      <c r="BU11" s="3" t="s">
        <v>6</v>
      </c>
      <c r="BV11" s="4">
        <f t="shared" si="52"/>
        <v>245819170.22987819</v>
      </c>
      <c r="BW11" s="4">
        <f t="shared" si="53"/>
        <v>33467336.279070802</v>
      </c>
      <c r="BX11" s="4">
        <f t="shared" si="54"/>
        <v>7568469.0472588278</v>
      </c>
      <c r="BY11" s="4">
        <f t="shared" si="55"/>
        <v>7426328.9585829899</v>
      </c>
      <c r="BZ11" s="4">
        <f t="shared" si="56"/>
        <v>12282203.309494836</v>
      </c>
      <c r="CA11" s="4">
        <f t="shared" si="57"/>
        <v>832278.76267482794</v>
      </c>
      <c r="CB11" s="4">
        <f t="shared" si="58"/>
        <v>7042652.2624063501</v>
      </c>
      <c r="CC11" s="4">
        <f t="shared" si="59"/>
        <v>1369526.0208013617</v>
      </c>
      <c r="CD11" s="4">
        <f t="shared" si="60"/>
        <v>13608421.777002253</v>
      </c>
      <c r="CE11" s="5">
        <f t="shared" si="61"/>
        <v>329416386.64717048</v>
      </c>
      <c r="CF11" s="6"/>
      <c r="CG11" s="3" t="s">
        <v>6</v>
      </c>
      <c r="CH11" s="4">
        <f>ParFedAn19!$C$7*CaGa19!$N12</f>
        <v>30463052.19296575</v>
      </c>
      <c r="CI11" s="4">
        <f>ParFedAn19!$D$7*CaGa19!$N12</f>
        <v>4191894.2295523221</v>
      </c>
      <c r="CJ11" s="4">
        <f>ParFedAn19!$E$7*CoAr14FIII19!R10</f>
        <v>0</v>
      </c>
      <c r="CK11" s="4">
        <f>ParFedAn19!$F$7*CaGa19!$N12</f>
        <v>1114383.479301037</v>
      </c>
      <c r="CL11" s="4">
        <f>ParFedAn19!$G$7*CaGa19!$N12</f>
        <v>2273334.1450881525</v>
      </c>
      <c r="CM11" s="4">
        <f>ParFedAn19!$H$7*CaGa19!$N12</f>
        <v>140485.54387019546</v>
      </c>
      <c r="CN11" s="4">
        <f>ParFedAn19!$I$7*CaGa19!$N12</f>
        <v>1115721.5402999106</v>
      </c>
      <c r="CO11" s="4">
        <f>ParFedAn19!$J$7*CaGa19!$N12</f>
        <v>197081.22615180304</v>
      </c>
      <c r="CP11" s="4">
        <f>ParFedAn19!$K$7*CoAr14FII19!O12</f>
        <v>2050444.4092829037</v>
      </c>
      <c r="CQ11" s="5">
        <f t="shared" si="7"/>
        <v>41546396.766512066</v>
      </c>
      <c r="CS11" s="3" t="s">
        <v>6</v>
      </c>
      <c r="CT11" s="4">
        <f>ParFedAn19!$C$11*CaGa19!$N12</f>
        <v>42075465.878818542</v>
      </c>
      <c r="CU11" s="4">
        <f>ParFedAn19!$D$11*CaGa19!$N12</f>
        <v>6063378.7754845573</v>
      </c>
      <c r="CV11" s="4">
        <f>ParFedAn19!$E$11*CoAr14FIII19!R10</f>
        <v>0</v>
      </c>
      <c r="CW11" s="4">
        <f>ParFedAn19!$F$11*CaGa19!$N12</f>
        <v>1942648.8141250459</v>
      </c>
      <c r="CX11" s="4">
        <f>ParFedAn19!$G$11*CaGa19!$N12</f>
        <v>975181.37596873974</v>
      </c>
      <c r="CY11" s="4">
        <f>ParFedAn19!$H$11*CaGa19!$N12</f>
        <v>114482.89393850217</v>
      </c>
      <c r="CZ11" s="4">
        <f>ParFedAn19!$I$11*CaGa19!$N12</f>
        <v>1181397.8978710126</v>
      </c>
      <c r="DA11" s="4">
        <f>ParFedAn19!$J$11*CaGa19!$N12</f>
        <v>197081.22615180304</v>
      </c>
      <c r="DB11" s="4">
        <f>ParFedAn19!$K$11*CoAr14FII19!O12</f>
        <v>2488608.7619902724</v>
      </c>
      <c r="DC11" s="5">
        <f t="shared" si="62"/>
        <v>55038245.624348469</v>
      </c>
      <c r="DE11" s="3" t="s">
        <v>6</v>
      </c>
      <c r="DF11" s="4">
        <f>ParFedAn19!$C$14*CaGa19!$N12</f>
        <v>30381217.914760347</v>
      </c>
      <c r="DG11" s="4">
        <f>ParFedAn19!$D$14*CaGa19!$N12</f>
        <v>4176115.5424331333</v>
      </c>
      <c r="DH11" s="4">
        <f>ParFedAn19!$E$14*CoAr14FIII19!R10</f>
        <v>0</v>
      </c>
      <c r="DI11" s="4">
        <f>ParFedAn19!$F$14*CaGa19!$N12</f>
        <v>1669327.8985858213</v>
      </c>
      <c r="DJ11" s="4">
        <f>ParFedAn19!$G$14*CaGa19!$N12</f>
        <v>975181.37596873974</v>
      </c>
      <c r="DK11" s="4">
        <f>ParFedAn19!$H$14*CaGa19!$N12</f>
        <v>134277.03833831029</v>
      </c>
      <c r="DL11" s="4">
        <f>ParFedAn19!$I$14*CaGa19!$N12</f>
        <v>1016233.7083667263</v>
      </c>
      <c r="DM11" s="4">
        <f>ParFedAn19!$J$14*CaGa19!$N12</f>
        <v>197081.22615180304</v>
      </c>
      <c r="DN11" s="4">
        <f>ParFedAn19!$K$14*CoAr14FII19!O12</f>
        <v>1425286.3845496292</v>
      </c>
      <c r="DO11" s="5">
        <f t="shared" si="63"/>
        <v>39974721.089154512</v>
      </c>
      <c r="DQ11" s="3" t="s">
        <v>6</v>
      </c>
      <c r="DR11" s="4">
        <f>ParFedAn19!$C$22*CaGa19!$N12</f>
        <v>33729582.336941563</v>
      </c>
      <c r="DS11" s="4">
        <f>ParFedAn19!$D$22*CaGa19!$N12</f>
        <v>4761142.4642722961</v>
      </c>
      <c r="DT11" s="4">
        <f>ParFedAn19!$E$22*CoAr14FIII19!R10</f>
        <v>0</v>
      </c>
      <c r="DU11" s="4">
        <f>ParFedAn19!$F$22*CaGa19!$N12</f>
        <v>1015180.5906541231</v>
      </c>
      <c r="DV11" s="4">
        <f>ParFedAn19!$G$22*CaGa19!$N12</f>
        <v>2960073.4225377943</v>
      </c>
      <c r="DW11" s="4">
        <f>ParFedAn19!$H$22*CaGa19!$N12</f>
        <v>119342.61260228667</v>
      </c>
      <c r="DX11" s="4">
        <f>ParFedAn19!$I$22*CaGa19!$N12</f>
        <v>739058.52867978637</v>
      </c>
      <c r="DY11" s="4">
        <f>ParFedAn19!$J$22*CaGa19!$N12</f>
        <v>197081.22615180304</v>
      </c>
      <c r="DZ11" s="4">
        <f>ParFedAn19!$K$22*CoAr14FII19!O12</f>
        <v>1698475.3619879193</v>
      </c>
      <c r="EA11" s="5">
        <f t="shared" si="64"/>
        <v>45219936.543827571</v>
      </c>
      <c r="EC11" s="3" t="s">
        <v>6</v>
      </c>
      <c r="ED11" s="4">
        <f>ParFedAn19!$C$26*CaGa19!$N12</f>
        <v>41042797.325157344</v>
      </c>
      <c r="EE11" s="4">
        <f>ParFedAn19!$D$26*CaGa19!$N12</f>
        <v>5532436.1535684783</v>
      </c>
      <c r="EF11" s="4">
        <f>ParFedAn19!$E$26*CoAr14FIII19!R10</f>
        <v>0</v>
      </c>
      <c r="EG11" s="4">
        <f>ParFedAn19!$F$26*CaGa19!$N12</f>
        <v>1038168.8670136924</v>
      </c>
      <c r="EH11" s="4">
        <f>ParFedAn19!$G$26*CaGa19!$N12</f>
        <v>984477.76106602512</v>
      </c>
      <c r="EI11" s="4">
        <f>ParFedAn19!$H$26*CaGa19!$N12</f>
        <v>75732.86650858575</v>
      </c>
      <c r="EJ11" s="4">
        <f>ParFedAn19!$I$26*CaGa19!$N12</f>
        <v>1167305.6424901655</v>
      </c>
      <c r="EK11" s="4">
        <f>ParFedAn19!$J$26*CaGa19!$N12</f>
        <v>197081.22615180304</v>
      </c>
      <c r="EL11" s="4">
        <f>ParFedAn19!$K$26*CoAr14FII19!O12</f>
        <v>1970226.1968627064</v>
      </c>
      <c r="EM11" s="5">
        <f t="shared" si="65"/>
        <v>52008226.038818799</v>
      </c>
      <c r="EO11" s="3" t="s">
        <v>6</v>
      </c>
      <c r="EP11" s="4">
        <f>ParFedAn19!$C$30*CaGa19!$N12</f>
        <v>37488762.289366364</v>
      </c>
      <c r="EQ11" s="4">
        <f>ParFedAn19!$D$30*CaGa19!$N12</f>
        <v>4590531.5053476486</v>
      </c>
      <c r="ER11" s="4">
        <f>ParFedAn19!$E$30*CoAr14FIII19!R10</f>
        <v>6472088.9435167154</v>
      </c>
      <c r="ES11" s="400">
        <f>ParFedAn19!$F$30*CaGa19!$N12</f>
        <v>-226994.29643845154</v>
      </c>
      <c r="ET11" s="4">
        <f>ParFedAn19!$G$30*CaGa19!$N12</f>
        <v>975181.37434472598</v>
      </c>
      <c r="EU11" s="4">
        <f>ParFedAn19!$H$30*CaGa19!$N12</f>
        <v>125377.63222301855</v>
      </c>
      <c r="EV11" s="4">
        <f>ParFedAn19!$I$30*CaGa19!$N12</f>
        <v>997207.48127537628</v>
      </c>
      <c r="EW11" s="4">
        <f>ParFedAn19!$J$30*CaGa19!$N12</f>
        <v>197081.22615180304</v>
      </c>
      <c r="EX11" s="4">
        <f>ParFedAn19!$K$30*CoAr14FII19!O12</f>
        <v>2006029.0339912649</v>
      </c>
      <c r="EY11" s="5">
        <f t="shared" si="66"/>
        <v>52625265.18977847</v>
      </c>
      <c r="FA11" s="3" t="s">
        <v>6</v>
      </c>
      <c r="FB11" s="4">
        <f>ParFedAn19!$C$41*CaGa19!$AC12</f>
        <v>30638292.291868255</v>
      </c>
      <c r="FC11" s="4">
        <f>ParFedAn19!$D$41*CaGa19!$AC12</f>
        <v>4151837.6084123687</v>
      </c>
      <c r="FD11" s="4">
        <f>ParFedAn19!$E$41*CoAr14FIII19!R10</f>
        <v>1096380.1037421126</v>
      </c>
      <c r="FE11" s="4">
        <f>ParFedAn19!$F$41*CaGa19!$AC12</f>
        <v>873613.60534172144</v>
      </c>
      <c r="FF11" s="4">
        <f>ParFedAn19!$G$41*CaGa19!$AC12</f>
        <v>3138773.8545206604</v>
      </c>
      <c r="FG11" s="4">
        <f>ParFedAn19!$H$41*CaGa19!$AC12</f>
        <v>122580.17519392914</v>
      </c>
      <c r="FH11" s="4">
        <f>ParFedAn19!$I$41*CaGa19!$AC12</f>
        <v>825727.46342337329</v>
      </c>
      <c r="FI11" s="4">
        <f>ParFedAn19!$J$41*CaGa19!$AC12</f>
        <v>187038.66389054328</v>
      </c>
      <c r="FJ11" s="4">
        <f>ParFedAn19!$K$41*CoAr14FII19!U12</f>
        <v>1969351.6283375577</v>
      </c>
      <c r="FK11" s="5">
        <f t="shared" si="67"/>
        <v>43003595.394730523</v>
      </c>
      <c r="FM11" s="3" t="s">
        <v>6</v>
      </c>
      <c r="FN11" s="4"/>
      <c r="FO11" s="4"/>
      <c r="FP11" s="4"/>
      <c r="FQ11" s="4"/>
      <c r="FR11" s="4"/>
      <c r="FS11" s="4"/>
      <c r="FT11" s="4"/>
      <c r="FU11" s="4"/>
      <c r="FV11" s="4"/>
      <c r="FW11" s="5">
        <f t="shared" si="68"/>
        <v>0</v>
      </c>
      <c r="FY11" s="3" t="s">
        <v>6</v>
      </c>
      <c r="FZ11" s="4"/>
      <c r="GA11" s="4"/>
      <c r="GB11" s="4"/>
      <c r="GC11" s="4"/>
      <c r="GD11" s="4"/>
      <c r="GE11" s="4"/>
      <c r="GF11" s="4"/>
      <c r="GG11" s="4"/>
      <c r="GH11" s="4"/>
      <c r="GI11" s="5">
        <f t="shared" si="69"/>
        <v>0</v>
      </c>
      <c r="GK11" s="3" t="s">
        <v>6</v>
      </c>
      <c r="GL11" s="4"/>
      <c r="GM11" s="4"/>
      <c r="GN11" s="4"/>
      <c r="GO11" s="4"/>
      <c r="GP11" s="4"/>
      <c r="GQ11" s="4"/>
      <c r="GR11" s="4"/>
      <c r="GS11" s="4"/>
      <c r="GT11" s="4"/>
      <c r="GU11" s="5">
        <f t="shared" si="70"/>
        <v>0</v>
      </c>
      <c r="GW11" s="3" t="s">
        <v>6</v>
      </c>
      <c r="GX11" s="4"/>
      <c r="GY11" s="4"/>
      <c r="GZ11" s="4"/>
      <c r="HA11" s="4"/>
      <c r="HB11" s="4"/>
      <c r="HC11" s="4"/>
      <c r="HD11" s="4"/>
      <c r="HE11" s="4"/>
      <c r="HF11" s="4"/>
      <c r="HG11" s="5">
        <f t="shared" si="71"/>
        <v>0</v>
      </c>
      <c r="HI11" s="3" t="s">
        <v>6</v>
      </c>
      <c r="HJ11" s="4"/>
      <c r="HK11" s="4"/>
      <c r="HL11" s="4"/>
      <c r="HM11" s="4"/>
      <c r="HN11" s="4"/>
      <c r="HO11" s="4"/>
      <c r="HP11" s="4"/>
      <c r="HQ11" s="4"/>
      <c r="HR11" s="4"/>
      <c r="HS11" s="5">
        <f t="shared" si="72"/>
        <v>0</v>
      </c>
    </row>
    <row r="12" spans="1:227" s="2" customFormat="1">
      <c r="A12" s="3" t="s">
        <v>7</v>
      </c>
      <c r="B12" s="4">
        <f t="shared" si="8"/>
        <v>16398095.814191636</v>
      </c>
      <c r="C12" s="4">
        <f t="shared" si="0"/>
        <v>2299338.3131509349</v>
      </c>
      <c r="D12" s="4">
        <f t="shared" si="0"/>
        <v>0</v>
      </c>
      <c r="E12" s="4">
        <f t="shared" si="0"/>
        <v>753046.11441215593</v>
      </c>
      <c r="F12" s="4">
        <f t="shared" si="0"/>
        <v>672957.28796452703</v>
      </c>
      <c r="G12" s="4">
        <f t="shared" si="0"/>
        <v>62018.081876286153</v>
      </c>
      <c r="H12" s="4">
        <f t="shared" si="0"/>
        <v>527913.15331668721</v>
      </c>
      <c r="I12" s="4">
        <f t="shared" si="0"/>
        <v>94202.247954798819</v>
      </c>
      <c r="J12" s="4">
        <f t="shared" si="0"/>
        <v>306781.82440000202</v>
      </c>
      <c r="K12" s="6">
        <f t="shared" si="9"/>
        <v>21114352.837267023</v>
      </c>
      <c r="L12" s="3"/>
      <c r="M12" s="3" t="s">
        <v>7</v>
      </c>
      <c r="N12" s="4">
        <f t="shared" si="10"/>
        <v>17886452.430963915</v>
      </c>
      <c r="O12" s="4">
        <f t="shared" si="1"/>
        <v>2371469.9767684243</v>
      </c>
      <c r="P12" s="4">
        <f t="shared" si="1"/>
        <v>0</v>
      </c>
      <c r="Q12" s="4">
        <f t="shared" si="1"/>
        <v>290991.29178195633</v>
      </c>
      <c r="R12" s="4">
        <f t="shared" si="1"/>
        <v>783855.9348421318</v>
      </c>
      <c r="S12" s="4">
        <f t="shared" si="1"/>
        <v>51057.465055059598</v>
      </c>
      <c r="T12" s="4">
        <f t="shared" si="1"/>
        <v>462623.08879604959</v>
      </c>
      <c r="U12" s="4">
        <f t="shared" si="1"/>
        <v>94202.247954798819</v>
      </c>
      <c r="V12" s="4">
        <f t="shared" si="1"/>
        <v>291885.49510916899</v>
      </c>
      <c r="W12" s="5">
        <f t="shared" si="11"/>
        <v>22232537.931271501</v>
      </c>
      <c r="X12" s="5"/>
      <c r="Y12" s="3" t="s">
        <v>7</v>
      </c>
      <c r="Z12" s="4">
        <f t="shared" si="12"/>
        <v>5129770.6008787062</v>
      </c>
      <c r="AA12" s="4">
        <f t="shared" si="13"/>
        <v>695142.34998368518</v>
      </c>
      <c r="AB12" s="4">
        <f t="shared" si="14"/>
        <v>0</v>
      </c>
      <c r="AC12" s="4">
        <f t="shared" si="15"/>
        <v>146269.16365045056</v>
      </c>
      <c r="AD12" s="4">
        <f t="shared" si="16"/>
        <v>525525.04194237536</v>
      </c>
      <c r="AE12" s="4">
        <f t="shared" si="17"/>
        <v>20523.604023690044</v>
      </c>
      <c r="AF12" s="4">
        <f t="shared" si="18"/>
        <v>138251.5848421354</v>
      </c>
      <c r="AG12" s="4">
        <f t="shared" si="19"/>
        <v>31315.89156840818</v>
      </c>
      <c r="AH12" s="4">
        <f t="shared" si="20"/>
        <v>102800.97096876714</v>
      </c>
      <c r="AI12" s="5">
        <f t="shared" si="21"/>
        <v>6789599.2078582179</v>
      </c>
      <c r="AK12" s="3" t="s">
        <v>7</v>
      </c>
      <c r="AL12" s="4">
        <f t="shared" si="22"/>
        <v>0</v>
      </c>
      <c r="AM12" s="4">
        <f t="shared" si="23"/>
        <v>0</v>
      </c>
      <c r="AN12" s="4">
        <f t="shared" si="24"/>
        <v>0</v>
      </c>
      <c r="AO12" s="4">
        <f t="shared" si="25"/>
        <v>0</v>
      </c>
      <c r="AP12" s="4">
        <f t="shared" si="26"/>
        <v>0</v>
      </c>
      <c r="AQ12" s="4">
        <f t="shared" si="27"/>
        <v>0</v>
      </c>
      <c r="AR12" s="4">
        <f t="shared" si="28"/>
        <v>0</v>
      </c>
      <c r="AS12" s="4">
        <f t="shared" si="29"/>
        <v>0</v>
      </c>
      <c r="AT12" s="4">
        <f t="shared" si="30"/>
        <v>0</v>
      </c>
      <c r="AU12" s="5">
        <f t="shared" si="31"/>
        <v>0</v>
      </c>
      <c r="AW12" s="3" t="s">
        <v>7</v>
      </c>
      <c r="AX12" s="4">
        <f t="shared" si="32"/>
        <v>34284548.245155551</v>
      </c>
      <c r="AY12" s="4">
        <f t="shared" si="33"/>
        <v>4670808.2899193596</v>
      </c>
      <c r="AZ12" s="4">
        <f t="shared" si="34"/>
        <v>0</v>
      </c>
      <c r="BA12" s="4">
        <f t="shared" si="35"/>
        <v>1044037.4061941123</v>
      </c>
      <c r="BB12" s="4">
        <f t="shared" si="36"/>
        <v>1456813.2228066591</v>
      </c>
      <c r="BC12" s="4">
        <f t="shared" si="37"/>
        <v>113075.54693134574</v>
      </c>
      <c r="BD12" s="4">
        <f t="shared" si="38"/>
        <v>990536.24211273692</v>
      </c>
      <c r="BE12" s="4">
        <f t="shared" si="39"/>
        <v>188404.49590959767</v>
      </c>
      <c r="BF12" s="4">
        <f t="shared" si="40"/>
        <v>598667.31950917095</v>
      </c>
      <c r="BG12" s="5">
        <f t="shared" si="41"/>
        <v>43346890.768538535</v>
      </c>
      <c r="BI12" s="3" t="s">
        <v>7</v>
      </c>
      <c r="BJ12" s="4">
        <f t="shared" si="42"/>
        <v>5129770.6008787062</v>
      </c>
      <c r="BK12" s="4">
        <f t="shared" si="43"/>
        <v>695142.34998368518</v>
      </c>
      <c r="BL12" s="4">
        <f t="shared" si="44"/>
        <v>0</v>
      </c>
      <c r="BM12" s="4">
        <f t="shared" si="45"/>
        <v>146269.16365045056</v>
      </c>
      <c r="BN12" s="4">
        <f t="shared" si="46"/>
        <v>525525.04194237536</v>
      </c>
      <c r="BO12" s="4">
        <f t="shared" si="47"/>
        <v>20523.604023690044</v>
      </c>
      <c r="BP12" s="4">
        <f t="shared" si="48"/>
        <v>138251.5848421354</v>
      </c>
      <c r="BQ12" s="4">
        <f t="shared" si="49"/>
        <v>31315.89156840818</v>
      </c>
      <c r="BR12" s="4">
        <f t="shared" si="50"/>
        <v>102800.97096876714</v>
      </c>
      <c r="BS12" s="5">
        <f t="shared" si="51"/>
        <v>6789599.2078582179</v>
      </c>
      <c r="BU12" s="3" t="s">
        <v>7</v>
      </c>
      <c r="BV12" s="4">
        <f t="shared" si="52"/>
        <v>39414318.846034259</v>
      </c>
      <c r="BW12" s="4">
        <f t="shared" si="53"/>
        <v>5365950.6399030443</v>
      </c>
      <c r="BX12" s="4">
        <f t="shared" si="54"/>
        <v>0</v>
      </c>
      <c r="BY12" s="4">
        <f t="shared" si="55"/>
        <v>1190306.5698445628</v>
      </c>
      <c r="BZ12" s="4">
        <f t="shared" si="56"/>
        <v>1982338.2647490343</v>
      </c>
      <c r="CA12" s="4">
        <f t="shared" si="57"/>
        <v>133599.15095503579</v>
      </c>
      <c r="CB12" s="4">
        <f t="shared" si="58"/>
        <v>1128787.8269548723</v>
      </c>
      <c r="CC12" s="4">
        <f t="shared" si="59"/>
        <v>219720.38747800584</v>
      </c>
      <c r="CD12" s="4">
        <f t="shared" si="60"/>
        <v>701468.29047793814</v>
      </c>
      <c r="CE12" s="5">
        <f t="shared" si="61"/>
        <v>50136489.976396762</v>
      </c>
      <c r="CF12" s="6"/>
      <c r="CG12" s="3" t="s">
        <v>7</v>
      </c>
      <c r="CH12" s="4">
        <f>ParFedAn19!$C$7*CaGa19!$N13</f>
        <v>4853646.813846088</v>
      </c>
      <c r="CI12" s="4">
        <f>ParFedAn19!$D$7*CaGa19!$N13</f>
        <v>667890.20162413456</v>
      </c>
      <c r="CJ12" s="4">
        <f>ParFedAn19!$E$7*CoAr14FIII19!R11</f>
        <v>0</v>
      </c>
      <c r="CK12" s="4">
        <f>ParFedAn19!$F$7*CaGa19!$N13</f>
        <v>177553.5750472552</v>
      </c>
      <c r="CL12" s="4">
        <f>ParFedAn19!$G$7*CaGa19!$N13</f>
        <v>362207.99413732067</v>
      </c>
      <c r="CM12" s="4">
        <f>ParFedAn19!$H$7*CaGa19!$N13</f>
        <v>22383.417396187884</v>
      </c>
      <c r="CN12" s="4">
        <f>ParFedAn19!$I$7*CaGa19!$N13</f>
        <v>177766.7669317314</v>
      </c>
      <c r="CO12" s="4">
        <f>ParFedAn19!$J$7*CaGa19!$N13</f>
        <v>31400.749318266273</v>
      </c>
      <c r="CP12" s="4">
        <f>ParFedAn19!$K$7*CoAr14FII19!O13</f>
        <v>105466.67754629794</v>
      </c>
      <c r="CQ12" s="5">
        <f t="shared" si="7"/>
        <v>6398316.1958472822</v>
      </c>
      <c r="CS12" s="3" t="s">
        <v>7</v>
      </c>
      <c r="CT12" s="4">
        <f>ParFedAn19!$C$11*CaGa19!$N13</f>
        <v>6703840.7579846485</v>
      </c>
      <c r="CU12" s="4">
        <f>ParFedAn19!$D$11*CaGa19!$N13</f>
        <v>966071.91191328515</v>
      </c>
      <c r="CV12" s="4">
        <f>ParFedAn19!$E$11*CoAr14FIII19!R11</f>
        <v>0</v>
      </c>
      <c r="CW12" s="4">
        <f>ParFedAn19!$F$11*CaGa19!$N13</f>
        <v>309520.24003941251</v>
      </c>
      <c r="CX12" s="4">
        <f>ParFedAn19!$G$11*CaGa19!$N13</f>
        <v>155374.64691360315</v>
      </c>
      <c r="CY12" s="4">
        <f>ParFedAn19!$H$11*CaGa19!$N13</f>
        <v>18240.441892844818</v>
      </c>
      <c r="CZ12" s="4">
        <f>ParFedAn19!$I$11*CaGa19!$N13</f>
        <v>188230.91351989243</v>
      </c>
      <c r="DA12" s="4">
        <f>ParFedAn19!$J$11*CaGa19!$N13</f>
        <v>31400.749318266273</v>
      </c>
      <c r="DB12" s="4">
        <f>ParFedAn19!$K$11*CoAr14FII19!O13</f>
        <v>128004.10323316741</v>
      </c>
      <c r="DC12" s="5">
        <f t="shared" si="62"/>
        <v>8500683.76481512</v>
      </c>
      <c r="DE12" s="3" t="s">
        <v>7</v>
      </c>
      <c r="DF12" s="4">
        <f>ParFedAn19!$C$14*CaGa19!$N13</f>
        <v>4840608.2423608983</v>
      </c>
      <c r="DG12" s="4">
        <f>ParFedAn19!$D$14*CaGa19!$N13</f>
        <v>665376.19961351505</v>
      </c>
      <c r="DH12" s="4">
        <f>ParFedAn19!$E$14*CoAr14FIII19!R11</f>
        <v>0</v>
      </c>
      <c r="DI12" s="4">
        <f>ParFedAn19!$F$14*CaGa19!$N13</f>
        <v>265972.29932548822</v>
      </c>
      <c r="DJ12" s="4">
        <f>ParFedAn19!$G$14*CaGa19!$N13</f>
        <v>155374.64691360315</v>
      </c>
      <c r="DK12" s="4">
        <f>ParFedAn19!$H$14*CaGa19!$N13</f>
        <v>21394.222587253455</v>
      </c>
      <c r="DL12" s="4">
        <f>ParFedAn19!$I$14*CaGa19!$N13</f>
        <v>161915.47286506338</v>
      </c>
      <c r="DM12" s="4">
        <f>ParFedAn19!$J$14*CaGa19!$N13</f>
        <v>31400.749318266273</v>
      </c>
      <c r="DN12" s="4">
        <f>ParFedAn19!$K$14*CoAr14FII19!O13</f>
        <v>73311.043620536686</v>
      </c>
      <c r="DO12" s="5">
        <f t="shared" si="63"/>
        <v>6215352.876604626</v>
      </c>
      <c r="DQ12" s="3" t="s">
        <v>7</v>
      </c>
      <c r="DR12" s="4">
        <f>ParFedAn19!$C$22*CaGa19!$N13</f>
        <v>5374099.7062618192</v>
      </c>
      <c r="DS12" s="4">
        <f>ParFedAn19!$D$22*CaGa19!$N13</f>
        <v>758587.93812258367</v>
      </c>
      <c r="DT12" s="4">
        <f>ParFedAn19!$E$22*CoAr14FIII19!R11</f>
        <v>0</v>
      </c>
      <c r="DU12" s="4">
        <f>ParFedAn19!$F$22*CaGa19!$N13</f>
        <v>161747.68070169108</v>
      </c>
      <c r="DV12" s="4">
        <f>ParFedAn19!$G$22*CaGa19!$N13</f>
        <v>471625.45778549992</v>
      </c>
      <c r="DW12" s="4">
        <f>ParFedAn19!$H$22*CaGa19!$N13</f>
        <v>19014.735875576876</v>
      </c>
      <c r="DX12" s="4">
        <f>ParFedAn19!$I$22*CaGa19!$N13</f>
        <v>117753.43620363589</v>
      </c>
      <c r="DY12" s="4">
        <f>ParFedAn19!$J$22*CaGa19!$N13</f>
        <v>31400.749318266273</v>
      </c>
      <c r="DZ12" s="4">
        <f>ParFedAn19!$K$22*CoAr14FII19!O13</f>
        <v>87362.79438356444</v>
      </c>
      <c r="EA12" s="5">
        <f t="shared" si="64"/>
        <v>7021592.498652637</v>
      </c>
      <c r="EC12" s="3" t="s">
        <v>7</v>
      </c>
      <c r="ED12" s="4">
        <f>ParFedAn19!$C$26*CaGa19!$N13</f>
        <v>6539306.7381009124</v>
      </c>
      <c r="EE12" s="4">
        <f>ParFedAn19!$D$26*CaGa19!$N13</f>
        <v>881477.36935483711</v>
      </c>
      <c r="EF12" s="4">
        <f>ParFedAn19!$E$26*CoAr14FIII19!R11</f>
        <v>0</v>
      </c>
      <c r="EG12" s="4">
        <f>ParFedAn19!$F$26*CaGa19!$N13</f>
        <v>165410.37916019291</v>
      </c>
      <c r="EH12" s="4">
        <f>ParFedAn19!$G$26*CaGa19!$N13</f>
        <v>156855.83040178116</v>
      </c>
      <c r="EI12" s="4">
        <f>ParFedAn19!$H$26*CaGa19!$N13</f>
        <v>12066.439826988402</v>
      </c>
      <c r="EJ12" s="4">
        <f>ParFedAn19!$I$26*CaGa19!$N13</f>
        <v>185985.6089458174</v>
      </c>
      <c r="EK12" s="4">
        <f>ParFedAn19!$J$26*CaGa19!$N13</f>
        <v>31400.749318266273</v>
      </c>
      <c r="EL12" s="4">
        <f>ParFedAn19!$K$26*CoAr14FII19!O13</f>
        <v>101340.57283243243</v>
      </c>
      <c r="EM12" s="5">
        <f t="shared" si="65"/>
        <v>8073843.687941228</v>
      </c>
      <c r="EO12" s="3" t="s">
        <v>7</v>
      </c>
      <c r="EP12" s="4">
        <f>ParFedAn19!$C$30*CaGa19!$N13</f>
        <v>5973045.9866011823</v>
      </c>
      <c r="EQ12" s="4">
        <f>ParFedAn19!$D$30*CaGa19!$N13</f>
        <v>731404.66929100372</v>
      </c>
      <c r="ER12" s="4">
        <f>ParFedAn19!$E$30*CoAr14FIII19!R11</f>
        <v>0</v>
      </c>
      <c r="ES12" s="400">
        <f>ParFedAn19!$F$30*CaGa19!$N13</f>
        <v>-36166.768079927686</v>
      </c>
      <c r="ET12" s="4">
        <f>ParFedAn19!$G$30*CaGa19!$N13</f>
        <v>155374.64665485072</v>
      </c>
      <c r="EU12" s="4">
        <f>ParFedAn19!$H$30*CaGa19!$N13</f>
        <v>19976.289352494325</v>
      </c>
      <c r="EV12" s="4">
        <f>ParFedAn19!$I$30*CaGa19!$N13</f>
        <v>158884.04364659634</v>
      </c>
      <c r="EW12" s="4">
        <f>ParFedAn19!$J$30*CaGa19!$N13</f>
        <v>31400.749318266273</v>
      </c>
      <c r="EX12" s="4">
        <f>ParFedAn19!$K$30*CoAr14FII19!O13</f>
        <v>103182.1278931721</v>
      </c>
      <c r="EY12" s="5">
        <f t="shared" si="66"/>
        <v>7137101.7446776377</v>
      </c>
      <c r="FA12" s="3" t="s">
        <v>7</v>
      </c>
      <c r="FB12" s="4">
        <f>ParFedAn19!$C$41*CaGa19!$AC13</f>
        <v>5129770.6008787062</v>
      </c>
      <c r="FC12" s="4">
        <f>ParFedAn19!$D$41*CaGa19!$AC13</f>
        <v>695142.34998368518</v>
      </c>
      <c r="FD12" s="4">
        <f>ParFedAn19!$E$41*CoAr14FIII19!R11</f>
        <v>0</v>
      </c>
      <c r="FE12" s="4">
        <f>ParFedAn19!$F$41*CaGa19!$AC13</f>
        <v>146269.16365045056</v>
      </c>
      <c r="FF12" s="4">
        <f>ParFedAn19!$G$41*CaGa19!$AC13</f>
        <v>525525.04194237536</v>
      </c>
      <c r="FG12" s="4">
        <f>ParFedAn19!$H$41*CaGa19!$AC13</f>
        <v>20523.604023690044</v>
      </c>
      <c r="FH12" s="4">
        <f>ParFedAn19!$I$41*CaGa19!$AC13</f>
        <v>138251.5848421354</v>
      </c>
      <c r="FI12" s="4">
        <f>ParFedAn19!$J$41*CaGa19!$AC13</f>
        <v>31315.89156840818</v>
      </c>
      <c r="FJ12" s="4">
        <f>ParFedAn19!$K$41*CoAr14FII19!U13</f>
        <v>102800.97096876714</v>
      </c>
      <c r="FK12" s="5">
        <f t="shared" si="67"/>
        <v>6789599.2078582179</v>
      </c>
      <c r="FM12" s="3" t="s">
        <v>7</v>
      </c>
      <c r="FN12" s="4"/>
      <c r="FO12" s="4"/>
      <c r="FP12" s="4"/>
      <c r="FQ12" s="4"/>
      <c r="FR12" s="4"/>
      <c r="FS12" s="4"/>
      <c r="FT12" s="4"/>
      <c r="FU12" s="4"/>
      <c r="FV12" s="4"/>
      <c r="FW12" s="5">
        <f t="shared" si="68"/>
        <v>0</v>
      </c>
      <c r="FY12" s="3" t="s">
        <v>7</v>
      </c>
      <c r="FZ12" s="4"/>
      <c r="GA12" s="4"/>
      <c r="GB12" s="4"/>
      <c r="GC12" s="4"/>
      <c r="GD12" s="4"/>
      <c r="GE12" s="4"/>
      <c r="GF12" s="4"/>
      <c r="GG12" s="4"/>
      <c r="GH12" s="4"/>
      <c r="GI12" s="5">
        <f t="shared" si="69"/>
        <v>0</v>
      </c>
      <c r="GK12" s="3" t="s">
        <v>7</v>
      </c>
      <c r="GL12" s="4"/>
      <c r="GM12" s="4"/>
      <c r="GN12" s="4"/>
      <c r="GO12" s="4"/>
      <c r="GP12" s="4"/>
      <c r="GQ12" s="4"/>
      <c r="GR12" s="4"/>
      <c r="GS12" s="4"/>
      <c r="GT12" s="4"/>
      <c r="GU12" s="5">
        <f t="shared" si="70"/>
        <v>0</v>
      </c>
      <c r="GW12" s="3" t="s">
        <v>7</v>
      </c>
      <c r="GX12" s="4"/>
      <c r="GY12" s="4"/>
      <c r="GZ12" s="4"/>
      <c r="HA12" s="4"/>
      <c r="HB12" s="4"/>
      <c r="HC12" s="4"/>
      <c r="HD12" s="4"/>
      <c r="HE12" s="4"/>
      <c r="HF12" s="4"/>
      <c r="HG12" s="5">
        <f t="shared" si="71"/>
        <v>0</v>
      </c>
      <c r="HI12" s="3" t="s">
        <v>7</v>
      </c>
      <c r="HJ12" s="4"/>
      <c r="HK12" s="4"/>
      <c r="HL12" s="4"/>
      <c r="HM12" s="4"/>
      <c r="HN12" s="4"/>
      <c r="HO12" s="4"/>
      <c r="HP12" s="4"/>
      <c r="HQ12" s="4"/>
      <c r="HR12" s="4"/>
      <c r="HS12" s="5">
        <f t="shared" si="72"/>
        <v>0</v>
      </c>
    </row>
    <row r="13" spans="1:227" s="2" customFormat="1">
      <c r="A13" s="3" t="s">
        <v>8</v>
      </c>
      <c r="B13" s="4">
        <f t="shared" si="8"/>
        <v>2614676.6613540365</v>
      </c>
      <c r="C13" s="4">
        <f t="shared" si="0"/>
        <v>366629.53382366721</v>
      </c>
      <c r="D13" s="4">
        <f t="shared" si="0"/>
        <v>0</v>
      </c>
      <c r="E13" s="4">
        <f t="shared" si="0"/>
        <v>120073.21597503842</v>
      </c>
      <c r="F13" s="4">
        <f t="shared" si="0"/>
        <v>107303.05121196757</v>
      </c>
      <c r="G13" s="4">
        <f t="shared" si="0"/>
        <v>9888.7842284426169</v>
      </c>
      <c r="H13" s="4">
        <f t="shared" si="0"/>
        <v>84175.761432273459</v>
      </c>
      <c r="I13" s="4">
        <f t="shared" si="0"/>
        <v>15020.550066632268</v>
      </c>
      <c r="J13" s="4">
        <f t="shared" si="0"/>
        <v>54967.583104130346</v>
      </c>
      <c r="K13" s="6">
        <f t="shared" si="9"/>
        <v>3372735.1411961881</v>
      </c>
      <c r="L13" s="3"/>
      <c r="M13" s="3" t="s">
        <v>8</v>
      </c>
      <c r="N13" s="4">
        <f t="shared" si="10"/>
        <v>2851995.1496554883</v>
      </c>
      <c r="O13" s="4">
        <f t="shared" si="1"/>
        <v>378130.92883576779</v>
      </c>
      <c r="P13" s="4">
        <f t="shared" si="1"/>
        <v>1600190.3911138612</v>
      </c>
      <c r="Q13" s="4">
        <f t="shared" si="1"/>
        <v>46398.566510452525</v>
      </c>
      <c r="R13" s="4">
        <f t="shared" si="1"/>
        <v>124985.84237578479</v>
      </c>
      <c r="S13" s="4">
        <f t="shared" si="1"/>
        <v>8141.1136866164616</v>
      </c>
      <c r="T13" s="4">
        <f t="shared" si="1"/>
        <v>73765.259514564939</v>
      </c>
      <c r="U13" s="4">
        <f t="shared" si="1"/>
        <v>15020.550066632268</v>
      </c>
      <c r="V13" s="4">
        <f t="shared" si="1"/>
        <v>52298.535745011919</v>
      </c>
      <c r="W13" s="5">
        <f t="shared" si="11"/>
        <v>5150926.3375041801</v>
      </c>
      <c r="X13" s="5"/>
      <c r="Y13" s="3" t="s">
        <v>8</v>
      </c>
      <c r="Z13" s="4">
        <f t="shared" si="12"/>
        <v>817865.02927750722</v>
      </c>
      <c r="AA13" s="4">
        <f t="shared" si="13"/>
        <v>110830.02782308724</v>
      </c>
      <c r="AB13" s="4">
        <f t="shared" si="14"/>
        <v>271074.28873856849</v>
      </c>
      <c r="AC13" s="4">
        <f t="shared" si="15"/>
        <v>23320.425632850023</v>
      </c>
      <c r="AD13" s="4">
        <f t="shared" si="16"/>
        <v>83787.09054565517</v>
      </c>
      <c r="AE13" s="4">
        <f t="shared" si="17"/>
        <v>3272.1810216698459</v>
      </c>
      <c r="AF13" s="4">
        <f t="shared" si="18"/>
        <v>22042.142871887154</v>
      </c>
      <c r="AG13" s="4">
        <f t="shared" si="19"/>
        <v>4992.8494989737264</v>
      </c>
      <c r="AH13" s="4">
        <f t="shared" si="20"/>
        <v>18536.957184745897</v>
      </c>
      <c r="AI13" s="5">
        <f t="shared" si="21"/>
        <v>1355720.992594945</v>
      </c>
      <c r="AK13" s="3" t="s">
        <v>8</v>
      </c>
      <c r="AL13" s="4">
        <f t="shared" si="22"/>
        <v>0</v>
      </c>
      <c r="AM13" s="4">
        <f t="shared" si="23"/>
        <v>0</v>
      </c>
      <c r="AN13" s="4">
        <f t="shared" si="24"/>
        <v>0</v>
      </c>
      <c r="AO13" s="4">
        <f t="shared" si="25"/>
        <v>0</v>
      </c>
      <c r="AP13" s="4">
        <f t="shared" si="26"/>
        <v>0</v>
      </c>
      <c r="AQ13" s="4">
        <f t="shared" si="27"/>
        <v>0</v>
      </c>
      <c r="AR13" s="4">
        <f t="shared" si="28"/>
        <v>0</v>
      </c>
      <c r="AS13" s="4">
        <f t="shared" si="29"/>
        <v>0</v>
      </c>
      <c r="AT13" s="4">
        <f t="shared" si="30"/>
        <v>0</v>
      </c>
      <c r="AU13" s="5">
        <f t="shared" si="31"/>
        <v>0</v>
      </c>
      <c r="AW13" s="3" t="s">
        <v>8</v>
      </c>
      <c r="AX13" s="4">
        <f t="shared" si="32"/>
        <v>5466671.8110095253</v>
      </c>
      <c r="AY13" s="4">
        <f t="shared" si="33"/>
        <v>744760.462659435</v>
      </c>
      <c r="AZ13" s="4">
        <f t="shared" si="34"/>
        <v>1600190.3911138612</v>
      </c>
      <c r="BA13" s="4">
        <f t="shared" si="35"/>
        <v>166471.78248549096</v>
      </c>
      <c r="BB13" s="4">
        <f t="shared" si="36"/>
        <v>232288.89358775236</v>
      </c>
      <c r="BC13" s="4">
        <f t="shared" si="37"/>
        <v>18029.897915059079</v>
      </c>
      <c r="BD13" s="4">
        <f t="shared" si="38"/>
        <v>157941.0209468384</v>
      </c>
      <c r="BE13" s="4">
        <f t="shared" si="39"/>
        <v>30041.100133264532</v>
      </c>
      <c r="BF13" s="4">
        <f t="shared" si="40"/>
        <v>107266.11884914227</v>
      </c>
      <c r="BG13" s="5">
        <f t="shared" si="41"/>
        <v>8523661.4787003677</v>
      </c>
      <c r="BI13" s="3" t="s">
        <v>8</v>
      </c>
      <c r="BJ13" s="4">
        <f t="shared" si="42"/>
        <v>817865.02927750722</v>
      </c>
      <c r="BK13" s="4">
        <f t="shared" si="43"/>
        <v>110830.02782308724</v>
      </c>
      <c r="BL13" s="4">
        <f t="shared" si="44"/>
        <v>271074.28873856849</v>
      </c>
      <c r="BM13" s="4">
        <f t="shared" si="45"/>
        <v>23320.425632850023</v>
      </c>
      <c r="BN13" s="4">
        <f t="shared" si="46"/>
        <v>83787.09054565517</v>
      </c>
      <c r="BO13" s="4">
        <f t="shared" si="47"/>
        <v>3272.1810216698459</v>
      </c>
      <c r="BP13" s="4">
        <f t="shared" si="48"/>
        <v>22042.142871887154</v>
      </c>
      <c r="BQ13" s="4">
        <f t="shared" si="49"/>
        <v>4992.8494989737264</v>
      </c>
      <c r="BR13" s="4">
        <f t="shared" si="50"/>
        <v>18536.957184745897</v>
      </c>
      <c r="BS13" s="5">
        <f t="shared" si="51"/>
        <v>1355720.992594945</v>
      </c>
      <c r="BU13" s="3" t="s">
        <v>8</v>
      </c>
      <c r="BV13" s="4">
        <f t="shared" si="52"/>
        <v>6284536.8402870325</v>
      </c>
      <c r="BW13" s="4">
        <f t="shared" si="53"/>
        <v>855590.49048252217</v>
      </c>
      <c r="BX13" s="4">
        <f t="shared" si="54"/>
        <v>1871264.6798524298</v>
      </c>
      <c r="BY13" s="4">
        <f t="shared" si="55"/>
        <v>189792.20811834099</v>
      </c>
      <c r="BZ13" s="4">
        <f t="shared" si="56"/>
        <v>316075.98413340753</v>
      </c>
      <c r="CA13" s="4">
        <f t="shared" si="57"/>
        <v>21302.078936728925</v>
      </c>
      <c r="CB13" s="4">
        <f t="shared" si="58"/>
        <v>179983.16381872556</v>
      </c>
      <c r="CC13" s="4">
        <f t="shared" si="59"/>
        <v>35033.949632238262</v>
      </c>
      <c r="CD13" s="4">
        <f t="shared" si="60"/>
        <v>125803.07603388817</v>
      </c>
      <c r="CE13" s="5">
        <f t="shared" si="61"/>
        <v>9879382.4712953158</v>
      </c>
      <c r="CF13" s="6"/>
      <c r="CG13" s="3" t="s">
        <v>8</v>
      </c>
      <c r="CH13" s="4">
        <f>ParFedAn19!$C$7*CaGa19!$N14</f>
        <v>773914.06846370781</v>
      </c>
      <c r="CI13" s="4">
        <f>ParFedAn19!$D$7*CaGa19!$N14</f>
        <v>106495.10420730233</v>
      </c>
      <c r="CJ13" s="4">
        <f>ParFedAn19!$E$7*CoAr14FIII19!R12</f>
        <v>0</v>
      </c>
      <c r="CK13" s="4">
        <f>ParFedAn19!$F$7*CaGa19!$N14</f>
        <v>28310.920613980819</v>
      </c>
      <c r="CL13" s="4">
        <f>ParFedAn19!$G$7*CaGa19!$N14</f>
        <v>57754.070933473093</v>
      </c>
      <c r="CM13" s="4">
        <f>ParFedAn19!$H$7*CaGa19!$N14</f>
        <v>3569.036291183756</v>
      </c>
      <c r="CN13" s="4">
        <f>ParFedAn19!$I$7*CaGa19!$N14</f>
        <v>28344.914063649991</v>
      </c>
      <c r="CO13" s="4">
        <f>ParFedAn19!$J$7*CaGa19!$N14</f>
        <v>5006.8500222107559</v>
      </c>
      <c r="CP13" s="4">
        <f>ParFedAn19!$K$7*CoAr14FII19!O14</f>
        <v>18896.974662957287</v>
      </c>
      <c r="CQ13" s="5">
        <f t="shared" si="7"/>
        <v>1022291.9392584658</v>
      </c>
      <c r="CS13" s="3" t="s">
        <v>8</v>
      </c>
      <c r="CT13" s="4">
        <f>ParFedAn19!$C$11*CaGa19!$N14</f>
        <v>1068927.5248755764</v>
      </c>
      <c r="CU13" s="4">
        <f>ParFedAn19!$D$11*CaGa19!$N14</f>
        <v>154040.18307316248</v>
      </c>
      <c r="CV13" s="4">
        <f>ParFedAn19!$E$11*CoAr14FIII19!R12</f>
        <v>0</v>
      </c>
      <c r="CW13" s="4">
        <f>ParFedAn19!$F$11*CaGa19!$N14</f>
        <v>49353.007630761073</v>
      </c>
      <c r="CX13" s="4">
        <f>ParFedAn19!$G$11*CaGa19!$N14</f>
        <v>24774.490139247242</v>
      </c>
      <c r="CY13" s="4">
        <f>ParFedAn19!$H$11*CaGa19!$N14</f>
        <v>2908.4387754784484</v>
      </c>
      <c r="CZ13" s="4">
        <f>ParFedAn19!$I$11*CaGa19!$N14</f>
        <v>30013.422418222068</v>
      </c>
      <c r="DA13" s="4">
        <f>ParFedAn19!$J$11*CaGa19!$N14</f>
        <v>5006.8500222107559</v>
      </c>
      <c r="DB13" s="4">
        <f>ParFedAn19!$K$11*CoAr14FII19!O14</f>
        <v>22935.114216429967</v>
      </c>
      <c r="DC13" s="5">
        <f t="shared" si="62"/>
        <v>1357959.0311510882</v>
      </c>
      <c r="DE13" s="3" t="s">
        <v>8</v>
      </c>
      <c r="DF13" s="4">
        <f>ParFedAn19!$C$14*CaGa19!$N14</f>
        <v>771835.06801475224</v>
      </c>
      <c r="DG13" s="4">
        <f>ParFedAn19!$D$14*CaGa19!$N14</f>
        <v>106094.24654320237</v>
      </c>
      <c r="DH13" s="4">
        <f>ParFedAn19!$E$14*CoAr14FIII19!R12</f>
        <v>0</v>
      </c>
      <c r="DI13" s="4">
        <f>ParFedAn19!$F$14*CaGa19!$N14</f>
        <v>42409.287730296513</v>
      </c>
      <c r="DJ13" s="4">
        <f>ParFedAn19!$G$14*CaGa19!$N14</f>
        <v>24774.490139247242</v>
      </c>
      <c r="DK13" s="4">
        <f>ParFedAn19!$H$14*CaGa19!$N14</f>
        <v>3411.3091617804134</v>
      </c>
      <c r="DL13" s="4">
        <f>ParFedAn19!$I$14*CaGa19!$N14</f>
        <v>25817.424950401408</v>
      </c>
      <c r="DM13" s="4">
        <f>ParFedAn19!$J$14*CaGa19!$N14</f>
        <v>5006.8500222107559</v>
      </c>
      <c r="DN13" s="4">
        <f>ParFedAn19!$K$14*CoAr14FII19!O14</f>
        <v>13135.494224743088</v>
      </c>
      <c r="DO13" s="5">
        <f t="shared" si="63"/>
        <v>992484.17078663409</v>
      </c>
      <c r="DQ13" s="3" t="s">
        <v>8</v>
      </c>
      <c r="DR13" s="4">
        <f>ParFedAn19!$C$22*CaGa19!$N14</f>
        <v>856900.29116621846</v>
      </c>
      <c r="DS13" s="4">
        <f>ParFedAn19!$D$22*CaGa19!$N14</f>
        <v>120956.85986157147</v>
      </c>
      <c r="DT13" s="4">
        <f>ParFedAn19!$E$22*CoAr14FIII19!R12</f>
        <v>0</v>
      </c>
      <c r="DU13" s="4">
        <f>ParFedAn19!$F$22*CaGa19!$N14</f>
        <v>25790.670487047926</v>
      </c>
      <c r="DV13" s="4">
        <f>ParFedAn19!$G$22*CaGa19!$N14</f>
        <v>75200.687405725446</v>
      </c>
      <c r="DW13" s="4">
        <f>ParFedAn19!$H$22*CaGa19!$N14</f>
        <v>3031.8999644248051</v>
      </c>
      <c r="DX13" s="4">
        <f>ParFedAn19!$I$22*CaGa19!$N14</f>
        <v>18775.787440480075</v>
      </c>
      <c r="DY13" s="4">
        <f>ParFedAn19!$J$22*CaGa19!$N14</f>
        <v>5006.8500222107559</v>
      </c>
      <c r="DZ13" s="4">
        <f>ParFedAn19!$K$22*CoAr14FII19!O14</f>
        <v>15653.214364571717</v>
      </c>
      <c r="EA13" s="5">
        <f t="shared" si="64"/>
        <v>1121316.2607122504</v>
      </c>
      <c r="EC13" s="3" t="s">
        <v>8</v>
      </c>
      <c r="ED13" s="4">
        <f>ParFedAn19!$C$26*CaGa19!$N14</f>
        <v>1042692.5725577316</v>
      </c>
      <c r="EE13" s="4">
        <f>ParFedAn19!$D$26*CaGa19!$N14</f>
        <v>140551.5817982468</v>
      </c>
      <c r="EF13" s="4">
        <f>ParFedAn19!$E$26*CoAr14FIII19!R12</f>
        <v>0</v>
      </c>
      <c r="EG13" s="4">
        <f>ParFedAn19!$F$26*CaGa19!$N14</f>
        <v>26374.687819641749</v>
      </c>
      <c r="EH13" s="4">
        <f>ParFedAn19!$G$26*CaGa19!$N14</f>
        <v>25010.6648720702</v>
      </c>
      <c r="EI13" s="4">
        <f>ParFedAn19!$H$26*CaGa19!$N14</f>
        <v>1923.9940392319693</v>
      </c>
      <c r="EJ13" s="4">
        <f>ParFedAn19!$I$26*CaGa19!$N14</f>
        <v>29655.408565029145</v>
      </c>
      <c r="EK13" s="4">
        <f>ParFedAn19!$J$26*CaGa19!$N14</f>
        <v>5006.8500222107559</v>
      </c>
      <c r="EL13" s="4">
        <f>ParFedAn19!$K$26*CoAr14FII19!O14</f>
        <v>18157.680527135122</v>
      </c>
      <c r="EM13" s="5">
        <f t="shared" si="65"/>
        <v>1289373.4402012972</v>
      </c>
      <c r="EO13" s="3" t="s">
        <v>8</v>
      </c>
      <c r="EP13" s="4">
        <f>ParFedAn19!$C$30*CaGa19!$N14</f>
        <v>952402.28593153844</v>
      </c>
      <c r="EQ13" s="4">
        <f>ParFedAn19!$D$30*CaGa19!$N14</f>
        <v>116622.48717594947</v>
      </c>
      <c r="ER13" s="4">
        <f>ParFedAn19!$E$30*CoAr14FIII19!R12</f>
        <v>1600190.3911138612</v>
      </c>
      <c r="ES13" s="400">
        <f>ParFedAn19!$F$30*CaGa19!$N14</f>
        <v>-5766.7917962371484</v>
      </c>
      <c r="ET13" s="4">
        <f>ParFedAn19!$G$30*CaGa19!$N14</f>
        <v>24774.490097989157</v>
      </c>
      <c r="EU13" s="4">
        <f>ParFedAn19!$H$30*CaGa19!$N14</f>
        <v>3185.2196829596865</v>
      </c>
      <c r="EV13" s="4">
        <f>ParFedAn19!$I$30*CaGa19!$N14</f>
        <v>25334.063509055712</v>
      </c>
      <c r="EW13" s="4">
        <f>ParFedAn19!$J$30*CaGa19!$N14</f>
        <v>5006.8500222107559</v>
      </c>
      <c r="EX13" s="4">
        <f>ParFedAn19!$K$30*CoAr14FII19!O14</f>
        <v>18487.640853305082</v>
      </c>
      <c r="EY13" s="5">
        <f t="shared" si="66"/>
        <v>2740236.6365906326</v>
      </c>
      <c r="FA13" s="3" t="s">
        <v>8</v>
      </c>
      <c r="FB13" s="4">
        <f>ParFedAn19!$C$41*CaGa19!$AC14</f>
        <v>817865.02927750722</v>
      </c>
      <c r="FC13" s="4">
        <f>ParFedAn19!$D$41*CaGa19!$AC14</f>
        <v>110830.02782308724</v>
      </c>
      <c r="FD13" s="4">
        <f>ParFedAn19!$E$41*CoAr14FIII19!R12</f>
        <v>271074.28873856849</v>
      </c>
      <c r="FE13" s="4">
        <f>ParFedAn19!$F$41*CaGa19!$AC14</f>
        <v>23320.425632850023</v>
      </c>
      <c r="FF13" s="4">
        <f>ParFedAn19!$G$41*CaGa19!$AC14</f>
        <v>83787.09054565517</v>
      </c>
      <c r="FG13" s="4">
        <f>ParFedAn19!$H$41*CaGa19!$AC14</f>
        <v>3272.1810216698459</v>
      </c>
      <c r="FH13" s="4">
        <f>ParFedAn19!$I$41*CaGa19!$AC14</f>
        <v>22042.142871887154</v>
      </c>
      <c r="FI13" s="4">
        <f>ParFedAn19!$J$41*CaGa19!$AC14</f>
        <v>4992.8494989737264</v>
      </c>
      <c r="FJ13" s="4">
        <f>ParFedAn19!$K$41*CoAr14FII19!U14</f>
        <v>18536.957184745897</v>
      </c>
      <c r="FK13" s="5">
        <f t="shared" si="67"/>
        <v>1355720.992594945</v>
      </c>
      <c r="FM13" s="3" t="s">
        <v>8</v>
      </c>
      <c r="FN13" s="4"/>
      <c r="FO13" s="4"/>
      <c r="FP13" s="4"/>
      <c r="FQ13" s="4"/>
      <c r="FR13" s="4"/>
      <c r="FS13" s="4"/>
      <c r="FT13" s="4"/>
      <c r="FU13" s="4"/>
      <c r="FV13" s="4"/>
      <c r="FW13" s="5">
        <f t="shared" si="68"/>
        <v>0</v>
      </c>
      <c r="FY13" s="3" t="s">
        <v>8</v>
      </c>
      <c r="FZ13" s="4"/>
      <c r="GA13" s="4"/>
      <c r="GB13" s="4"/>
      <c r="GC13" s="4"/>
      <c r="GD13" s="4"/>
      <c r="GE13" s="4"/>
      <c r="GF13" s="4"/>
      <c r="GG13" s="4"/>
      <c r="GH13" s="4"/>
      <c r="GI13" s="5">
        <f t="shared" si="69"/>
        <v>0</v>
      </c>
      <c r="GK13" s="3" t="s">
        <v>8</v>
      </c>
      <c r="GL13" s="4"/>
      <c r="GM13" s="4"/>
      <c r="GN13" s="4"/>
      <c r="GO13" s="4"/>
      <c r="GP13" s="4"/>
      <c r="GQ13" s="4"/>
      <c r="GR13" s="4"/>
      <c r="GS13" s="4"/>
      <c r="GT13" s="4"/>
      <c r="GU13" s="5">
        <f t="shared" si="70"/>
        <v>0</v>
      </c>
      <c r="GW13" s="3" t="s">
        <v>8</v>
      </c>
      <c r="GX13" s="4"/>
      <c r="GY13" s="4"/>
      <c r="GZ13" s="4"/>
      <c r="HA13" s="4"/>
      <c r="HB13" s="4"/>
      <c r="HC13" s="4"/>
      <c r="HD13" s="4"/>
      <c r="HE13" s="4"/>
      <c r="HF13" s="4"/>
      <c r="HG13" s="5">
        <f t="shared" si="71"/>
        <v>0</v>
      </c>
      <c r="HI13" s="3" t="s">
        <v>8</v>
      </c>
      <c r="HJ13" s="4"/>
      <c r="HK13" s="4"/>
      <c r="HL13" s="4"/>
      <c r="HM13" s="4"/>
      <c r="HN13" s="4"/>
      <c r="HO13" s="4"/>
      <c r="HP13" s="4"/>
      <c r="HQ13" s="4"/>
      <c r="HR13" s="4"/>
      <c r="HS13" s="5">
        <f t="shared" si="72"/>
        <v>0</v>
      </c>
    </row>
    <row r="14" spans="1:227" s="2" customFormat="1">
      <c r="A14" s="3" t="s">
        <v>9</v>
      </c>
      <c r="B14" s="4">
        <f t="shared" si="8"/>
        <v>25990397.612780347</v>
      </c>
      <c r="C14" s="4">
        <f t="shared" si="0"/>
        <v>3644369.3025243143</v>
      </c>
      <c r="D14" s="4">
        <f t="shared" si="0"/>
        <v>0</v>
      </c>
      <c r="E14" s="4">
        <f t="shared" si="0"/>
        <v>1193551.2608355887</v>
      </c>
      <c r="F14" s="4">
        <f t="shared" si="0"/>
        <v>1066613.3244251076</v>
      </c>
      <c r="G14" s="4">
        <f t="shared" si="0"/>
        <v>98296.450112924489</v>
      </c>
      <c r="H14" s="4">
        <f t="shared" si="0"/>
        <v>836723.53882960603</v>
      </c>
      <c r="I14" s="4">
        <f t="shared" si="0"/>
        <v>149307.20664798364</v>
      </c>
      <c r="J14" s="4">
        <f t="shared" si="0"/>
        <v>984338.42080060393</v>
      </c>
      <c r="K14" s="6">
        <f t="shared" si="9"/>
        <v>33963597.116956472</v>
      </c>
      <c r="L14" s="3"/>
      <c r="M14" s="3" t="s">
        <v>9</v>
      </c>
      <c r="N14" s="4">
        <f t="shared" si="10"/>
        <v>28349389.821256541</v>
      </c>
      <c r="O14" s="4">
        <f t="shared" si="1"/>
        <v>3758695.4193571848</v>
      </c>
      <c r="P14" s="4">
        <f t="shared" si="1"/>
        <v>2534338.3863206557</v>
      </c>
      <c r="Q14" s="4">
        <f t="shared" si="1"/>
        <v>461210.8296576906</v>
      </c>
      <c r="R14" s="4">
        <f t="shared" si="1"/>
        <v>1242383.7284846937</v>
      </c>
      <c r="S14" s="4">
        <f t="shared" si="1"/>
        <v>80924.262970410855</v>
      </c>
      <c r="T14" s="4">
        <f t="shared" si="1"/>
        <v>733241.11280384334</v>
      </c>
      <c r="U14" s="4">
        <f t="shared" si="1"/>
        <v>149307.20664798364</v>
      </c>
      <c r="V14" s="4">
        <f t="shared" si="1"/>
        <v>936542.14317385037</v>
      </c>
      <c r="W14" s="5">
        <f t="shared" si="11"/>
        <v>38246032.910672851</v>
      </c>
      <c r="X14" s="5"/>
      <c r="Y14" s="3" t="s">
        <v>9</v>
      </c>
      <c r="Z14" s="4">
        <f t="shared" si="12"/>
        <v>8129738.4180201842</v>
      </c>
      <c r="AA14" s="4">
        <f t="shared" si="13"/>
        <v>1101672.1620431042</v>
      </c>
      <c r="AB14" s="4">
        <f t="shared" si="14"/>
        <v>429320.14797096746</v>
      </c>
      <c r="AC14" s="4">
        <f t="shared" si="15"/>
        <v>231809.59376566601</v>
      </c>
      <c r="AD14" s="4">
        <f t="shared" si="16"/>
        <v>832860.07416759699</v>
      </c>
      <c r="AE14" s="4">
        <f t="shared" si="17"/>
        <v>32526.119604460611</v>
      </c>
      <c r="AF14" s="4">
        <f t="shared" si="18"/>
        <v>219103.21300737266</v>
      </c>
      <c r="AG14" s="4">
        <f t="shared" si="19"/>
        <v>49629.900942282344</v>
      </c>
      <c r="AH14" s="4">
        <f t="shared" si="20"/>
        <v>328097.24837814149</v>
      </c>
      <c r="AI14" s="5">
        <f t="shared" si="21"/>
        <v>11354756.877899775</v>
      </c>
      <c r="AK14" s="3" t="s">
        <v>9</v>
      </c>
      <c r="AL14" s="4">
        <f t="shared" si="22"/>
        <v>0</v>
      </c>
      <c r="AM14" s="4">
        <f t="shared" si="23"/>
        <v>0</v>
      </c>
      <c r="AN14" s="4">
        <f t="shared" si="24"/>
        <v>0</v>
      </c>
      <c r="AO14" s="4">
        <f t="shared" si="25"/>
        <v>0</v>
      </c>
      <c r="AP14" s="4">
        <f t="shared" si="26"/>
        <v>0</v>
      </c>
      <c r="AQ14" s="4">
        <f t="shared" si="27"/>
        <v>0</v>
      </c>
      <c r="AR14" s="4">
        <f t="shared" si="28"/>
        <v>0</v>
      </c>
      <c r="AS14" s="4">
        <f t="shared" si="29"/>
        <v>0</v>
      </c>
      <c r="AT14" s="4">
        <f t="shared" si="30"/>
        <v>0</v>
      </c>
      <c r="AU14" s="5">
        <f t="shared" si="31"/>
        <v>0</v>
      </c>
      <c r="AW14" s="3" t="s">
        <v>9</v>
      </c>
      <c r="AX14" s="4">
        <f t="shared" si="32"/>
        <v>54339787.434036888</v>
      </c>
      <c r="AY14" s="4">
        <f t="shared" si="33"/>
        <v>7403064.7218814995</v>
      </c>
      <c r="AZ14" s="4">
        <f t="shared" si="34"/>
        <v>2534338.3863206557</v>
      </c>
      <c r="BA14" s="4">
        <f t="shared" si="35"/>
        <v>1654762.0904932793</v>
      </c>
      <c r="BB14" s="4">
        <f t="shared" si="36"/>
        <v>2308997.0529098012</v>
      </c>
      <c r="BC14" s="4">
        <f t="shared" si="37"/>
        <v>179220.71308333531</v>
      </c>
      <c r="BD14" s="4">
        <f t="shared" si="38"/>
        <v>1569964.6516334496</v>
      </c>
      <c r="BE14" s="4">
        <f t="shared" si="39"/>
        <v>298614.41329596727</v>
      </c>
      <c r="BF14" s="4">
        <f t="shared" si="40"/>
        <v>1920880.5639744543</v>
      </c>
      <c r="BG14" s="5">
        <f t="shared" si="41"/>
        <v>72209630.027629346</v>
      </c>
      <c r="BI14" s="3" t="s">
        <v>9</v>
      </c>
      <c r="BJ14" s="4">
        <f t="shared" si="42"/>
        <v>8129738.4180201842</v>
      </c>
      <c r="BK14" s="4">
        <f t="shared" si="43"/>
        <v>1101672.1620431042</v>
      </c>
      <c r="BL14" s="4">
        <f t="shared" si="44"/>
        <v>429320.14797096746</v>
      </c>
      <c r="BM14" s="4">
        <f t="shared" si="45"/>
        <v>231809.59376566601</v>
      </c>
      <c r="BN14" s="4">
        <f t="shared" si="46"/>
        <v>832860.07416759699</v>
      </c>
      <c r="BO14" s="4">
        <f t="shared" si="47"/>
        <v>32526.119604460611</v>
      </c>
      <c r="BP14" s="4">
        <f t="shared" si="48"/>
        <v>219103.21300737266</v>
      </c>
      <c r="BQ14" s="4">
        <f t="shared" si="49"/>
        <v>49629.900942282344</v>
      </c>
      <c r="BR14" s="4">
        <f t="shared" si="50"/>
        <v>328097.24837814149</v>
      </c>
      <c r="BS14" s="5">
        <f t="shared" si="51"/>
        <v>11354756.877899775</v>
      </c>
      <c r="BU14" s="3" t="s">
        <v>9</v>
      </c>
      <c r="BV14" s="4">
        <f t="shared" si="52"/>
        <v>62469525.85205707</v>
      </c>
      <c r="BW14" s="4">
        <f t="shared" si="53"/>
        <v>8504736.8839246035</v>
      </c>
      <c r="BX14" s="4">
        <f t="shared" si="54"/>
        <v>2963658.5342916232</v>
      </c>
      <c r="BY14" s="4">
        <f t="shared" si="55"/>
        <v>1886571.6842589453</v>
      </c>
      <c r="BZ14" s="4">
        <f t="shared" si="56"/>
        <v>3141857.1270773984</v>
      </c>
      <c r="CA14" s="4">
        <f t="shared" si="57"/>
        <v>211746.83268779592</v>
      </c>
      <c r="CB14" s="4">
        <f t="shared" si="58"/>
        <v>1789067.8646408222</v>
      </c>
      <c r="CC14" s="4">
        <f t="shared" si="59"/>
        <v>348244.31423824962</v>
      </c>
      <c r="CD14" s="4">
        <f t="shared" si="60"/>
        <v>2248977.8123525959</v>
      </c>
      <c r="CE14" s="5">
        <f t="shared" si="61"/>
        <v>83564386.905529097</v>
      </c>
      <c r="CF14" s="6"/>
      <c r="CG14" s="3" t="s">
        <v>9</v>
      </c>
      <c r="CH14" s="4">
        <f>ParFedAn19!$C$7*CaGa19!$N15</f>
        <v>7692857.2678963188</v>
      </c>
      <c r="CI14" s="4">
        <f>ParFedAn19!$D$7*CaGa19!$N15</f>
        <v>1058582.1731123368</v>
      </c>
      <c r="CJ14" s="4">
        <f>ParFedAn19!$E$7*CoAr14FIII19!R13</f>
        <v>0</v>
      </c>
      <c r="CK14" s="4">
        <f>ParFedAn19!$F$7*CaGa19!$N15</f>
        <v>281416.09033989446</v>
      </c>
      <c r="CL14" s="4">
        <f>ParFedAn19!$G$7*CaGa19!$N15</f>
        <v>574086.765489524</v>
      </c>
      <c r="CM14" s="4">
        <f>ParFedAn19!$H$7*CaGa19!$N15</f>
        <v>35476.919067412215</v>
      </c>
      <c r="CN14" s="4">
        <f>ParFedAn19!$I$7*CaGa19!$N15</f>
        <v>281753.99188091111</v>
      </c>
      <c r="CO14" s="4">
        <f>ParFedAn19!$J$7*CaGa19!$N15</f>
        <v>49769.068882661209</v>
      </c>
      <c r="CP14" s="4">
        <f>ParFedAn19!$K$7*CoAr14FII19!O15</f>
        <v>338399.7830577108</v>
      </c>
      <c r="CQ14" s="5">
        <f t="shared" si="7"/>
        <v>10312342.059726769</v>
      </c>
      <c r="CS14" s="3" t="s">
        <v>9</v>
      </c>
      <c r="CT14" s="4">
        <f>ParFedAn19!$C$11*CaGa19!$N15</f>
        <v>10625348.748236531</v>
      </c>
      <c r="CU14" s="4">
        <f>ParFedAn19!$D$11*CaGa19!$N15</f>
        <v>1531189.5599143354</v>
      </c>
      <c r="CV14" s="4">
        <f>ParFedAn19!$E$11*CoAr14FIII19!R13</f>
        <v>0</v>
      </c>
      <c r="CW14" s="4">
        <f>ParFedAn19!$F$11*CaGa19!$N15</f>
        <v>490578.55247225938</v>
      </c>
      <c r="CX14" s="4">
        <f>ParFedAn19!$G$11*CaGa19!$N15</f>
        <v>246263.27946779178</v>
      </c>
      <c r="CY14" s="4">
        <f>ParFedAn19!$H$11*CaGa19!$N15</f>
        <v>28910.450505940214</v>
      </c>
      <c r="CZ14" s="4">
        <f>ParFedAn19!$I$11*CaGa19!$N15</f>
        <v>298339.29139290395</v>
      </c>
      <c r="DA14" s="4">
        <f>ParFedAn19!$J$11*CaGa19!$N15</f>
        <v>49769.068882661209</v>
      </c>
      <c r="DB14" s="4">
        <f>ParFedAn19!$K$11*CoAr14FII19!O15</f>
        <v>410713.23921800312</v>
      </c>
      <c r="DC14" s="5">
        <f t="shared" si="62"/>
        <v>13681112.190090425</v>
      </c>
      <c r="DE14" s="3" t="s">
        <v>9</v>
      </c>
      <c r="DF14" s="4">
        <f>ParFedAn19!$C$14*CaGa19!$N15</f>
        <v>7672191.5966474982</v>
      </c>
      <c r="DG14" s="4">
        <f>ParFedAn19!$D$14*CaGa19!$N15</f>
        <v>1054597.5694976423</v>
      </c>
      <c r="DH14" s="4">
        <f>ParFedAn19!$E$14*CoAr14FIII19!R13</f>
        <v>0</v>
      </c>
      <c r="DI14" s="4">
        <f>ParFedAn19!$F$14*CaGa19!$N15</f>
        <v>421556.61802343489</v>
      </c>
      <c r="DJ14" s="4">
        <f>ParFedAn19!$G$14*CaGa19!$N15</f>
        <v>246263.27946779178</v>
      </c>
      <c r="DK14" s="4">
        <f>ParFedAn19!$H$14*CaGa19!$N15</f>
        <v>33909.08053957206</v>
      </c>
      <c r="DL14" s="4">
        <f>ParFedAn19!$I$14*CaGa19!$N15</f>
        <v>256630.25555579094</v>
      </c>
      <c r="DM14" s="4">
        <f>ParFedAn19!$J$14*CaGa19!$N15</f>
        <v>49769.068882661209</v>
      </c>
      <c r="DN14" s="4">
        <f>ParFedAn19!$K$14*CoAr14FII19!O15</f>
        <v>235225.3985248899</v>
      </c>
      <c r="DO14" s="5">
        <f t="shared" si="63"/>
        <v>9970142.8671392817</v>
      </c>
      <c r="DQ14" s="3" t="s">
        <v>9</v>
      </c>
      <c r="DR14" s="4">
        <f>ParFedAn19!$C$22*CaGa19!$N15</f>
        <v>8517756.5590017997</v>
      </c>
      <c r="DS14" s="4">
        <f>ParFedAn19!$D$22*CaGa19!$N15</f>
        <v>1202334.8539653043</v>
      </c>
      <c r="DT14" s="4">
        <f>ParFedAn19!$E$22*CoAr14FIII19!R13</f>
        <v>0</v>
      </c>
      <c r="DU14" s="4">
        <f>ParFedAn19!$F$22*CaGa19!$N15</f>
        <v>256364.31095516356</v>
      </c>
      <c r="DV14" s="4">
        <f>ParFedAn19!$G$22*CaGa19!$N15</f>
        <v>747509.54690399568</v>
      </c>
      <c r="DW14" s="4">
        <f>ParFedAn19!$H$22*CaGa19!$N15</f>
        <v>30137.678881016123</v>
      </c>
      <c r="DX14" s="4">
        <f>ParFedAn19!$I$22*CaGa19!$N15</f>
        <v>186635.00090998405</v>
      </c>
      <c r="DY14" s="4">
        <f>ParFedAn19!$J$22*CaGa19!$N15</f>
        <v>49769.068882661209</v>
      </c>
      <c r="DZ14" s="4">
        <f>ParFedAn19!$K$22*CoAr14FII19!O15</f>
        <v>280311.7662802618</v>
      </c>
      <c r="EA14" s="5">
        <f t="shared" si="64"/>
        <v>11270818.785780186</v>
      </c>
      <c r="EC14" s="3" t="s">
        <v>9</v>
      </c>
      <c r="ED14" s="4">
        <f>ParFedAn19!$C$26*CaGa19!$N15</f>
        <v>10364568.188953148</v>
      </c>
      <c r="EE14" s="4">
        <f>ParFedAn19!$D$26*CaGa19!$N15</f>
        <v>1397110.2240037273</v>
      </c>
      <c r="EF14" s="4">
        <f>ParFedAn19!$E$26*CoAr14FIII19!R13</f>
        <v>0</v>
      </c>
      <c r="EG14" s="4">
        <f>ParFedAn19!$F$26*CaGa19!$N15</f>
        <v>262169.55751249823</v>
      </c>
      <c r="EH14" s="4">
        <f>ParFedAn19!$G$26*CaGa19!$N15</f>
        <v>248610.90252301958</v>
      </c>
      <c r="EI14" s="4">
        <f>ParFedAn19!$H$26*CaGa19!$N15</f>
        <v>19124.877206943984</v>
      </c>
      <c r="EJ14" s="4">
        <f>ParFedAn19!$I$26*CaGa19!$N15</f>
        <v>294780.56364163046</v>
      </c>
      <c r="EK14" s="4">
        <f>ParFedAn19!$J$26*CaGa19!$N15</f>
        <v>49769.068882661209</v>
      </c>
      <c r="EL14" s="4">
        <f>ParFedAn19!$K$26*CoAr14FII19!O15</f>
        <v>325160.78688820929</v>
      </c>
      <c r="EM14" s="5">
        <f t="shared" si="65"/>
        <v>12961294.169611838</v>
      </c>
      <c r="EO14" s="3" t="s">
        <v>9</v>
      </c>
      <c r="EP14" s="4">
        <f>ParFedAn19!$C$30*CaGa19!$N15</f>
        <v>9467065.0733015891</v>
      </c>
      <c r="EQ14" s="4">
        <f>ParFedAn19!$D$30*CaGa19!$N15</f>
        <v>1159250.3413881534</v>
      </c>
      <c r="ER14" s="4">
        <f>ParFedAn19!$E$30*CoAr14FIII19!R13</f>
        <v>2534338.3863206557</v>
      </c>
      <c r="ES14" s="400">
        <f>ParFedAn19!$F$30*CaGa19!$N15</f>
        <v>-57323.038809971178</v>
      </c>
      <c r="ET14" s="4">
        <f>ParFedAn19!$G$30*CaGa19!$N15</f>
        <v>246263.27905767836</v>
      </c>
      <c r="EU14" s="4">
        <f>ParFedAn19!$H$30*CaGa19!$N15</f>
        <v>31661.706882450741</v>
      </c>
      <c r="EV14" s="4">
        <f>ParFedAn19!$I$30*CaGa19!$N15</f>
        <v>251825.54825222879</v>
      </c>
      <c r="EW14" s="4">
        <f>ParFedAn19!$J$30*CaGa19!$N15</f>
        <v>49769.068882661209</v>
      </c>
      <c r="EX14" s="4">
        <f>ParFedAn19!$K$30*CoAr14FII19!O15</f>
        <v>331069.59000537934</v>
      </c>
      <c r="EY14" s="5">
        <f t="shared" si="66"/>
        <v>14013919.955280824</v>
      </c>
      <c r="FA14" s="3" t="s">
        <v>9</v>
      </c>
      <c r="FB14" s="4">
        <f>ParFedAn19!$C$41*CaGa19!$AC15</f>
        <v>8129738.4180201842</v>
      </c>
      <c r="FC14" s="4">
        <f>ParFedAn19!$D$41*CaGa19!$AC15</f>
        <v>1101672.1620431042</v>
      </c>
      <c r="FD14" s="4">
        <f>ParFedAn19!$E$41*CoAr14FIII19!R13</f>
        <v>429320.14797096746</v>
      </c>
      <c r="FE14" s="4">
        <f>ParFedAn19!$F$41*CaGa19!$AC15</f>
        <v>231809.59376566601</v>
      </c>
      <c r="FF14" s="4">
        <f>ParFedAn19!$G$41*CaGa19!$AC15</f>
        <v>832860.07416759699</v>
      </c>
      <c r="FG14" s="4">
        <f>ParFedAn19!$H$41*CaGa19!$AC15</f>
        <v>32526.119604460611</v>
      </c>
      <c r="FH14" s="4">
        <f>ParFedAn19!$I$41*CaGa19!$AC15</f>
        <v>219103.21300737266</v>
      </c>
      <c r="FI14" s="4">
        <f>ParFedAn19!$J$41*CaGa19!$AC15</f>
        <v>49629.900942282344</v>
      </c>
      <c r="FJ14" s="4">
        <f>ParFedAn19!$K$41*CoAr14FII19!U15</f>
        <v>328097.24837814149</v>
      </c>
      <c r="FK14" s="5">
        <f t="shared" si="67"/>
        <v>11354756.877899775</v>
      </c>
      <c r="FM14" s="3" t="s">
        <v>9</v>
      </c>
      <c r="FN14" s="4"/>
      <c r="FO14" s="4"/>
      <c r="FP14" s="4"/>
      <c r="FQ14" s="4"/>
      <c r="FR14" s="4"/>
      <c r="FS14" s="4"/>
      <c r="FT14" s="4"/>
      <c r="FU14" s="4"/>
      <c r="FV14" s="4"/>
      <c r="FW14" s="5">
        <f t="shared" si="68"/>
        <v>0</v>
      </c>
      <c r="FY14" s="3" t="s">
        <v>9</v>
      </c>
      <c r="FZ14" s="4"/>
      <c r="GA14" s="4"/>
      <c r="GB14" s="4"/>
      <c r="GC14" s="4"/>
      <c r="GD14" s="4"/>
      <c r="GE14" s="4"/>
      <c r="GF14" s="4"/>
      <c r="GG14" s="4"/>
      <c r="GH14" s="4"/>
      <c r="GI14" s="5">
        <f t="shared" si="69"/>
        <v>0</v>
      </c>
      <c r="GK14" s="3" t="s">
        <v>9</v>
      </c>
      <c r="GL14" s="4"/>
      <c r="GM14" s="4"/>
      <c r="GN14" s="4"/>
      <c r="GO14" s="4"/>
      <c r="GP14" s="4"/>
      <c r="GQ14" s="4"/>
      <c r="GR14" s="4"/>
      <c r="GS14" s="4"/>
      <c r="GT14" s="4"/>
      <c r="GU14" s="5">
        <f t="shared" si="70"/>
        <v>0</v>
      </c>
      <c r="GW14" s="3" t="s">
        <v>9</v>
      </c>
      <c r="GX14" s="4"/>
      <c r="GY14" s="4"/>
      <c r="GZ14" s="4"/>
      <c r="HA14" s="4"/>
      <c r="HB14" s="4"/>
      <c r="HC14" s="4"/>
      <c r="HD14" s="4"/>
      <c r="HE14" s="4"/>
      <c r="HF14" s="4"/>
      <c r="HG14" s="5">
        <f t="shared" si="71"/>
        <v>0</v>
      </c>
      <c r="HI14" s="3" t="s">
        <v>9</v>
      </c>
      <c r="HJ14" s="4"/>
      <c r="HK14" s="4"/>
      <c r="HL14" s="4"/>
      <c r="HM14" s="4"/>
      <c r="HN14" s="4"/>
      <c r="HO14" s="4"/>
      <c r="HP14" s="4"/>
      <c r="HQ14" s="4"/>
      <c r="HR14" s="4"/>
      <c r="HS14" s="5">
        <f t="shared" si="72"/>
        <v>0</v>
      </c>
    </row>
    <row r="15" spans="1:227" s="2" customFormat="1">
      <c r="A15" s="3" t="s">
        <v>10</v>
      </c>
      <c r="B15" s="4">
        <f t="shared" si="8"/>
        <v>4154662.2149989172</v>
      </c>
      <c r="C15" s="4">
        <f t="shared" si="0"/>
        <v>582566.05629050964</v>
      </c>
      <c r="D15" s="4">
        <f t="shared" si="0"/>
        <v>0</v>
      </c>
      <c r="E15" s="4">
        <f t="shared" si="0"/>
        <v>190793.63074536141</v>
      </c>
      <c r="F15" s="4">
        <f t="shared" si="0"/>
        <v>170502.12709421184</v>
      </c>
      <c r="G15" s="4">
        <f t="shared" si="0"/>
        <v>15713.054999661685</v>
      </c>
      <c r="H15" s="4">
        <f t="shared" si="0"/>
        <v>133753.38549904013</v>
      </c>
      <c r="I15" s="4">
        <f t="shared" si="0"/>
        <v>23867.315118810649</v>
      </c>
      <c r="J15" s="4">
        <f t="shared" si="0"/>
        <v>287931.65241774183</v>
      </c>
      <c r="K15" s="6">
        <f t="shared" si="9"/>
        <v>5559789.4371642554</v>
      </c>
      <c r="L15" s="3"/>
      <c r="M15" s="3" t="s">
        <v>10</v>
      </c>
      <c r="N15" s="4">
        <f t="shared" si="10"/>
        <v>4531755.937844214</v>
      </c>
      <c r="O15" s="4">
        <f t="shared" si="1"/>
        <v>600841.51343701803</v>
      </c>
      <c r="P15" s="4">
        <f t="shared" si="1"/>
        <v>1629269.7735339566</v>
      </c>
      <c r="Q15" s="4">
        <f t="shared" si="1"/>
        <v>73726.275206534803</v>
      </c>
      <c r="R15" s="4">
        <f t="shared" si="1"/>
        <v>198599.68324327047</v>
      </c>
      <c r="S15" s="4">
        <f t="shared" si="1"/>
        <v>12936.045944694388</v>
      </c>
      <c r="T15" s="4">
        <f t="shared" si="1"/>
        <v>117211.33286363748</v>
      </c>
      <c r="U15" s="4">
        <f t="shared" si="1"/>
        <v>23867.315118810649</v>
      </c>
      <c r="V15" s="4">
        <f t="shared" si="1"/>
        <v>273950.62627299887</v>
      </c>
      <c r="W15" s="5">
        <f t="shared" si="11"/>
        <v>7462158.5034651347</v>
      </c>
      <c r="X15" s="5"/>
      <c r="Y15" s="3" t="s">
        <v>10</v>
      </c>
      <c r="Z15" s="4">
        <f t="shared" si="12"/>
        <v>1341923.421068206</v>
      </c>
      <c r="AA15" s="4">
        <f t="shared" si="13"/>
        <v>181845.9094953895</v>
      </c>
      <c r="AB15" s="4">
        <f t="shared" si="14"/>
        <v>276000.37312843738</v>
      </c>
      <c r="AC15" s="4">
        <f t="shared" si="15"/>
        <v>38263.312680878102</v>
      </c>
      <c r="AD15" s="4">
        <f t="shared" si="16"/>
        <v>137474.83406363722</v>
      </c>
      <c r="AE15" s="4">
        <f t="shared" si="17"/>
        <v>5368.8765184551676</v>
      </c>
      <c r="AF15" s="4">
        <f t="shared" si="18"/>
        <v>36165.952463387046</v>
      </c>
      <c r="AG15" s="4">
        <f t="shared" si="19"/>
        <v>8192.0872524164843</v>
      </c>
      <c r="AH15" s="4">
        <f t="shared" si="20"/>
        <v>97277.485972243579</v>
      </c>
      <c r="AI15" s="5">
        <f t="shared" si="21"/>
        <v>2122512.2526430506</v>
      </c>
      <c r="AK15" s="3" t="s">
        <v>10</v>
      </c>
      <c r="AL15" s="4">
        <f t="shared" si="22"/>
        <v>0</v>
      </c>
      <c r="AM15" s="4">
        <f t="shared" si="23"/>
        <v>0</v>
      </c>
      <c r="AN15" s="4">
        <f t="shared" si="24"/>
        <v>0</v>
      </c>
      <c r="AO15" s="4">
        <f t="shared" si="25"/>
        <v>0</v>
      </c>
      <c r="AP15" s="4">
        <f t="shared" si="26"/>
        <v>0</v>
      </c>
      <c r="AQ15" s="4">
        <f t="shared" si="27"/>
        <v>0</v>
      </c>
      <c r="AR15" s="4">
        <f t="shared" si="28"/>
        <v>0</v>
      </c>
      <c r="AS15" s="4">
        <f t="shared" si="29"/>
        <v>0</v>
      </c>
      <c r="AT15" s="4">
        <f t="shared" si="30"/>
        <v>0</v>
      </c>
      <c r="AU15" s="5">
        <f t="shared" si="31"/>
        <v>0</v>
      </c>
      <c r="AW15" s="3" t="s">
        <v>10</v>
      </c>
      <c r="AX15" s="4">
        <f t="shared" si="32"/>
        <v>8686418.1528431326</v>
      </c>
      <c r="AY15" s="4">
        <f t="shared" si="33"/>
        <v>1183407.5697275277</v>
      </c>
      <c r="AZ15" s="4">
        <f t="shared" si="34"/>
        <v>1629269.7735339566</v>
      </c>
      <c r="BA15" s="4">
        <f t="shared" si="35"/>
        <v>264519.90595189627</v>
      </c>
      <c r="BB15" s="4">
        <f t="shared" si="36"/>
        <v>369101.81033748225</v>
      </c>
      <c r="BC15" s="4">
        <f t="shared" si="37"/>
        <v>28649.100944356069</v>
      </c>
      <c r="BD15" s="4">
        <f t="shared" si="38"/>
        <v>250964.71836267761</v>
      </c>
      <c r="BE15" s="4">
        <f t="shared" si="39"/>
        <v>47734.630237621299</v>
      </c>
      <c r="BF15" s="4">
        <f t="shared" si="40"/>
        <v>561882.2786907407</v>
      </c>
      <c r="BG15" s="5">
        <f t="shared" si="41"/>
        <v>13021947.940629393</v>
      </c>
      <c r="BI15" s="3" t="s">
        <v>10</v>
      </c>
      <c r="BJ15" s="4">
        <f t="shared" si="42"/>
        <v>1341923.421068206</v>
      </c>
      <c r="BK15" s="4">
        <f t="shared" si="43"/>
        <v>181845.9094953895</v>
      </c>
      <c r="BL15" s="4">
        <f t="shared" si="44"/>
        <v>276000.37312843738</v>
      </c>
      <c r="BM15" s="4">
        <f t="shared" si="45"/>
        <v>38263.312680878102</v>
      </c>
      <c r="BN15" s="4">
        <f t="shared" si="46"/>
        <v>137474.83406363722</v>
      </c>
      <c r="BO15" s="4">
        <f t="shared" si="47"/>
        <v>5368.8765184551676</v>
      </c>
      <c r="BP15" s="4">
        <f t="shared" si="48"/>
        <v>36165.952463387046</v>
      </c>
      <c r="BQ15" s="4">
        <f t="shared" si="49"/>
        <v>8192.0872524164843</v>
      </c>
      <c r="BR15" s="4">
        <f t="shared" si="50"/>
        <v>97277.485972243579</v>
      </c>
      <c r="BS15" s="5">
        <f t="shared" si="51"/>
        <v>2122512.2526430506</v>
      </c>
      <c r="BU15" s="3" t="s">
        <v>10</v>
      </c>
      <c r="BV15" s="4">
        <f t="shared" si="52"/>
        <v>10028341.573911339</v>
      </c>
      <c r="BW15" s="4">
        <f t="shared" si="53"/>
        <v>1365253.4792229172</v>
      </c>
      <c r="BX15" s="4">
        <f t="shared" si="54"/>
        <v>1905270.1466623941</v>
      </c>
      <c r="BY15" s="4">
        <f t="shared" si="55"/>
        <v>302783.21863277437</v>
      </c>
      <c r="BZ15" s="4">
        <f t="shared" si="56"/>
        <v>506576.64440111944</v>
      </c>
      <c r="CA15" s="4">
        <f t="shared" si="57"/>
        <v>34017.977462811235</v>
      </c>
      <c r="CB15" s="4">
        <f t="shared" si="58"/>
        <v>287130.67082606466</v>
      </c>
      <c r="CC15" s="4">
        <f t="shared" si="59"/>
        <v>55926.717490037787</v>
      </c>
      <c r="CD15" s="4">
        <f t="shared" si="60"/>
        <v>659159.76466298429</v>
      </c>
      <c r="CE15" s="5">
        <f t="shared" si="61"/>
        <v>15144460.193272443</v>
      </c>
      <c r="CF15" s="6"/>
      <c r="CG15" s="3" t="s">
        <v>10</v>
      </c>
      <c r="CH15" s="4">
        <f>ParFedAn19!$C$7*CaGa19!$N16</f>
        <v>1229731.9915025937</v>
      </c>
      <c r="CI15" s="4">
        <f>ParFedAn19!$D$7*CaGa19!$N16</f>
        <v>169218.3175350345</v>
      </c>
      <c r="CJ15" s="4">
        <f>ParFedAn19!$E$7*CoAr14FIII19!R14</f>
        <v>0</v>
      </c>
      <c r="CK15" s="4">
        <f>ParFedAn19!$F$7*CaGa19!$N16</f>
        <v>44985.41402279093</v>
      </c>
      <c r="CL15" s="4">
        <f>ParFedAn19!$G$7*CaGa19!$N16</f>
        <v>91769.915499000199</v>
      </c>
      <c r="CM15" s="4">
        <f>ParFedAn19!$H$7*CaGa19!$N16</f>
        <v>5671.1181317777637</v>
      </c>
      <c r="CN15" s="4">
        <f>ParFedAn19!$I$7*CaGa19!$N16</f>
        <v>45039.428847256771</v>
      </c>
      <c r="CO15" s="4">
        <f>ParFedAn19!$J$7*CaGa19!$N16</f>
        <v>7955.7717062702168</v>
      </c>
      <c r="CP15" s="4">
        <f>ParFedAn19!$K$7*CoAr14FII19!O16</f>
        <v>98986.290339417232</v>
      </c>
      <c r="CQ15" s="5">
        <f t="shared" si="7"/>
        <v>1693358.2475841413</v>
      </c>
      <c r="CS15" s="3" t="s">
        <v>10</v>
      </c>
      <c r="CT15" s="4">
        <f>ParFedAn19!$C$11*CaGa19!$N16</f>
        <v>1698501.7167947025</v>
      </c>
      <c r="CU15" s="4">
        <f>ParFedAn19!$D$11*CaGa19!$N16</f>
        <v>244766.37500338623</v>
      </c>
      <c r="CV15" s="4">
        <f>ParFedAn19!$E$11*CoAr14FIII19!R14</f>
        <v>0</v>
      </c>
      <c r="CW15" s="4">
        <f>ParFedAn19!$F$11*CaGa19!$N16</f>
        <v>78420.815480064601</v>
      </c>
      <c r="CX15" s="4">
        <f>ParFedAn19!$G$11*CaGa19!$N16</f>
        <v>39366.105797605822</v>
      </c>
      <c r="CY15" s="4">
        <f>ParFedAn19!$H$11*CaGa19!$N16</f>
        <v>4621.4435856326591</v>
      </c>
      <c r="CZ15" s="4">
        <f>ParFedAn19!$I$11*CaGa19!$N16</f>
        <v>47690.650972963427</v>
      </c>
      <c r="DA15" s="4">
        <f>ParFedAn19!$J$11*CaGa19!$N16</f>
        <v>7955.7717062702168</v>
      </c>
      <c r="DB15" s="4">
        <f>ParFedAn19!$K$11*CoAr14FII19!O16</f>
        <v>120138.9066391407</v>
      </c>
      <c r="DC15" s="5">
        <f t="shared" si="62"/>
        <v>2241461.7859797659</v>
      </c>
      <c r="DE15" s="3" t="s">
        <v>10</v>
      </c>
      <c r="DF15" s="4">
        <f>ParFedAn19!$C$14*CaGa19!$N16</f>
        <v>1226428.5067016208</v>
      </c>
      <c r="DG15" s="4">
        <f>ParFedAn19!$D$14*CaGa19!$N16</f>
        <v>168581.36375208898</v>
      </c>
      <c r="DH15" s="4">
        <f>ParFedAn19!$E$14*CoAr14FIII19!R14</f>
        <v>0</v>
      </c>
      <c r="DI15" s="4">
        <f>ParFedAn19!$F$14*CaGa19!$N16</f>
        <v>67387.401242505875</v>
      </c>
      <c r="DJ15" s="4">
        <f>ParFedAn19!$G$14*CaGa19!$N16</f>
        <v>39366.105797605822</v>
      </c>
      <c r="DK15" s="4">
        <f>ParFedAn19!$H$14*CaGa19!$N16</f>
        <v>5420.4932822512619</v>
      </c>
      <c r="DL15" s="4">
        <f>ParFedAn19!$I$14*CaGa19!$N16</f>
        <v>41023.305678819946</v>
      </c>
      <c r="DM15" s="4">
        <f>ParFedAn19!$J$14*CaGa19!$N16</f>
        <v>7955.7717062702168</v>
      </c>
      <c r="DN15" s="4">
        <f>ParFedAn19!$K$14*CoAr14FII19!O16</f>
        <v>68806.45543918389</v>
      </c>
      <c r="DO15" s="5">
        <f t="shared" si="63"/>
        <v>1624969.4036003468</v>
      </c>
      <c r="DQ15" s="3" t="s">
        <v>10</v>
      </c>
      <c r="DR15" s="4">
        <f>ParFedAn19!$C$22*CaGa19!$N16</f>
        <v>1361595.226801852</v>
      </c>
      <c r="DS15" s="4">
        <f>ParFedAn19!$D$22*CaGa19!$N16</f>
        <v>192197.72094173488</v>
      </c>
      <c r="DT15" s="4">
        <f>ParFedAn19!$E$22*CoAr14FIII19!R14</f>
        <v>0</v>
      </c>
      <c r="DU15" s="4">
        <f>ParFedAn19!$F$22*CaGa19!$N16</f>
        <v>40980.793440262802</v>
      </c>
      <c r="DV15" s="4">
        <f>ParFedAn19!$G$22*CaGa19!$N16</f>
        <v>119492.19539241829</v>
      </c>
      <c r="DW15" s="4">
        <f>ParFedAn19!$H$22*CaGa19!$N16</f>
        <v>4817.6206289802058</v>
      </c>
      <c r="DX15" s="4">
        <f>ParFedAn19!$I$22*CaGa19!$N16</f>
        <v>29834.302569334544</v>
      </c>
      <c r="DY15" s="4">
        <f>ParFedAn19!$J$22*CaGa19!$N16</f>
        <v>7955.7717062702168</v>
      </c>
      <c r="DZ15" s="4">
        <f>ParFedAn19!$K$22*CoAr14FII19!O16</f>
        <v>81994.798081300396</v>
      </c>
      <c r="EA15" s="5">
        <f t="shared" si="64"/>
        <v>1838868.4295621535</v>
      </c>
      <c r="EC15" s="3" t="s">
        <v>10</v>
      </c>
      <c r="ED15" s="4">
        <f>ParFedAn19!$C$26*CaGa19!$N16</f>
        <v>1656814.9695504745</v>
      </c>
      <c r="EE15" s="4">
        <f>ParFedAn19!$D$26*CaGa19!$N16</f>
        <v>223333.29194635642</v>
      </c>
      <c r="EF15" s="4">
        <f>ParFedAn19!$E$26*CoAr14FIII19!R14</f>
        <v>0</v>
      </c>
      <c r="EG15" s="4">
        <f>ParFedAn19!$F$26*CaGa19!$N16</f>
        <v>41908.78380346721</v>
      </c>
      <c r="EH15" s="4">
        <f>ParFedAn19!$G$26*CaGa19!$N16</f>
        <v>39741.382118804511</v>
      </c>
      <c r="EI15" s="4">
        <f>ParFedAn19!$H$26*CaGa19!$N16</f>
        <v>3057.1831136247147</v>
      </c>
      <c r="EJ15" s="4">
        <f>ParFedAn19!$I$26*CaGa19!$N16</f>
        <v>47121.775038783286</v>
      </c>
      <c r="EK15" s="4">
        <f>ParFedAn19!$J$26*CaGa19!$N16</f>
        <v>7955.7717062702168</v>
      </c>
      <c r="EL15" s="4">
        <f>ParFedAn19!$K$26*CoAr14FII19!O16</f>
        <v>95113.713629126549</v>
      </c>
      <c r="EM15" s="5">
        <f t="shared" si="65"/>
        <v>2115046.8709069076</v>
      </c>
      <c r="EO15" s="3" t="s">
        <v>10</v>
      </c>
      <c r="EP15" s="4">
        <f>ParFedAn19!$C$30*CaGa19!$N16</f>
        <v>1513345.7414918877</v>
      </c>
      <c r="EQ15" s="4">
        <f>ParFedAn19!$D$30*CaGa19!$N16</f>
        <v>185310.50054892671</v>
      </c>
      <c r="ER15" s="4">
        <f>ParFedAn19!$E$30*CoAr14FIII19!R14</f>
        <v>1629269.7735339566</v>
      </c>
      <c r="ES15" s="400">
        <f>ParFedAn19!$F$30*CaGa19!$N16</f>
        <v>-9163.3020371952116</v>
      </c>
      <c r="ET15" s="4">
        <f>ParFedAn19!$G$30*CaGa19!$N16</f>
        <v>39366.105732047661</v>
      </c>
      <c r="EU15" s="4">
        <f>ParFedAn19!$H$30*CaGa19!$N16</f>
        <v>5061.2422020894674</v>
      </c>
      <c r="EV15" s="4">
        <f>ParFedAn19!$I$30*CaGa19!$N16</f>
        <v>40255.255255519645</v>
      </c>
      <c r="EW15" s="4">
        <f>ParFedAn19!$J$30*CaGa19!$N16</f>
        <v>7955.7717062702168</v>
      </c>
      <c r="EX15" s="4">
        <f>ParFedAn19!$K$30*CoAr14FII19!O16</f>
        <v>96842.114562571893</v>
      </c>
      <c r="EY15" s="5">
        <f t="shared" si="66"/>
        <v>3508243.2029960742</v>
      </c>
      <c r="FA15" s="3" t="s">
        <v>10</v>
      </c>
      <c r="FB15" s="4">
        <f>ParFedAn19!$C$41*CaGa19!$AC16</f>
        <v>1341923.421068206</v>
      </c>
      <c r="FC15" s="4">
        <f>ParFedAn19!$D$41*CaGa19!$AC16</f>
        <v>181845.9094953895</v>
      </c>
      <c r="FD15" s="4">
        <f>ParFedAn19!$E$41*CoAr14FIII19!R14</f>
        <v>276000.37312843738</v>
      </c>
      <c r="FE15" s="4">
        <f>ParFedAn19!$F$41*CaGa19!$AC16</f>
        <v>38263.312680878102</v>
      </c>
      <c r="FF15" s="4">
        <f>ParFedAn19!$G$41*CaGa19!$AC16</f>
        <v>137474.83406363722</v>
      </c>
      <c r="FG15" s="4">
        <f>ParFedAn19!$H$41*CaGa19!$AC16</f>
        <v>5368.8765184551676</v>
      </c>
      <c r="FH15" s="4">
        <f>ParFedAn19!$I$41*CaGa19!$AC16</f>
        <v>36165.952463387046</v>
      </c>
      <c r="FI15" s="4">
        <f>ParFedAn19!$J$41*CaGa19!$AC16</f>
        <v>8192.0872524164843</v>
      </c>
      <c r="FJ15" s="4">
        <f>ParFedAn19!$K$41*CoAr14FII19!U16</f>
        <v>97277.485972243579</v>
      </c>
      <c r="FK15" s="5">
        <f t="shared" si="67"/>
        <v>2122512.2526430506</v>
      </c>
      <c r="FM15" s="3" t="s">
        <v>10</v>
      </c>
      <c r="FN15" s="4"/>
      <c r="FO15" s="4"/>
      <c r="FP15" s="4"/>
      <c r="FQ15" s="4"/>
      <c r="FR15" s="4"/>
      <c r="FS15" s="4"/>
      <c r="FT15" s="4"/>
      <c r="FU15" s="4"/>
      <c r="FV15" s="4"/>
      <c r="FW15" s="5">
        <f t="shared" si="68"/>
        <v>0</v>
      </c>
      <c r="FY15" s="3" t="s">
        <v>10</v>
      </c>
      <c r="FZ15" s="4"/>
      <c r="GA15" s="4"/>
      <c r="GB15" s="4"/>
      <c r="GC15" s="4"/>
      <c r="GD15" s="4"/>
      <c r="GE15" s="4"/>
      <c r="GF15" s="4"/>
      <c r="GG15" s="4"/>
      <c r="GH15" s="4"/>
      <c r="GI15" s="5">
        <f t="shared" si="69"/>
        <v>0</v>
      </c>
      <c r="GK15" s="3" t="s">
        <v>10</v>
      </c>
      <c r="GL15" s="4"/>
      <c r="GM15" s="4"/>
      <c r="GN15" s="4"/>
      <c r="GO15" s="4"/>
      <c r="GP15" s="4"/>
      <c r="GQ15" s="4"/>
      <c r="GR15" s="4"/>
      <c r="GS15" s="4"/>
      <c r="GT15" s="4"/>
      <c r="GU15" s="5">
        <f t="shared" si="70"/>
        <v>0</v>
      </c>
      <c r="GW15" s="3" t="s">
        <v>10</v>
      </c>
      <c r="GX15" s="4"/>
      <c r="GY15" s="4"/>
      <c r="GZ15" s="4"/>
      <c r="HA15" s="4"/>
      <c r="HB15" s="4"/>
      <c r="HC15" s="4"/>
      <c r="HD15" s="4"/>
      <c r="HE15" s="4"/>
      <c r="HF15" s="4"/>
      <c r="HG15" s="5">
        <f t="shared" si="71"/>
        <v>0</v>
      </c>
      <c r="HI15" s="3" t="s">
        <v>10</v>
      </c>
      <c r="HJ15" s="4"/>
      <c r="HK15" s="4"/>
      <c r="HL15" s="4"/>
      <c r="HM15" s="4"/>
      <c r="HN15" s="4"/>
      <c r="HO15" s="4"/>
      <c r="HP15" s="4"/>
      <c r="HQ15" s="4"/>
      <c r="HR15" s="4"/>
      <c r="HS15" s="5">
        <f t="shared" si="72"/>
        <v>0</v>
      </c>
    </row>
    <row r="16" spans="1:227" s="2" customFormat="1">
      <c r="A16" s="3" t="s">
        <v>11</v>
      </c>
      <c r="B16" s="4">
        <f t="shared" si="8"/>
        <v>6683019.2353688693</v>
      </c>
      <c r="C16" s="4">
        <f t="shared" si="0"/>
        <v>937091.86417299986</v>
      </c>
      <c r="D16" s="4">
        <f t="shared" si="0"/>
        <v>0</v>
      </c>
      <c r="E16" s="4">
        <f t="shared" si="0"/>
        <v>306902.80900668795</v>
      </c>
      <c r="F16" s="4">
        <f t="shared" si="0"/>
        <v>274262.72849048511</v>
      </c>
      <c r="G16" s="4">
        <f t="shared" si="0"/>
        <v>25275.375800719674</v>
      </c>
      <c r="H16" s="4">
        <f t="shared" si="0"/>
        <v>215150.21001196507</v>
      </c>
      <c r="I16" s="4">
        <f t="shared" si="0"/>
        <v>38391.984180996384</v>
      </c>
      <c r="J16" s="4">
        <f t="shared" si="0"/>
        <v>145569.73647264001</v>
      </c>
      <c r="K16" s="6">
        <f t="shared" si="9"/>
        <v>8625663.9435053635</v>
      </c>
      <c r="L16" s="3"/>
      <c r="M16" s="3" t="s">
        <v>11</v>
      </c>
      <c r="N16" s="4">
        <f t="shared" si="10"/>
        <v>7289596.7314199256</v>
      </c>
      <c r="O16" s="4">
        <f t="shared" si="1"/>
        <v>966489.01497008489</v>
      </c>
      <c r="P16" s="4">
        <f t="shared" si="1"/>
        <v>6214299.5310427016</v>
      </c>
      <c r="Q16" s="4">
        <f t="shared" si="1"/>
        <v>118593.0624103696</v>
      </c>
      <c r="R16" s="4">
        <f t="shared" si="1"/>
        <v>319459.30488919106</v>
      </c>
      <c r="S16" s="4">
        <f t="shared" si="1"/>
        <v>20808.392934064461</v>
      </c>
      <c r="T16" s="4">
        <f t="shared" si="1"/>
        <v>188541.34261577189</v>
      </c>
      <c r="U16" s="4">
        <f t="shared" si="1"/>
        <v>38391.984180996384</v>
      </c>
      <c r="V16" s="4">
        <f t="shared" si="1"/>
        <v>138501.34272565952</v>
      </c>
      <c r="W16" s="5">
        <f t="shared" si="11"/>
        <v>15294680.707188765</v>
      </c>
      <c r="X16" s="5"/>
      <c r="Y16" s="3" t="s">
        <v>11</v>
      </c>
      <c r="Z16" s="4">
        <f t="shared" si="12"/>
        <v>1950004.9031932324</v>
      </c>
      <c r="AA16" s="4">
        <f t="shared" si="13"/>
        <v>264247.87702071044</v>
      </c>
      <c r="AB16" s="4">
        <f t="shared" si="14"/>
        <v>1052710.2491930646</v>
      </c>
      <c r="AC16" s="4">
        <f t="shared" si="15"/>
        <v>55602.015859246036</v>
      </c>
      <c r="AD16" s="4">
        <f t="shared" si="16"/>
        <v>199770.41631509244</v>
      </c>
      <c r="AE16" s="4">
        <f t="shared" si="17"/>
        <v>7801.738438466723</v>
      </c>
      <c r="AF16" s="4">
        <f t="shared" si="18"/>
        <v>52554.254233165797</v>
      </c>
      <c r="AG16" s="4">
        <f t="shared" si="19"/>
        <v>11904.26372980562</v>
      </c>
      <c r="AH16" s="4">
        <f t="shared" si="20"/>
        <v>45177.9408698345</v>
      </c>
      <c r="AI16" s="5">
        <f t="shared" si="21"/>
        <v>3639773.6588526182</v>
      </c>
      <c r="AK16" s="3" t="s">
        <v>11</v>
      </c>
      <c r="AL16" s="4">
        <f t="shared" si="22"/>
        <v>0</v>
      </c>
      <c r="AM16" s="4">
        <f t="shared" si="23"/>
        <v>0</v>
      </c>
      <c r="AN16" s="4">
        <f t="shared" si="24"/>
        <v>0</v>
      </c>
      <c r="AO16" s="4">
        <f t="shared" si="25"/>
        <v>0</v>
      </c>
      <c r="AP16" s="4">
        <f t="shared" si="26"/>
        <v>0</v>
      </c>
      <c r="AQ16" s="4">
        <f t="shared" si="27"/>
        <v>0</v>
      </c>
      <c r="AR16" s="4">
        <f t="shared" si="28"/>
        <v>0</v>
      </c>
      <c r="AS16" s="4">
        <f t="shared" si="29"/>
        <v>0</v>
      </c>
      <c r="AT16" s="4">
        <f t="shared" si="30"/>
        <v>0</v>
      </c>
      <c r="AU16" s="5">
        <f t="shared" si="31"/>
        <v>0</v>
      </c>
      <c r="AW16" s="3" t="s">
        <v>11</v>
      </c>
      <c r="AX16" s="4">
        <f t="shared" si="32"/>
        <v>13972615.966788795</v>
      </c>
      <c r="AY16" s="4">
        <f t="shared" si="33"/>
        <v>1903580.8791430849</v>
      </c>
      <c r="AZ16" s="4">
        <f t="shared" si="34"/>
        <v>6214299.5310427016</v>
      </c>
      <c r="BA16" s="4">
        <f t="shared" si="35"/>
        <v>425495.87141705758</v>
      </c>
      <c r="BB16" s="4">
        <f t="shared" si="36"/>
        <v>593722.03337967629</v>
      </c>
      <c r="BC16" s="4">
        <f t="shared" si="37"/>
        <v>46083.768734784127</v>
      </c>
      <c r="BD16" s="4">
        <f t="shared" si="38"/>
        <v>403691.55262773699</v>
      </c>
      <c r="BE16" s="4">
        <f t="shared" si="39"/>
        <v>76783.968361992767</v>
      </c>
      <c r="BF16" s="4">
        <f t="shared" si="40"/>
        <v>284071.07919829956</v>
      </c>
      <c r="BG16" s="5">
        <f t="shared" si="41"/>
        <v>23920344.650694132</v>
      </c>
      <c r="BI16" s="3" t="s">
        <v>11</v>
      </c>
      <c r="BJ16" s="4">
        <f t="shared" si="42"/>
        <v>1950004.9031932324</v>
      </c>
      <c r="BK16" s="4">
        <f t="shared" si="43"/>
        <v>264247.87702071044</v>
      </c>
      <c r="BL16" s="4">
        <f t="shared" si="44"/>
        <v>1052710.2491930646</v>
      </c>
      <c r="BM16" s="4">
        <f t="shared" si="45"/>
        <v>55602.015859246036</v>
      </c>
      <c r="BN16" s="4">
        <f t="shared" si="46"/>
        <v>199770.41631509244</v>
      </c>
      <c r="BO16" s="4">
        <f t="shared" si="47"/>
        <v>7801.738438466723</v>
      </c>
      <c r="BP16" s="4">
        <f t="shared" si="48"/>
        <v>52554.254233165797</v>
      </c>
      <c r="BQ16" s="4">
        <f t="shared" si="49"/>
        <v>11904.26372980562</v>
      </c>
      <c r="BR16" s="4">
        <f t="shared" si="50"/>
        <v>45177.9408698345</v>
      </c>
      <c r="BS16" s="5">
        <f t="shared" si="51"/>
        <v>3639773.6588526182</v>
      </c>
      <c r="BU16" s="3" t="s">
        <v>11</v>
      </c>
      <c r="BV16" s="4">
        <f t="shared" si="52"/>
        <v>15922620.869982027</v>
      </c>
      <c r="BW16" s="4">
        <f t="shared" si="53"/>
        <v>2167828.7561637955</v>
      </c>
      <c r="BX16" s="4">
        <f t="shared" si="54"/>
        <v>7267009.7802357664</v>
      </c>
      <c r="BY16" s="4">
        <f t="shared" si="55"/>
        <v>481097.88727630361</v>
      </c>
      <c r="BZ16" s="4">
        <f t="shared" si="56"/>
        <v>793492.44969476876</v>
      </c>
      <c r="CA16" s="4">
        <f t="shared" si="57"/>
        <v>53885.507173250851</v>
      </c>
      <c r="CB16" s="4">
        <f t="shared" si="58"/>
        <v>456245.80686090281</v>
      </c>
      <c r="CC16" s="4">
        <f t="shared" si="59"/>
        <v>88688.232091798389</v>
      </c>
      <c r="CD16" s="4">
        <f t="shared" si="60"/>
        <v>329249.02006813406</v>
      </c>
      <c r="CE16" s="5">
        <f t="shared" si="61"/>
        <v>27560118.309546746</v>
      </c>
      <c r="CF16" s="6"/>
      <c r="CG16" s="3" t="s">
        <v>11</v>
      </c>
      <c r="CH16" s="4">
        <f>ParFedAn19!$C$7*CaGa19!$N17</f>
        <v>1978096.4440119816</v>
      </c>
      <c r="CI16" s="4">
        <f>ParFedAn19!$D$7*CaGa19!$N17</f>
        <v>272197.64508910564</v>
      </c>
      <c r="CJ16" s="4">
        <f>ParFedAn19!$E$7*CoAr14FIII19!R15</f>
        <v>0</v>
      </c>
      <c r="CK16" s="4">
        <f>ParFedAn19!$F$7*CaGa19!$N17</f>
        <v>72361.691918057084</v>
      </c>
      <c r="CL16" s="4">
        <f>ParFedAn19!$G$7*CaGa19!$N17</f>
        <v>147617.3221240211</v>
      </c>
      <c r="CM16" s="4">
        <f>ParFedAn19!$H$7*CaGa19!$N17</f>
        <v>9122.3280255841073</v>
      </c>
      <c r="CN16" s="4">
        <f>ParFedAn19!$I$7*CaGa19!$N17</f>
        <v>72448.577949272119</v>
      </c>
      <c r="CO16" s="4">
        <f>ParFedAn19!$J$7*CaGa19!$N17</f>
        <v>12797.328060332127</v>
      </c>
      <c r="CP16" s="4">
        <f>ParFedAn19!$K$7*CoAr14FII19!O17</f>
        <v>50044.543828781629</v>
      </c>
      <c r="CQ16" s="5">
        <f t="shared" si="7"/>
        <v>2614685.8810071354</v>
      </c>
      <c r="CS16" s="3" t="s">
        <v>11</v>
      </c>
      <c r="CT16" s="4">
        <f>ParFedAn19!$C$11*CaGa19!$N17</f>
        <v>2732140.197503157</v>
      </c>
      <c r="CU16" s="4">
        <f>ParFedAn19!$D$11*CaGa19!$N17</f>
        <v>393721.15172534349</v>
      </c>
      <c r="CV16" s="4">
        <f>ParFedAn19!$E$11*CoAr14FIII19!R15</f>
        <v>0</v>
      </c>
      <c r="CW16" s="4">
        <f>ParFedAn19!$F$11*CaGa19!$N17</f>
        <v>126144.50734756573</v>
      </c>
      <c r="CX16" s="4">
        <f>ParFedAn19!$G$11*CaGa19!$N17</f>
        <v>63322.703183232014</v>
      </c>
      <c r="CY16" s="4">
        <f>ParFedAn19!$H$11*CaGa19!$N17</f>
        <v>7433.864603109062</v>
      </c>
      <c r="CZ16" s="4">
        <f>ParFedAn19!$I$11*CaGa19!$N17</f>
        <v>76713.225120675852</v>
      </c>
      <c r="DA16" s="4">
        <f>ParFedAn19!$J$11*CaGa19!$N17</f>
        <v>12797.328060332127</v>
      </c>
      <c r="DB16" s="4">
        <f>ParFedAn19!$K$11*CoAr14FII19!O17</f>
        <v>60738.681672266182</v>
      </c>
      <c r="DC16" s="5">
        <f t="shared" si="62"/>
        <v>3473011.6592156813</v>
      </c>
      <c r="DE16" s="3" t="s">
        <v>11</v>
      </c>
      <c r="DF16" s="4">
        <f>ParFedAn19!$C$14*CaGa19!$N17</f>
        <v>1972782.5938537307</v>
      </c>
      <c r="DG16" s="4">
        <f>ParFedAn19!$D$14*CaGa19!$N17</f>
        <v>271173.06735855073</v>
      </c>
      <c r="DH16" s="4">
        <f>ParFedAn19!$E$14*CoAr14FIII19!R15</f>
        <v>0</v>
      </c>
      <c r="DI16" s="4">
        <f>ParFedAn19!$F$14*CaGa19!$N17</f>
        <v>108396.60974106513</v>
      </c>
      <c r="DJ16" s="4">
        <f>ParFedAn19!$G$14*CaGa19!$N17</f>
        <v>63322.703183232014</v>
      </c>
      <c r="DK16" s="4">
        <f>ParFedAn19!$H$14*CaGa19!$N17</f>
        <v>8719.1831720265054</v>
      </c>
      <c r="DL16" s="4">
        <f>ParFedAn19!$I$14*CaGa19!$N17</f>
        <v>65988.4069420171</v>
      </c>
      <c r="DM16" s="4">
        <f>ParFedAn19!$J$14*CaGa19!$N17</f>
        <v>12797.328060332127</v>
      </c>
      <c r="DN16" s="4">
        <f>ParFedAn19!$K$14*CoAr14FII19!O17</f>
        <v>34786.510971592201</v>
      </c>
      <c r="DO16" s="5">
        <f t="shared" si="63"/>
        <v>2537966.4032825464</v>
      </c>
      <c r="DQ16" s="3" t="s">
        <v>11</v>
      </c>
      <c r="DR16" s="4">
        <f>ParFedAn19!$C$22*CaGa19!$N17</f>
        <v>2190206.2359371823</v>
      </c>
      <c r="DS16" s="4">
        <f>ParFedAn19!$D$22*CaGa19!$N17</f>
        <v>309161.37090774474</v>
      </c>
      <c r="DT16" s="4">
        <f>ParFedAn19!$E$22*CoAr14FIII19!R15</f>
        <v>0</v>
      </c>
      <c r="DU16" s="4">
        <f>ParFedAn19!$F$22*CaGa19!$N17</f>
        <v>65920.023498715658</v>
      </c>
      <c r="DV16" s="4">
        <f>ParFedAn19!$G$22*CaGa19!$N17</f>
        <v>192210.24452987811</v>
      </c>
      <c r="DW16" s="4">
        <f>ParFedAn19!$H$22*CaGa19!$N17</f>
        <v>7749.4269488266891</v>
      </c>
      <c r="DX16" s="4">
        <f>ParFedAn19!$I$22*CaGa19!$N17</f>
        <v>47990.23545762062</v>
      </c>
      <c r="DY16" s="4">
        <f>ParFedAn19!$J$22*CaGa19!$N17</f>
        <v>12797.328060332127</v>
      </c>
      <c r="DZ16" s="4">
        <f>ParFedAn19!$K$22*CoAr14FII19!O17</f>
        <v>41454.147359613999</v>
      </c>
      <c r="EA16" s="5">
        <f t="shared" si="64"/>
        <v>2867489.0126999146</v>
      </c>
      <c r="EC16" s="3" t="s">
        <v>11</v>
      </c>
      <c r="ED16" s="4">
        <f>ParFedAn19!$C$26*CaGa19!$N17</f>
        <v>2665084.6056701136</v>
      </c>
      <c r="EE16" s="4">
        <f>ParFedAn19!$D$26*CaGa19!$N17</f>
        <v>359244.77339877811</v>
      </c>
      <c r="EF16" s="4">
        <f>ParFedAn19!$E$26*CoAr14FIII19!R15</f>
        <v>0</v>
      </c>
      <c r="EG16" s="4">
        <f>ParFedAn19!$F$26*CaGa19!$N17</f>
        <v>67412.750735395151</v>
      </c>
      <c r="EH16" s="4">
        <f>ParFedAn19!$G$26*CaGa19!$N17</f>
        <v>63926.357281535151</v>
      </c>
      <c r="EI16" s="4">
        <f>ParFedAn19!$H$26*CaGa19!$N17</f>
        <v>4917.6593660585204</v>
      </c>
      <c r="EJ16" s="4">
        <f>ParFedAn19!$I$26*CaGa19!$N17</f>
        <v>75798.154625428535</v>
      </c>
      <c r="EK16" s="4">
        <f>ParFedAn19!$J$26*CaGa19!$N17</f>
        <v>12797.328060332127</v>
      </c>
      <c r="EL16" s="4">
        <f>ParFedAn19!$K$26*CoAr14FII19!O17</f>
        <v>48086.683459997934</v>
      </c>
      <c r="EM16" s="5">
        <f t="shared" si="65"/>
        <v>3297268.3125976389</v>
      </c>
      <c r="EO16" s="3" t="s">
        <v>11</v>
      </c>
      <c r="EP16" s="4">
        <f>ParFedAn19!$C$30*CaGa19!$N17</f>
        <v>2434305.8898126297</v>
      </c>
      <c r="EQ16" s="4">
        <f>ParFedAn19!$D$30*CaGa19!$N17</f>
        <v>298082.87066356209</v>
      </c>
      <c r="ER16" s="4">
        <f>ParFedAn19!$E$30*CoAr14FIII19!R15</f>
        <v>6214299.5310427016</v>
      </c>
      <c r="ES16" s="400">
        <f>ParFedAn19!$F$30*CaGa19!$N17</f>
        <v>-14739.711823741201</v>
      </c>
      <c r="ET16" s="4">
        <f>ParFedAn19!$G$30*CaGa19!$N17</f>
        <v>63322.703077777842</v>
      </c>
      <c r="EU16" s="4">
        <f>ParFedAn19!$H$30*CaGa19!$N17</f>
        <v>8141.3066191792495</v>
      </c>
      <c r="EV16" s="4">
        <f>ParFedAn19!$I$30*CaGa19!$N17</f>
        <v>64752.952532722738</v>
      </c>
      <c r="EW16" s="4">
        <f>ParFedAn19!$J$30*CaGa19!$N17</f>
        <v>12797.328060332127</v>
      </c>
      <c r="EX16" s="4">
        <f>ParFedAn19!$K$30*CoAr14FII19!O17</f>
        <v>48960.511906047592</v>
      </c>
      <c r="EY16" s="5">
        <f t="shared" si="66"/>
        <v>9129923.3818912134</v>
      </c>
      <c r="FA16" s="3" t="s">
        <v>11</v>
      </c>
      <c r="FB16" s="4">
        <f>ParFedAn19!$C$41*CaGa19!$AC17</f>
        <v>1950004.9031932324</v>
      </c>
      <c r="FC16" s="4">
        <f>ParFedAn19!$D$41*CaGa19!$AC17</f>
        <v>264247.87702071044</v>
      </c>
      <c r="FD16" s="4">
        <f>ParFedAn19!$E$41*CoAr14FIII19!R15</f>
        <v>1052710.2491930646</v>
      </c>
      <c r="FE16" s="4">
        <f>ParFedAn19!$F$41*CaGa19!$AC17</f>
        <v>55602.015859246036</v>
      </c>
      <c r="FF16" s="4">
        <f>ParFedAn19!$G$41*CaGa19!$AC17</f>
        <v>199770.41631509244</v>
      </c>
      <c r="FG16" s="4">
        <f>ParFedAn19!$H$41*CaGa19!$AC17</f>
        <v>7801.738438466723</v>
      </c>
      <c r="FH16" s="4">
        <f>ParFedAn19!$I$41*CaGa19!$AC17</f>
        <v>52554.254233165797</v>
      </c>
      <c r="FI16" s="4">
        <f>ParFedAn19!$J$41*CaGa19!$AC17</f>
        <v>11904.26372980562</v>
      </c>
      <c r="FJ16" s="4">
        <f>ParFedAn19!$K$41*CoAr14FII19!U17</f>
        <v>45177.9408698345</v>
      </c>
      <c r="FK16" s="5">
        <f t="shared" si="67"/>
        <v>3639773.6588526182</v>
      </c>
      <c r="FM16" s="3" t="s">
        <v>11</v>
      </c>
      <c r="FN16" s="4"/>
      <c r="FO16" s="4"/>
      <c r="FP16" s="4"/>
      <c r="FQ16" s="4"/>
      <c r="FR16" s="4"/>
      <c r="FS16" s="4"/>
      <c r="FT16" s="4"/>
      <c r="FU16" s="4"/>
      <c r="FV16" s="4"/>
      <c r="FW16" s="5">
        <f t="shared" si="68"/>
        <v>0</v>
      </c>
      <c r="FY16" s="3" t="s">
        <v>11</v>
      </c>
      <c r="FZ16" s="4"/>
      <c r="GA16" s="4"/>
      <c r="GB16" s="4"/>
      <c r="GC16" s="4"/>
      <c r="GD16" s="4"/>
      <c r="GE16" s="4"/>
      <c r="GF16" s="4"/>
      <c r="GG16" s="4"/>
      <c r="GH16" s="4"/>
      <c r="GI16" s="5">
        <f t="shared" si="69"/>
        <v>0</v>
      </c>
      <c r="GK16" s="3" t="s">
        <v>11</v>
      </c>
      <c r="GL16" s="4"/>
      <c r="GM16" s="4"/>
      <c r="GN16" s="4"/>
      <c r="GO16" s="4"/>
      <c r="GP16" s="4"/>
      <c r="GQ16" s="4"/>
      <c r="GR16" s="4"/>
      <c r="GS16" s="4"/>
      <c r="GT16" s="4"/>
      <c r="GU16" s="5">
        <f t="shared" si="70"/>
        <v>0</v>
      </c>
      <c r="GW16" s="3" t="s">
        <v>11</v>
      </c>
      <c r="GX16" s="4"/>
      <c r="GY16" s="4"/>
      <c r="GZ16" s="4"/>
      <c r="HA16" s="4"/>
      <c r="HB16" s="4"/>
      <c r="HC16" s="4"/>
      <c r="HD16" s="4"/>
      <c r="HE16" s="4"/>
      <c r="HF16" s="4"/>
      <c r="HG16" s="5">
        <f t="shared" si="71"/>
        <v>0</v>
      </c>
      <c r="HI16" s="3" t="s">
        <v>11</v>
      </c>
      <c r="HJ16" s="4"/>
      <c r="HK16" s="4"/>
      <c r="HL16" s="4"/>
      <c r="HM16" s="4"/>
      <c r="HN16" s="4"/>
      <c r="HO16" s="4"/>
      <c r="HP16" s="4"/>
      <c r="HQ16" s="4"/>
      <c r="HR16" s="4"/>
      <c r="HS16" s="5">
        <f t="shared" si="72"/>
        <v>0</v>
      </c>
    </row>
    <row r="17" spans="1:227" s="2" customFormat="1">
      <c r="A17" s="3" t="s">
        <v>12</v>
      </c>
      <c r="B17" s="4">
        <f t="shared" si="8"/>
        <v>13194742.008114193</v>
      </c>
      <c r="C17" s="4">
        <f t="shared" si="0"/>
        <v>1850164.5663725296</v>
      </c>
      <c r="D17" s="4">
        <f t="shared" si="0"/>
        <v>0</v>
      </c>
      <c r="E17" s="4">
        <f t="shared" si="0"/>
        <v>605939.20858066774</v>
      </c>
      <c r="F17" s="4">
        <f t="shared" si="0"/>
        <v>541495.66497150436</v>
      </c>
      <c r="G17" s="4">
        <f t="shared" si="0"/>
        <v>49902.903329025226</v>
      </c>
      <c r="H17" s="4">
        <f t="shared" si="0"/>
        <v>424785.77632625581</v>
      </c>
      <c r="I17" s="4">
        <f t="shared" si="0"/>
        <v>75799.920456145177</v>
      </c>
      <c r="J17" s="4">
        <f t="shared" si="0"/>
        <v>208214.04165481415</v>
      </c>
      <c r="K17" s="6">
        <f t="shared" si="9"/>
        <v>16951044.089805134</v>
      </c>
      <c r="L17" s="3"/>
      <c r="M17" s="3" t="s">
        <v>12</v>
      </c>
      <c r="N17" s="4">
        <f t="shared" si="10"/>
        <v>14392349.449667487</v>
      </c>
      <c r="O17" s="4">
        <f t="shared" si="1"/>
        <v>1908205.3720144359</v>
      </c>
      <c r="P17" s="4">
        <f t="shared" si="1"/>
        <v>1577616.5409681636</v>
      </c>
      <c r="Q17" s="4">
        <f t="shared" si="1"/>
        <v>234146.39511667402</v>
      </c>
      <c r="R17" s="4">
        <f t="shared" si="1"/>
        <v>630730.35729063139</v>
      </c>
      <c r="S17" s="4">
        <f t="shared" si="1"/>
        <v>41083.433504930261</v>
      </c>
      <c r="T17" s="4">
        <f t="shared" si="1"/>
        <v>372250.06932682637</v>
      </c>
      <c r="U17" s="4">
        <f t="shared" si="1"/>
        <v>75799.920456145177</v>
      </c>
      <c r="V17" s="4">
        <f t="shared" si="1"/>
        <v>198103.84385045778</v>
      </c>
      <c r="W17" s="5">
        <f t="shared" si="11"/>
        <v>19430285.382195756</v>
      </c>
      <c r="X17" s="5"/>
      <c r="Y17" s="3" t="s">
        <v>12</v>
      </c>
      <c r="Z17" s="4">
        <f t="shared" si="12"/>
        <v>4127285.8775535841</v>
      </c>
      <c r="AA17" s="4">
        <f t="shared" si="13"/>
        <v>559294.25060169736</v>
      </c>
      <c r="AB17" s="4">
        <f t="shared" si="14"/>
        <v>267250.24979525467</v>
      </c>
      <c r="AC17" s="4">
        <f t="shared" si="15"/>
        <v>117684.53219967935</v>
      </c>
      <c r="AD17" s="4">
        <f t="shared" si="16"/>
        <v>422824.38195929897</v>
      </c>
      <c r="AE17" s="4">
        <f t="shared" si="17"/>
        <v>16512.781493380608</v>
      </c>
      <c r="AF17" s="4">
        <f t="shared" si="18"/>
        <v>111233.78764161594</v>
      </c>
      <c r="AG17" s="4">
        <f t="shared" si="19"/>
        <v>25195.987709694185</v>
      </c>
      <c r="AH17" s="4">
        <f t="shared" si="20"/>
        <v>70130.725879759135</v>
      </c>
      <c r="AI17" s="5">
        <f t="shared" si="21"/>
        <v>5717412.574833964</v>
      </c>
      <c r="AK17" s="3" t="s">
        <v>12</v>
      </c>
      <c r="AL17" s="4">
        <f t="shared" si="22"/>
        <v>0</v>
      </c>
      <c r="AM17" s="4">
        <f t="shared" si="23"/>
        <v>0</v>
      </c>
      <c r="AN17" s="4">
        <f t="shared" si="24"/>
        <v>0</v>
      </c>
      <c r="AO17" s="4">
        <f t="shared" si="25"/>
        <v>0</v>
      </c>
      <c r="AP17" s="4">
        <f t="shared" si="26"/>
        <v>0</v>
      </c>
      <c r="AQ17" s="4">
        <f t="shared" si="27"/>
        <v>0</v>
      </c>
      <c r="AR17" s="4">
        <f t="shared" si="28"/>
        <v>0</v>
      </c>
      <c r="AS17" s="4">
        <f t="shared" si="29"/>
        <v>0</v>
      </c>
      <c r="AT17" s="4">
        <f t="shared" si="30"/>
        <v>0</v>
      </c>
      <c r="AU17" s="5">
        <f t="shared" si="31"/>
        <v>0</v>
      </c>
      <c r="AW17" s="3" t="s">
        <v>12</v>
      </c>
      <c r="AX17" s="4">
        <f t="shared" si="32"/>
        <v>27587091.45778168</v>
      </c>
      <c r="AY17" s="4">
        <f t="shared" si="33"/>
        <v>3758369.938386966</v>
      </c>
      <c r="AZ17" s="4">
        <f t="shared" si="34"/>
        <v>1577616.5409681636</v>
      </c>
      <c r="BA17" s="4">
        <f t="shared" si="35"/>
        <v>840085.60369734175</v>
      </c>
      <c r="BB17" s="4">
        <f t="shared" si="36"/>
        <v>1172226.0222621358</v>
      </c>
      <c r="BC17" s="4">
        <f t="shared" si="37"/>
        <v>90986.336833955502</v>
      </c>
      <c r="BD17" s="4">
        <f t="shared" si="38"/>
        <v>797035.84565308213</v>
      </c>
      <c r="BE17" s="4">
        <f t="shared" si="39"/>
        <v>151599.84091229035</v>
      </c>
      <c r="BF17" s="4">
        <f t="shared" si="40"/>
        <v>406317.8855052719</v>
      </c>
      <c r="BG17" s="5">
        <f t="shared" si="41"/>
        <v>36381329.472000882</v>
      </c>
      <c r="BI17" s="3" t="s">
        <v>12</v>
      </c>
      <c r="BJ17" s="4">
        <f t="shared" si="42"/>
        <v>4127285.8775535841</v>
      </c>
      <c r="BK17" s="4">
        <f t="shared" si="43"/>
        <v>559294.25060169736</v>
      </c>
      <c r="BL17" s="4">
        <f t="shared" si="44"/>
        <v>267250.24979525467</v>
      </c>
      <c r="BM17" s="4">
        <f t="shared" si="45"/>
        <v>117684.53219967935</v>
      </c>
      <c r="BN17" s="4">
        <f t="shared" si="46"/>
        <v>422824.38195929897</v>
      </c>
      <c r="BO17" s="4">
        <f t="shared" si="47"/>
        <v>16512.781493380608</v>
      </c>
      <c r="BP17" s="4">
        <f t="shared" si="48"/>
        <v>111233.78764161594</v>
      </c>
      <c r="BQ17" s="4">
        <f t="shared" si="49"/>
        <v>25195.987709694185</v>
      </c>
      <c r="BR17" s="4">
        <f t="shared" si="50"/>
        <v>70130.725879759135</v>
      </c>
      <c r="BS17" s="5">
        <f t="shared" si="51"/>
        <v>5717412.574833964</v>
      </c>
      <c r="BU17" s="3" t="s">
        <v>12</v>
      </c>
      <c r="BV17" s="4">
        <f t="shared" si="52"/>
        <v>31714377.335335262</v>
      </c>
      <c r="BW17" s="4">
        <f t="shared" si="53"/>
        <v>4317664.1889886633</v>
      </c>
      <c r="BX17" s="4">
        <f t="shared" si="54"/>
        <v>1844866.7907634182</v>
      </c>
      <c r="BY17" s="4">
        <f t="shared" si="55"/>
        <v>957770.13589702104</v>
      </c>
      <c r="BZ17" s="4">
        <f t="shared" si="56"/>
        <v>1595050.4042214346</v>
      </c>
      <c r="CA17" s="4">
        <f t="shared" si="57"/>
        <v>107499.11832733611</v>
      </c>
      <c r="CB17" s="4">
        <f t="shared" si="58"/>
        <v>908269.63329469808</v>
      </c>
      <c r="CC17" s="4">
        <f t="shared" si="59"/>
        <v>176795.82862198455</v>
      </c>
      <c r="CD17" s="4">
        <f t="shared" si="60"/>
        <v>476448.61138503102</v>
      </c>
      <c r="CE17" s="5">
        <f t="shared" si="61"/>
        <v>42098742.046834849</v>
      </c>
      <c r="CF17" s="6"/>
      <c r="CG17" s="3" t="s">
        <v>12</v>
      </c>
      <c r="CH17" s="4">
        <f>ParFedAn19!$C$7*CaGa19!$N18</f>
        <v>3905491.1151195541</v>
      </c>
      <c r="CI17" s="4">
        <f>ParFedAn19!$D$7*CaGa19!$N18</f>
        <v>537418.42955637444</v>
      </c>
      <c r="CJ17" s="4">
        <f>ParFedAn19!$E$7*CoAr14FIII19!R16</f>
        <v>0</v>
      </c>
      <c r="CK17" s="4">
        <f>ParFedAn19!$F$7*CaGa19!$N18</f>
        <v>142868.63803657825</v>
      </c>
      <c r="CL17" s="4">
        <f>ParFedAn19!$G$7*CaGa19!$N18</f>
        <v>291450.97638607025</v>
      </c>
      <c r="CM17" s="4">
        <f>ParFedAn19!$H$7*CaGa19!$N18</f>
        <v>18010.836206178952</v>
      </c>
      <c r="CN17" s="4">
        <f>ParFedAn19!$I$7*CaGa19!$N18</f>
        <v>143040.18307118237</v>
      </c>
      <c r="CO17" s="4">
        <f>ParFedAn19!$J$7*CaGa19!$N18</f>
        <v>25266.640152048392</v>
      </c>
      <c r="CP17" s="4">
        <f>ParFedAn19!$K$7*CoAr14FII19!O18</f>
        <v>71580.652585165299</v>
      </c>
      <c r="CQ17" s="5">
        <f t="shared" si="7"/>
        <v>5135127.4711131519</v>
      </c>
      <c r="CS17" s="3" t="s">
        <v>12</v>
      </c>
      <c r="CT17" s="4">
        <f>ParFedAn19!$C$11*CaGa19!$N18</f>
        <v>5394251.2757203719</v>
      </c>
      <c r="CU17" s="4">
        <f>ParFedAn19!$D$11*CaGa19!$N18</f>
        <v>777350.60115635744</v>
      </c>
      <c r="CV17" s="4">
        <f>ParFedAn19!$E$11*CoAr14FIII19!R16</f>
        <v>0</v>
      </c>
      <c r="CW17" s="4">
        <f>ParFedAn19!$F$11*CaGa19!$N18</f>
        <v>249055.72938994027</v>
      </c>
      <c r="CX17" s="4">
        <f>ParFedAn19!$G$11*CaGa19!$N18</f>
        <v>125022.34429271708</v>
      </c>
      <c r="CY17" s="4">
        <f>ParFedAn19!$H$11*CaGa19!$N18</f>
        <v>14677.187376950937</v>
      </c>
      <c r="CZ17" s="4">
        <f>ParFedAn19!$I$11*CaGa19!$N18</f>
        <v>151460.16769198084</v>
      </c>
      <c r="DA17" s="4">
        <f>ParFedAn19!$J$11*CaGa19!$N18</f>
        <v>25266.640152048392</v>
      </c>
      <c r="DB17" s="4">
        <f>ParFedAn19!$K$11*CoAr14FII19!O18</f>
        <v>86876.892836476894</v>
      </c>
      <c r="DC17" s="5">
        <f t="shared" si="62"/>
        <v>6823960.8386168433</v>
      </c>
      <c r="DE17" s="3" t="s">
        <v>12</v>
      </c>
      <c r="DF17" s="4">
        <f>ParFedAn19!$C$14*CaGa19!$N18</f>
        <v>3894999.6172742653</v>
      </c>
      <c r="DG17" s="4">
        <f>ParFedAn19!$D$14*CaGa19!$N18</f>
        <v>535395.53565979784</v>
      </c>
      <c r="DH17" s="4">
        <f>ParFedAn19!$E$14*CoAr14FIII19!R16</f>
        <v>0</v>
      </c>
      <c r="DI17" s="4">
        <f>ParFedAn19!$F$14*CaGa19!$N18</f>
        <v>214014.84115414918</v>
      </c>
      <c r="DJ17" s="4">
        <f>ParFedAn19!$G$14*CaGa19!$N18</f>
        <v>125022.34429271708</v>
      </c>
      <c r="DK17" s="4">
        <f>ParFedAn19!$H$14*CaGa19!$N18</f>
        <v>17214.879745895334</v>
      </c>
      <c r="DL17" s="4">
        <f>ParFedAn19!$I$14*CaGa19!$N18</f>
        <v>130285.42556309265</v>
      </c>
      <c r="DM17" s="4">
        <f>ParFedAn19!$J$14*CaGa19!$N18</f>
        <v>25266.640152048392</v>
      </c>
      <c r="DN17" s="4">
        <f>ParFedAn19!$K$14*CoAr14FII19!O18</f>
        <v>49756.496233171965</v>
      </c>
      <c r="DO17" s="5">
        <f t="shared" si="63"/>
        <v>4991955.7800751366</v>
      </c>
      <c r="DQ17" s="3" t="s">
        <v>12</v>
      </c>
      <c r="DR17" s="4">
        <f>ParFedAn19!$C$22*CaGa19!$N18</f>
        <v>4324273.9860465042</v>
      </c>
      <c r="DS17" s="4">
        <f>ParFedAn19!$D$22*CaGa19!$N18</f>
        <v>610398.44183202251</v>
      </c>
      <c r="DT17" s="4">
        <f>ParFedAn19!$E$22*CoAr14FIII19!R16</f>
        <v>0</v>
      </c>
      <c r="DU17" s="4">
        <f>ParFedAn19!$F$22*CaGa19!$N18</f>
        <v>130150.41145341993</v>
      </c>
      <c r="DV17" s="4">
        <f>ParFedAn19!$G$22*CaGa19!$N18</f>
        <v>379493.83333598915</v>
      </c>
      <c r="DW17" s="4">
        <f>ParFedAn19!$H$22*CaGa19!$N18</f>
        <v>15300.223701189439</v>
      </c>
      <c r="DX17" s="4">
        <f>ParFedAn19!$I$22*CaGa19!$N18</f>
        <v>94750.404490943751</v>
      </c>
      <c r="DY17" s="4">
        <f>ParFedAn19!$J$22*CaGa19!$N18</f>
        <v>25266.640152048392</v>
      </c>
      <c r="DZ17" s="4">
        <f>ParFedAn19!$K$22*CoAr14FII19!O18</f>
        <v>59293.475239077197</v>
      </c>
      <c r="EA17" s="5">
        <f t="shared" si="64"/>
        <v>5638927.4162511956</v>
      </c>
      <c r="EC17" s="3" t="s">
        <v>12</v>
      </c>
      <c r="ED17" s="4">
        <f>ParFedAn19!$C$26*CaGa19!$N18</f>
        <v>5261858.83402937</v>
      </c>
      <c r="EE17" s="4">
        <f>ParFedAn19!$D$26*CaGa19!$N18</f>
        <v>709281.52917379548</v>
      </c>
      <c r="EF17" s="4">
        <f>ParFedAn19!$E$26*CoAr14FIII19!R16</f>
        <v>0</v>
      </c>
      <c r="EG17" s="4">
        <f>ParFedAn19!$F$26*CaGa19!$N18</f>
        <v>133097.60494228976</v>
      </c>
      <c r="EH17" s="4">
        <f>ParFedAn19!$G$26*CaGa19!$N18</f>
        <v>126214.17987013048</v>
      </c>
      <c r="EI17" s="4">
        <f>ParFedAn19!$H$26*CaGa19!$N18</f>
        <v>9709.271264030278</v>
      </c>
      <c r="EJ17" s="4">
        <f>ParFedAn19!$I$26*CaGa19!$N18</f>
        <v>149653.48142058344</v>
      </c>
      <c r="EK17" s="4">
        <f>ParFedAn19!$J$26*CaGa19!$N18</f>
        <v>25266.640152048392</v>
      </c>
      <c r="EL17" s="4">
        <f>ParFedAn19!$K$26*CoAr14FII19!O18</f>
        <v>68780.248941810103</v>
      </c>
      <c r="EM17" s="5">
        <f t="shared" si="65"/>
        <v>6483861.7897940576</v>
      </c>
      <c r="EO17" s="3" t="s">
        <v>12</v>
      </c>
      <c r="EP17" s="4">
        <f>ParFedAn19!$C$30*CaGa19!$N18</f>
        <v>4806216.6295916149</v>
      </c>
      <c r="EQ17" s="4">
        <f>ParFedAn19!$D$30*CaGa19!$N18</f>
        <v>588525.40100861806</v>
      </c>
      <c r="ER17" s="4">
        <f>ParFedAn19!$E$30*CoAr14FIII19!R16</f>
        <v>1577616.5409681636</v>
      </c>
      <c r="ES17" s="400">
        <f>ParFedAn19!$F$30*CaGa19!$N18</f>
        <v>-29101.62127903568</v>
      </c>
      <c r="ET17" s="4">
        <f>ParFedAn19!$G$30*CaGa19!$N18</f>
        <v>125022.3440845117</v>
      </c>
      <c r="EU17" s="4">
        <f>ParFedAn19!$H$30*CaGa19!$N18</f>
        <v>16073.938539710545</v>
      </c>
      <c r="EV17" s="4">
        <f>ParFedAn19!$I$30*CaGa19!$N18</f>
        <v>127846.18341529918</v>
      </c>
      <c r="EW17" s="4">
        <f>ParFedAn19!$J$30*CaGa19!$N18</f>
        <v>25266.640152048392</v>
      </c>
      <c r="EX17" s="4">
        <f>ParFedAn19!$K$30*CoAr14FII19!O18</f>
        <v>70030.119669570471</v>
      </c>
      <c r="EY17" s="5">
        <f t="shared" si="66"/>
        <v>7307496.1761505017</v>
      </c>
      <c r="FA17" s="3" t="s">
        <v>12</v>
      </c>
      <c r="FB17" s="4">
        <f>ParFedAn19!$C$41*CaGa19!$AC18</f>
        <v>4127285.8775535841</v>
      </c>
      <c r="FC17" s="4">
        <f>ParFedAn19!$D$41*CaGa19!$AC18</f>
        <v>559294.25060169736</v>
      </c>
      <c r="FD17" s="4">
        <f>ParFedAn19!$E$41*CoAr14FIII19!R16</f>
        <v>267250.24979525467</v>
      </c>
      <c r="FE17" s="4">
        <f>ParFedAn19!$F$41*CaGa19!$AC18</f>
        <v>117684.53219967935</v>
      </c>
      <c r="FF17" s="4">
        <f>ParFedAn19!$G$41*CaGa19!$AC18</f>
        <v>422824.38195929897</v>
      </c>
      <c r="FG17" s="4">
        <f>ParFedAn19!$H$41*CaGa19!$AC18</f>
        <v>16512.781493380608</v>
      </c>
      <c r="FH17" s="4">
        <f>ParFedAn19!$I$41*CaGa19!$AC18</f>
        <v>111233.78764161594</v>
      </c>
      <c r="FI17" s="4">
        <f>ParFedAn19!$J$41*CaGa19!$AC18</f>
        <v>25195.987709694185</v>
      </c>
      <c r="FJ17" s="4">
        <f>ParFedAn19!$K$41*CoAr14FII19!U18</f>
        <v>70130.725879759135</v>
      </c>
      <c r="FK17" s="5">
        <f t="shared" si="67"/>
        <v>5717412.574833964</v>
      </c>
      <c r="FM17" s="3" t="s">
        <v>12</v>
      </c>
      <c r="FN17" s="4"/>
      <c r="FO17" s="4"/>
      <c r="FP17" s="4"/>
      <c r="FQ17" s="4"/>
      <c r="FR17" s="4"/>
      <c r="FS17" s="4"/>
      <c r="FT17" s="4"/>
      <c r="FU17" s="4"/>
      <c r="FV17" s="4"/>
      <c r="FW17" s="5">
        <f t="shared" si="68"/>
        <v>0</v>
      </c>
      <c r="FY17" s="3" t="s">
        <v>12</v>
      </c>
      <c r="FZ17" s="4"/>
      <c r="GA17" s="4"/>
      <c r="GB17" s="4"/>
      <c r="GC17" s="4"/>
      <c r="GD17" s="4"/>
      <c r="GE17" s="4"/>
      <c r="GF17" s="4"/>
      <c r="GG17" s="4"/>
      <c r="GH17" s="4"/>
      <c r="GI17" s="5">
        <f t="shared" si="69"/>
        <v>0</v>
      </c>
      <c r="GK17" s="3" t="s">
        <v>12</v>
      </c>
      <c r="GL17" s="4"/>
      <c r="GM17" s="4"/>
      <c r="GN17" s="4"/>
      <c r="GO17" s="4"/>
      <c r="GP17" s="4"/>
      <c r="GQ17" s="4"/>
      <c r="GR17" s="4"/>
      <c r="GS17" s="4"/>
      <c r="GT17" s="4"/>
      <c r="GU17" s="5">
        <f t="shared" si="70"/>
        <v>0</v>
      </c>
      <c r="GW17" s="3" t="s">
        <v>12</v>
      </c>
      <c r="GX17" s="4"/>
      <c r="GY17" s="4"/>
      <c r="GZ17" s="4"/>
      <c r="HA17" s="4"/>
      <c r="HB17" s="4"/>
      <c r="HC17" s="4"/>
      <c r="HD17" s="4"/>
      <c r="HE17" s="4"/>
      <c r="HF17" s="4"/>
      <c r="HG17" s="5">
        <f t="shared" si="71"/>
        <v>0</v>
      </c>
      <c r="HI17" s="3" t="s">
        <v>12</v>
      </c>
      <c r="HJ17" s="4"/>
      <c r="HK17" s="4"/>
      <c r="HL17" s="4"/>
      <c r="HM17" s="4"/>
      <c r="HN17" s="4"/>
      <c r="HO17" s="4"/>
      <c r="HP17" s="4"/>
      <c r="HQ17" s="4"/>
      <c r="HR17" s="4"/>
      <c r="HS17" s="5">
        <f t="shared" si="72"/>
        <v>0</v>
      </c>
    </row>
    <row r="18" spans="1:227" s="2" customFormat="1">
      <c r="A18" s="3" t="s">
        <v>13</v>
      </c>
      <c r="B18" s="4">
        <f t="shared" si="8"/>
        <v>6713610.8210741654</v>
      </c>
      <c r="C18" s="4">
        <f t="shared" si="0"/>
        <v>941381.41131733055</v>
      </c>
      <c r="D18" s="4">
        <f t="shared" si="0"/>
        <v>0</v>
      </c>
      <c r="E18" s="4">
        <f t="shared" si="0"/>
        <v>308307.65960703278</v>
      </c>
      <c r="F18" s="4">
        <f t="shared" si="0"/>
        <v>275518.168804046</v>
      </c>
      <c r="G18" s="4">
        <f t="shared" si="0"/>
        <v>25391.074079867096</v>
      </c>
      <c r="H18" s="4">
        <f t="shared" si="0"/>
        <v>216135.06219587923</v>
      </c>
      <c r="I18" s="4">
        <f t="shared" si="0"/>
        <v>38567.723862883518</v>
      </c>
      <c r="J18" s="4">
        <f t="shared" si="0"/>
        <v>366761.20029421919</v>
      </c>
      <c r="K18" s="6">
        <f t="shared" si="9"/>
        <v>8885673.1212354228</v>
      </c>
      <c r="L18" s="3"/>
      <c r="M18" s="3" t="s">
        <v>13</v>
      </c>
      <c r="N18" s="4">
        <f t="shared" si="10"/>
        <v>7322964.9315271592</v>
      </c>
      <c r="O18" s="4">
        <f t="shared" si="1"/>
        <v>970913.12785879383</v>
      </c>
      <c r="P18" s="4">
        <f t="shared" si="1"/>
        <v>1976796.3968482688</v>
      </c>
      <c r="Q18" s="4">
        <f t="shared" si="1"/>
        <v>119135.92330976372</v>
      </c>
      <c r="R18" s="4">
        <f t="shared" si="1"/>
        <v>320921.63297185639</v>
      </c>
      <c r="S18" s="4">
        <f t="shared" si="1"/>
        <v>20903.643555589384</v>
      </c>
      <c r="T18" s="4">
        <f t="shared" si="1"/>
        <v>189404.39244975965</v>
      </c>
      <c r="U18" s="4">
        <f t="shared" si="1"/>
        <v>38567.723862883518</v>
      </c>
      <c r="V18" s="4">
        <f t="shared" si="1"/>
        <v>348952.46725936915</v>
      </c>
      <c r="W18" s="5">
        <f t="shared" si="11"/>
        <v>11308560.239643443</v>
      </c>
      <c r="X18" s="5"/>
      <c r="Y18" s="3" t="s">
        <v>13</v>
      </c>
      <c r="Z18" s="4">
        <f t="shared" si="12"/>
        <v>2100002.4943398293</v>
      </c>
      <c r="AA18" s="4">
        <f t="shared" si="13"/>
        <v>284574.25925380219</v>
      </c>
      <c r="AB18" s="4">
        <f t="shared" si="14"/>
        <v>334871.82539798203</v>
      </c>
      <c r="AC18" s="4">
        <f t="shared" si="15"/>
        <v>59879.014562236131</v>
      </c>
      <c r="AD18" s="4">
        <f t="shared" si="16"/>
        <v>215137.08599912623</v>
      </c>
      <c r="AE18" s="4">
        <f t="shared" si="17"/>
        <v>8401.8610179584412</v>
      </c>
      <c r="AF18" s="4">
        <f t="shared" si="18"/>
        <v>56596.814088565072</v>
      </c>
      <c r="AG18" s="4">
        <f t="shared" si="19"/>
        <v>12819.959316478564</v>
      </c>
      <c r="AH18" s="4">
        <f t="shared" si="20"/>
        <v>123808.68644299667</v>
      </c>
      <c r="AI18" s="5">
        <f t="shared" si="21"/>
        <v>3196092.0004189746</v>
      </c>
      <c r="AK18" s="3" t="s">
        <v>13</v>
      </c>
      <c r="AL18" s="4">
        <f t="shared" si="22"/>
        <v>0</v>
      </c>
      <c r="AM18" s="4">
        <f t="shared" si="23"/>
        <v>0</v>
      </c>
      <c r="AN18" s="4">
        <f t="shared" si="24"/>
        <v>0</v>
      </c>
      <c r="AO18" s="4">
        <f t="shared" si="25"/>
        <v>0</v>
      </c>
      <c r="AP18" s="4">
        <f t="shared" si="26"/>
        <v>0</v>
      </c>
      <c r="AQ18" s="4">
        <f t="shared" si="27"/>
        <v>0</v>
      </c>
      <c r="AR18" s="4">
        <f t="shared" si="28"/>
        <v>0</v>
      </c>
      <c r="AS18" s="4">
        <f t="shared" si="29"/>
        <v>0</v>
      </c>
      <c r="AT18" s="4">
        <f t="shared" si="30"/>
        <v>0</v>
      </c>
      <c r="AU18" s="5">
        <f t="shared" si="31"/>
        <v>0</v>
      </c>
      <c r="AW18" s="3" t="s">
        <v>13</v>
      </c>
      <c r="AX18" s="4">
        <f t="shared" si="32"/>
        <v>14036575.752601324</v>
      </c>
      <c r="AY18" s="4">
        <f t="shared" si="33"/>
        <v>1912294.5391761244</v>
      </c>
      <c r="AZ18" s="4">
        <f t="shared" si="34"/>
        <v>1976796.3968482688</v>
      </c>
      <c r="BA18" s="4">
        <f t="shared" si="35"/>
        <v>427443.5829167965</v>
      </c>
      <c r="BB18" s="4">
        <f t="shared" si="36"/>
        <v>596439.80177590228</v>
      </c>
      <c r="BC18" s="4">
        <f t="shared" si="37"/>
        <v>46294.71763545648</v>
      </c>
      <c r="BD18" s="4">
        <f t="shared" si="38"/>
        <v>405539.45464563882</v>
      </c>
      <c r="BE18" s="4">
        <f t="shared" si="39"/>
        <v>77135.447725767037</v>
      </c>
      <c r="BF18" s="4">
        <f t="shared" si="40"/>
        <v>715713.66755358828</v>
      </c>
      <c r="BG18" s="5">
        <f t="shared" si="41"/>
        <v>20194233.360878862</v>
      </c>
      <c r="BI18" s="3" t="s">
        <v>13</v>
      </c>
      <c r="BJ18" s="4">
        <f t="shared" si="42"/>
        <v>2100002.4943398293</v>
      </c>
      <c r="BK18" s="4">
        <f t="shared" si="43"/>
        <v>284574.25925380219</v>
      </c>
      <c r="BL18" s="4">
        <f t="shared" si="44"/>
        <v>334871.82539798203</v>
      </c>
      <c r="BM18" s="4">
        <f t="shared" si="45"/>
        <v>59879.014562236131</v>
      </c>
      <c r="BN18" s="4">
        <f t="shared" si="46"/>
        <v>215137.08599912623</v>
      </c>
      <c r="BO18" s="4">
        <f t="shared" si="47"/>
        <v>8401.8610179584412</v>
      </c>
      <c r="BP18" s="4">
        <f t="shared" si="48"/>
        <v>56596.814088565072</v>
      </c>
      <c r="BQ18" s="4">
        <f t="shared" si="49"/>
        <v>12819.959316478564</v>
      </c>
      <c r="BR18" s="4">
        <f t="shared" si="50"/>
        <v>123808.68644299667</v>
      </c>
      <c r="BS18" s="5">
        <f t="shared" si="51"/>
        <v>3196092.0004189746</v>
      </c>
      <c r="BU18" s="3" t="s">
        <v>13</v>
      </c>
      <c r="BV18" s="4">
        <f t="shared" si="52"/>
        <v>16136578.246941153</v>
      </c>
      <c r="BW18" s="4">
        <f t="shared" si="53"/>
        <v>2196868.7984299264</v>
      </c>
      <c r="BX18" s="4">
        <f t="shared" si="54"/>
        <v>2311668.2222462511</v>
      </c>
      <c r="BY18" s="4">
        <f t="shared" si="55"/>
        <v>487322.59747903264</v>
      </c>
      <c r="BZ18" s="4">
        <f t="shared" si="56"/>
        <v>811576.88777502847</v>
      </c>
      <c r="CA18" s="4">
        <f t="shared" si="57"/>
        <v>54696.578653414923</v>
      </c>
      <c r="CB18" s="4">
        <f t="shared" si="58"/>
        <v>462136.26873420388</v>
      </c>
      <c r="CC18" s="4">
        <f t="shared" si="59"/>
        <v>89955.407042245599</v>
      </c>
      <c r="CD18" s="4">
        <f t="shared" si="60"/>
        <v>839522.35399658489</v>
      </c>
      <c r="CE18" s="5">
        <f t="shared" si="61"/>
        <v>23390325.361297846</v>
      </c>
      <c r="CF18" s="6"/>
      <c r="CG18" s="3" t="s">
        <v>13</v>
      </c>
      <c r="CH18" s="4">
        <f>ParFedAn19!$C$7*CaGa19!$N19</f>
        <v>1987151.1997696902</v>
      </c>
      <c r="CI18" s="4">
        <f>ParFedAn19!$D$7*CaGa19!$N19</f>
        <v>273443.63246326341</v>
      </c>
      <c r="CJ18" s="4">
        <f>ParFedAn19!$E$7*CoAr14FIII19!R17</f>
        <v>0</v>
      </c>
      <c r="CK18" s="4">
        <f>ParFedAn19!$F$7*CaGa19!$N19</f>
        <v>72692.928268294723</v>
      </c>
      <c r="CL18" s="4">
        <f>ParFedAn19!$G$7*CaGa19!$N19</f>
        <v>148293.04185522339</v>
      </c>
      <c r="CM18" s="4">
        <f>ParFedAn19!$H$7*CaGa19!$N19</f>
        <v>9164.0855710583983</v>
      </c>
      <c r="CN18" s="4">
        <f>ParFedAn19!$I$7*CaGa19!$N19</f>
        <v>72780.212021164712</v>
      </c>
      <c r="CO18" s="4">
        <f>ParFedAn19!$J$7*CaGa19!$N19</f>
        <v>12855.907954294506</v>
      </c>
      <c r="CP18" s="4">
        <f>ParFedAn19!$K$7*CoAr14FII19!O19</f>
        <v>126086.62629728904</v>
      </c>
      <c r="CQ18" s="5">
        <f t="shared" si="7"/>
        <v>2702467.6342002787</v>
      </c>
      <c r="CS18" s="3" t="s">
        <v>13</v>
      </c>
      <c r="CT18" s="4">
        <f>ParFedAn19!$C$11*CaGa19!$N19</f>
        <v>2744646.5958939418</v>
      </c>
      <c r="CU18" s="4">
        <f>ParFedAn19!$D$11*CaGa19!$N19</f>
        <v>395523.41413590929</v>
      </c>
      <c r="CV18" s="4">
        <f>ParFedAn19!$E$11*CoAr14FIII19!R17</f>
        <v>0</v>
      </c>
      <c r="CW18" s="4">
        <f>ParFedAn19!$F$11*CaGa19!$N19</f>
        <v>126721.93505978186</v>
      </c>
      <c r="CX18" s="4">
        <f>ParFedAn19!$G$11*CaGa19!$N19</f>
        <v>63612.563474411312</v>
      </c>
      <c r="CY18" s="4">
        <f>ParFedAn19!$H$11*CaGa19!$N19</f>
        <v>7467.8931908054774</v>
      </c>
      <c r="CZ18" s="4">
        <f>ParFedAn19!$I$11*CaGa19!$N19</f>
        <v>77064.380656573296</v>
      </c>
      <c r="DA18" s="4">
        <f>ParFedAn19!$J$11*CaGa19!$N19</f>
        <v>12855.907954294506</v>
      </c>
      <c r="DB18" s="4">
        <f>ParFedAn19!$K$11*CoAr14FII19!O19</f>
        <v>153030.37797692066</v>
      </c>
      <c r="DC18" s="5">
        <f t="shared" si="62"/>
        <v>3580923.0683426377</v>
      </c>
      <c r="DE18" s="3" t="s">
        <v>13</v>
      </c>
      <c r="DF18" s="4">
        <f>ParFedAn19!$C$14*CaGa19!$N19</f>
        <v>1981813.0254105332</v>
      </c>
      <c r="DG18" s="4">
        <f>ParFedAn19!$D$14*CaGa19!$N19</f>
        <v>272414.36471815786</v>
      </c>
      <c r="DH18" s="4">
        <f>ParFedAn19!$E$14*CoAr14FIII19!R17</f>
        <v>0</v>
      </c>
      <c r="DI18" s="4">
        <f>ParFedAn19!$F$14*CaGa19!$N19</f>
        <v>108892.79627895623</v>
      </c>
      <c r="DJ18" s="4">
        <f>ParFedAn19!$G$14*CaGa19!$N19</f>
        <v>63612.563474411312</v>
      </c>
      <c r="DK18" s="4">
        <f>ParFedAn19!$H$14*CaGa19!$N19</f>
        <v>8759.0953180032175</v>
      </c>
      <c r="DL18" s="4">
        <f>ParFedAn19!$I$14*CaGa19!$N19</f>
        <v>66290.469518141239</v>
      </c>
      <c r="DM18" s="4">
        <f>ParFedAn19!$J$14*CaGa19!$N19</f>
        <v>12855.907954294506</v>
      </c>
      <c r="DN18" s="4">
        <f>ParFedAn19!$K$14*CoAr14FII19!O19</f>
        <v>87644.196020009447</v>
      </c>
      <c r="DO18" s="5">
        <f t="shared" si="63"/>
        <v>2602282.4186925073</v>
      </c>
      <c r="DQ18" s="3" t="s">
        <v>13</v>
      </c>
      <c r="DR18" s="4">
        <f>ParFedAn19!$C$22*CaGa19!$N19</f>
        <v>2200231.9263353706</v>
      </c>
      <c r="DS18" s="4">
        <f>ParFedAn19!$D$22*CaGa19!$N19</f>
        <v>310576.56009721127</v>
      </c>
      <c r="DT18" s="4">
        <f>ParFedAn19!$E$22*CoAr14FIII19!R17</f>
        <v>0</v>
      </c>
      <c r="DU18" s="4">
        <f>ParFedAn19!$F$22*CaGa19!$N19</f>
        <v>66221.77304896139</v>
      </c>
      <c r="DV18" s="4">
        <f>ParFedAn19!$G$22*CaGa19!$N19</f>
        <v>193090.08879814725</v>
      </c>
      <c r="DW18" s="4">
        <f>ParFedAn19!$H$22*CaGa19!$N19</f>
        <v>7784.9000262371683</v>
      </c>
      <c r="DX18" s="4">
        <f>ParFedAn19!$I$22*CaGa19!$N19</f>
        <v>48209.911228303645</v>
      </c>
      <c r="DY18" s="4">
        <f>ParFedAn19!$J$22*CaGa19!$N19</f>
        <v>12855.907954294506</v>
      </c>
      <c r="DZ18" s="4">
        <f>ParFedAn19!$K$22*CoAr14FII19!O19</f>
        <v>104443.22570882054</v>
      </c>
      <c r="EA18" s="5">
        <f t="shared" si="64"/>
        <v>2943414.2931973469</v>
      </c>
      <c r="EC18" s="3" t="s">
        <v>13</v>
      </c>
      <c r="ED18" s="4">
        <f>ParFedAn19!$C$26*CaGa19!$N19</f>
        <v>2677284.0564355315</v>
      </c>
      <c r="EE18" s="4">
        <f>ParFedAn19!$D$26*CaGa19!$N19</f>
        <v>360889.21985143021</v>
      </c>
      <c r="EF18" s="4">
        <f>ParFedAn19!$E$26*CoAr14FIII19!R17</f>
        <v>0</v>
      </c>
      <c r="EG18" s="4">
        <f>ParFedAn19!$F$26*CaGa19!$N19</f>
        <v>67721.333259119958</v>
      </c>
      <c r="EH18" s="4">
        <f>ParFedAn19!$G$26*CaGa19!$N19</f>
        <v>64218.980805234693</v>
      </c>
      <c r="EI18" s="4">
        <f>ParFedAn19!$H$26*CaGa19!$N19</f>
        <v>4940.1699997508567</v>
      </c>
      <c r="EJ18" s="4">
        <f>ParFedAn19!$I$26*CaGa19!$N19</f>
        <v>76145.121417212591</v>
      </c>
      <c r="EK18" s="4">
        <f>ParFedAn19!$J$26*CaGa19!$N19</f>
        <v>12855.907954294506</v>
      </c>
      <c r="EL18" s="4">
        <f>ParFedAn19!$K$26*CoAr14FII19!O19</f>
        <v>121153.82064507471</v>
      </c>
      <c r="EM18" s="5">
        <f t="shared" si="65"/>
        <v>3385208.6103676492</v>
      </c>
      <c r="EO18" s="3" t="s">
        <v>13</v>
      </c>
      <c r="EP18" s="4">
        <f>ParFedAn19!$C$30*CaGa19!$N19</f>
        <v>2445448.9487562571</v>
      </c>
      <c r="EQ18" s="4">
        <f>ParFedAn19!$D$30*CaGa19!$N19</f>
        <v>299447.34791015222</v>
      </c>
      <c r="ER18" s="4">
        <f>ParFedAn19!$E$30*CoAr14FIII19!R17</f>
        <v>1976796.3968482688</v>
      </c>
      <c r="ES18" s="400">
        <f>ParFedAn19!$F$30*CaGa19!$N19</f>
        <v>-14807.18299831765</v>
      </c>
      <c r="ET18" s="4">
        <f>ParFedAn19!$G$30*CaGa19!$N19</f>
        <v>63612.563368474424</v>
      </c>
      <c r="EU18" s="4">
        <f>ParFedAn19!$H$30*CaGa19!$N19</f>
        <v>8178.5735296013572</v>
      </c>
      <c r="EV18" s="4">
        <f>ParFedAn19!$I$30*CaGa19!$N19</f>
        <v>65049.359804243395</v>
      </c>
      <c r="EW18" s="4">
        <f>ParFedAn19!$J$30*CaGa19!$N19</f>
        <v>12855.907954294506</v>
      </c>
      <c r="EX18" s="4">
        <f>ParFedAn19!$K$30*CoAr14FII19!O19</f>
        <v>123355.42090547389</v>
      </c>
      <c r="EY18" s="5">
        <f t="shared" si="66"/>
        <v>4979937.3360784482</v>
      </c>
      <c r="FA18" s="3" t="s">
        <v>13</v>
      </c>
      <c r="FB18" s="4">
        <f>ParFedAn19!$C$41*CaGa19!$AC19</f>
        <v>2100002.4943398293</v>
      </c>
      <c r="FC18" s="4">
        <f>ParFedAn19!$D$41*CaGa19!$AC19</f>
        <v>284574.25925380219</v>
      </c>
      <c r="FD18" s="4">
        <f>ParFedAn19!$E$41*CoAr14FIII19!R17</f>
        <v>334871.82539798203</v>
      </c>
      <c r="FE18" s="4">
        <f>ParFedAn19!$F$41*CaGa19!$AC19</f>
        <v>59879.014562236131</v>
      </c>
      <c r="FF18" s="4">
        <f>ParFedAn19!$G$41*CaGa19!$AC19</f>
        <v>215137.08599912623</v>
      </c>
      <c r="FG18" s="4">
        <f>ParFedAn19!$H$41*CaGa19!$AC19</f>
        <v>8401.8610179584412</v>
      </c>
      <c r="FH18" s="4">
        <f>ParFedAn19!$I$41*CaGa19!$AC19</f>
        <v>56596.814088565072</v>
      </c>
      <c r="FI18" s="4">
        <f>ParFedAn19!$J$41*CaGa19!$AC19</f>
        <v>12819.959316478564</v>
      </c>
      <c r="FJ18" s="4">
        <f>ParFedAn19!$K$41*CoAr14FII19!U19</f>
        <v>123808.68644299667</v>
      </c>
      <c r="FK18" s="5">
        <f t="shared" si="67"/>
        <v>3196092.0004189746</v>
      </c>
      <c r="FM18" s="3" t="s">
        <v>13</v>
      </c>
      <c r="FN18" s="4"/>
      <c r="FO18" s="4"/>
      <c r="FP18" s="4"/>
      <c r="FQ18" s="4"/>
      <c r="FR18" s="4"/>
      <c r="FS18" s="4"/>
      <c r="FT18" s="4"/>
      <c r="FU18" s="4"/>
      <c r="FV18" s="4"/>
      <c r="FW18" s="5">
        <f t="shared" si="68"/>
        <v>0</v>
      </c>
      <c r="FY18" s="3" t="s">
        <v>13</v>
      </c>
      <c r="FZ18" s="4"/>
      <c r="GA18" s="4"/>
      <c r="GB18" s="4"/>
      <c r="GC18" s="4"/>
      <c r="GD18" s="4"/>
      <c r="GE18" s="4"/>
      <c r="GF18" s="4"/>
      <c r="GG18" s="4"/>
      <c r="GH18" s="4"/>
      <c r="GI18" s="5">
        <f t="shared" si="69"/>
        <v>0</v>
      </c>
      <c r="GK18" s="3" t="s">
        <v>13</v>
      </c>
      <c r="GL18" s="4"/>
      <c r="GM18" s="4"/>
      <c r="GN18" s="4"/>
      <c r="GO18" s="4"/>
      <c r="GP18" s="4"/>
      <c r="GQ18" s="4"/>
      <c r="GR18" s="4"/>
      <c r="GS18" s="4"/>
      <c r="GT18" s="4"/>
      <c r="GU18" s="5">
        <f t="shared" si="70"/>
        <v>0</v>
      </c>
      <c r="GW18" s="3" t="s">
        <v>13</v>
      </c>
      <c r="GX18" s="4"/>
      <c r="GY18" s="4"/>
      <c r="GZ18" s="4"/>
      <c r="HA18" s="4"/>
      <c r="HB18" s="4"/>
      <c r="HC18" s="4"/>
      <c r="HD18" s="4"/>
      <c r="HE18" s="4"/>
      <c r="HF18" s="4"/>
      <c r="HG18" s="5">
        <f t="shared" si="71"/>
        <v>0</v>
      </c>
      <c r="HI18" s="3" t="s">
        <v>13</v>
      </c>
      <c r="HJ18" s="4"/>
      <c r="HK18" s="4"/>
      <c r="HL18" s="4"/>
      <c r="HM18" s="4"/>
      <c r="HN18" s="4"/>
      <c r="HO18" s="4"/>
      <c r="HP18" s="4"/>
      <c r="HQ18" s="4"/>
      <c r="HR18" s="4"/>
      <c r="HS18" s="5">
        <f t="shared" si="72"/>
        <v>0</v>
      </c>
    </row>
    <row r="19" spans="1:227" s="2" customFormat="1">
      <c r="A19" s="3" t="s">
        <v>14</v>
      </c>
      <c r="B19" s="4">
        <f t="shared" si="8"/>
        <v>36396774.619564794</v>
      </c>
      <c r="C19" s="4">
        <f t="shared" si="0"/>
        <v>5103549.784448579</v>
      </c>
      <c r="D19" s="4">
        <f t="shared" si="0"/>
        <v>0</v>
      </c>
      <c r="E19" s="4">
        <f t="shared" si="0"/>
        <v>1671441.002355759</v>
      </c>
      <c r="F19" s="4">
        <f t="shared" si="0"/>
        <v>1493677.9865282113</v>
      </c>
      <c r="G19" s="4">
        <f t="shared" si="0"/>
        <v>137653.67479042124</v>
      </c>
      <c r="H19" s="4">
        <f t="shared" si="0"/>
        <v>1171741.9069683861</v>
      </c>
      <c r="I19" s="4">
        <f t="shared" si="0"/>
        <v>209088.78849822667</v>
      </c>
      <c r="J19" s="4">
        <f t="shared" si="0"/>
        <v>684994.81622931955</v>
      </c>
      <c r="K19" s="6">
        <f t="shared" si="9"/>
        <v>46868922.579383701</v>
      </c>
      <c r="L19" s="3"/>
      <c r="M19" s="3" t="s">
        <v>14</v>
      </c>
      <c r="N19" s="4">
        <f t="shared" si="10"/>
        <v>39700291.13441015</v>
      </c>
      <c r="O19" s="4">
        <f t="shared" si="1"/>
        <v>5263651.294609773</v>
      </c>
      <c r="P19" s="4">
        <f t="shared" si="1"/>
        <v>472852.99328132148</v>
      </c>
      <c r="Q19" s="4">
        <f t="shared" si="1"/>
        <v>645876.48366329446</v>
      </c>
      <c r="R19" s="4">
        <f t="shared" si="1"/>
        <v>1739825.6552426266</v>
      </c>
      <c r="S19" s="4">
        <f t="shared" si="1"/>
        <v>113325.78302457725</v>
      </c>
      <c r="T19" s="4">
        <f t="shared" si="1"/>
        <v>1026825.8270661152</v>
      </c>
      <c r="U19" s="4">
        <f t="shared" si="1"/>
        <v>209088.78849822667</v>
      </c>
      <c r="V19" s="4">
        <f t="shared" si="1"/>
        <v>651733.69208996673</v>
      </c>
      <c r="W19" s="5">
        <f t="shared" si="11"/>
        <v>49823471.651886061</v>
      </c>
      <c r="X19" s="5"/>
      <c r="Y19" s="3" t="s">
        <v>14</v>
      </c>
      <c r="Z19" s="4">
        <f t="shared" si="12"/>
        <v>11463685.687424732</v>
      </c>
      <c r="AA19" s="4">
        <f t="shared" si="13"/>
        <v>1553459.994266748</v>
      </c>
      <c r="AB19" s="4">
        <f t="shared" si="14"/>
        <v>80101.898838684399</v>
      </c>
      <c r="AC19" s="4">
        <f t="shared" si="15"/>
        <v>326873.04137226538</v>
      </c>
      <c r="AD19" s="4">
        <f t="shared" si="16"/>
        <v>1174410.0020118111</v>
      </c>
      <c r="AE19" s="4">
        <f t="shared" si="17"/>
        <v>45864.847379422092</v>
      </c>
      <c r="AF19" s="4">
        <f t="shared" si="18"/>
        <v>308955.86522857228</v>
      </c>
      <c r="AG19" s="4">
        <f t="shared" si="19"/>
        <v>69982.766461371866</v>
      </c>
      <c r="AH19" s="4">
        <f t="shared" si="20"/>
        <v>230567.4208894672</v>
      </c>
      <c r="AI19" s="5">
        <f t="shared" si="21"/>
        <v>15253901.523873076</v>
      </c>
      <c r="AK19" s="3" t="s">
        <v>14</v>
      </c>
      <c r="AL19" s="4">
        <f t="shared" si="22"/>
        <v>0</v>
      </c>
      <c r="AM19" s="4">
        <f t="shared" si="23"/>
        <v>0</v>
      </c>
      <c r="AN19" s="4">
        <f t="shared" si="24"/>
        <v>0</v>
      </c>
      <c r="AO19" s="4">
        <f t="shared" si="25"/>
        <v>0</v>
      </c>
      <c r="AP19" s="4">
        <f t="shared" si="26"/>
        <v>0</v>
      </c>
      <c r="AQ19" s="4">
        <f t="shared" si="27"/>
        <v>0</v>
      </c>
      <c r="AR19" s="4">
        <f t="shared" si="28"/>
        <v>0</v>
      </c>
      <c r="AS19" s="4">
        <f t="shared" si="29"/>
        <v>0</v>
      </c>
      <c r="AT19" s="4">
        <f t="shared" si="30"/>
        <v>0</v>
      </c>
      <c r="AU19" s="5">
        <f t="shared" si="31"/>
        <v>0</v>
      </c>
      <c r="AW19" s="3" t="s">
        <v>14</v>
      </c>
      <c r="AX19" s="4">
        <f t="shared" si="32"/>
        <v>76097065.753974944</v>
      </c>
      <c r="AY19" s="4">
        <f t="shared" si="33"/>
        <v>10367201.079058351</v>
      </c>
      <c r="AZ19" s="4">
        <f t="shared" si="34"/>
        <v>472852.99328132148</v>
      </c>
      <c r="BA19" s="4">
        <f t="shared" si="35"/>
        <v>2317317.4860190535</v>
      </c>
      <c r="BB19" s="4">
        <f t="shared" si="36"/>
        <v>3233503.6417708378</v>
      </c>
      <c r="BC19" s="4">
        <f t="shared" si="37"/>
        <v>250979.45781499849</v>
      </c>
      <c r="BD19" s="4">
        <f t="shared" si="38"/>
        <v>2198567.734034501</v>
      </c>
      <c r="BE19" s="4">
        <f t="shared" si="39"/>
        <v>418177.5769964534</v>
      </c>
      <c r="BF19" s="4">
        <f t="shared" si="40"/>
        <v>1336728.5083192862</v>
      </c>
      <c r="BG19" s="5">
        <f t="shared" si="41"/>
        <v>96692394.231269762</v>
      </c>
      <c r="BI19" s="3" t="s">
        <v>14</v>
      </c>
      <c r="BJ19" s="4">
        <f t="shared" si="42"/>
        <v>11463685.687424732</v>
      </c>
      <c r="BK19" s="4">
        <f t="shared" si="43"/>
        <v>1553459.994266748</v>
      </c>
      <c r="BL19" s="4">
        <f t="shared" si="44"/>
        <v>80101.898838684399</v>
      </c>
      <c r="BM19" s="4">
        <f t="shared" si="45"/>
        <v>326873.04137226538</v>
      </c>
      <c r="BN19" s="4">
        <f t="shared" si="46"/>
        <v>1174410.0020118111</v>
      </c>
      <c r="BO19" s="4">
        <f t="shared" si="47"/>
        <v>45864.847379422092</v>
      </c>
      <c r="BP19" s="4">
        <f t="shared" si="48"/>
        <v>308955.86522857228</v>
      </c>
      <c r="BQ19" s="4">
        <f t="shared" si="49"/>
        <v>69982.766461371866</v>
      </c>
      <c r="BR19" s="4">
        <f t="shared" si="50"/>
        <v>230567.4208894672</v>
      </c>
      <c r="BS19" s="5">
        <f t="shared" si="51"/>
        <v>15253901.523873076</v>
      </c>
      <c r="BU19" s="3" t="s">
        <v>14</v>
      </c>
      <c r="BV19" s="4">
        <f t="shared" si="52"/>
        <v>87560751.441399679</v>
      </c>
      <c r="BW19" s="4">
        <f t="shared" si="53"/>
        <v>11920661.073325099</v>
      </c>
      <c r="BX19" s="4">
        <f t="shared" si="54"/>
        <v>552954.89212000591</v>
      </c>
      <c r="BY19" s="4">
        <f t="shared" si="55"/>
        <v>2644190.5273913187</v>
      </c>
      <c r="BZ19" s="4">
        <f t="shared" si="56"/>
        <v>4407913.6437826492</v>
      </c>
      <c r="CA19" s="4">
        <f t="shared" si="57"/>
        <v>296844.30519442057</v>
      </c>
      <c r="CB19" s="4">
        <f t="shared" si="58"/>
        <v>2507523.5992630734</v>
      </c>
      <c r="CC19" s="4">
        <f t="shared" si="59"/>
        <v>488160.34345782525</v>
      </c>
      <c r="CD19" s="4">
        <f t="shared" si="60"/>
        <v>1567295.9292087534</v>
      </c>
      <c r="CE19" s="5">
        <f t="shared" si="61"/>
        <v>111946295.75514281</v>
      </c>
      <c r="CF19" s="6"/>
      <c r="CG19" s="3" t="s">
        <v>14</v>
      </c>
      <c r="CH19" s="4">
        <f>ParFedAn19!$C$7*CaGa19!$N20</f>
        <v>10773024.573599452</v>
      </c>
      <c r="CI19" s="4">
        <f>ParFedAn19!$D$7*CaGa19!$N20</f>
        <v>1482431.2172936073</v>
      </c>
      <c r="CJ19" s="4">
        <f>ParFedAn19!$E$7*CoAr14FIII19!R18</f>
        <v>0</v>
      </c>
      <c r="CK19" s="4">
        <f>ParFedAn19!$F$7*CaGa19!$N20</f>
        <v>394093.16344524</v>
      </c>
      <c r="CL19" s="4">
        <f>ParFedAn19!$G$7*CaGa19!$N20</f>
        <v>803947.17029347888</v>
      </c>
      <c r="CM19" s="4">
        <f>ParFedAn19!$H$7*CaGa19!$N20</f>
        <v>49681.634222409681</v>
      </c>
      <c r="CN19" s="4">
        <f>ParFedAn19!$I$7*CaGa19!$N20</f>
        <v>394566.35844653309</v>
      </c>
      <c r="CO19" s="4">
        <f>ParFedAn19!$J$7*CaGa19!$N20</f>
        <v>69696.262832742228</v>
      </c>
      <c r="CP19" s="4">
        <f>ParFedAn19!$K$7*CoAr14FII19!O20</f>
        <v>235490.2463515788</v>
      </c>
      <c r="CQ19" s="5">
        <f t="shared" si="7"/>
        <v>14202930.62648504</v>
      </c>
      <c r="CS19" s="3" t="s">
        <v>14</v>
      </c>
      <c r="CT19" s="4">
        <f>ParFedAn19!$C$11*CaGa19!$N20</f>
        <v>14879665.536693159</v>
      </c>
      <c r="CU19" s="4">
        <f>ParFedAn19!$D$11*CaGa19!$N20</f>
        <v>2144267.3614438348</v>
      </c>
      <c r="CV19" s="4">
        <f>ParFedAn19!$E$11*CoAr14FIII19!R18</f>
        <v>0</v>
      </c>
      <c r="CW19" s="4">
        <f>ParFedAn19!$F$11*CaGa19!$N20</f>
        <v>687002.84133956558</v>
      </c>
      <c r="CX19" s="4">
        <f>ParFedAn19!$G$11*CaGa19!$N20</f>
        <v>344865.40811736614</v>
      </c>
      <c r="CY19" s="4">
        <f>ParFedAn19!$H$11*CaGa19!$N20</f>
        <v>40485.99667045354</v>
      </c>
      <c r="CZ19" s="4">
        <f>ParFedAn19!$I$11*CaGa19!$N20</f>
        <v>417792.29816971556</v>
      </c>
      <c r="DA19" s="4">
        <f>ParFedAn19!$J$11*CaGa19!$N20</f>
        <v>69696.262832742228</v>
      </c>
      <c r="DB19" s="4">
        <f>ParFedAn19!$K$11*CoAr14FII19!O20</f>
        <v>285812.71834564972</v>
      </c>
      <c r="DC19" s="5">
        <f t="shared" si="62"/>
        <v>18869588.42361249</v>
      </c>
      <c r="DE19" s="3" t="s">
        <v>14</v>
      </c>
      <c r="DF19" s="4">
        <f>ParFedAn19!$C$14*CaGa19!$N20</f>
        <v>10744084.509272179</v>
      </c>
      <c r="DG19" s="4">
        <f>ParFedAn19!$D$14*CaGa19!$N20</f>
        <v>1476851.2057111366</v>
      </c>
      <c r="DH19" s="4">
        <f>ParFedAn19!$E$14*CoAr14FIII19!R18</f>
        <v>0</v>
      </c>
      <c r="DI19" s="4">
        <f>ParFedAn19!$F$14*CaGa19!$N20</f>
        <v>590344.99757095322</v>
      </c>
      <c r="DJ19" s="4">
        <f>ParFedAn19!$G$14*CaGa19!$N20</f>
        <v>344865.40811736614</v>
      </c>
      <c r="DK19" s="4">
        <f>ParFedAn19!$H$14*CaGa19!$N20</f>
        <v>47486.043897558011</v>
      </c>
      <c r="DL19" s="4">
        <f>ParFedAn19!$I$14*CaGa19!$N20</f>
        <v>359383.25035213749</v>
      </c>
      <c r="DM19" s="4">
        <f>ParFedAn19!$J$14*CaGa19!$N20</f>
        <v>69696.262832742228</v>
      </c>
      <c r="DN19" s="4">
        <f>ParFedAn19!$K$14*CoAr14FII19!O20</f>
        <v>163691.85153209104</v>
      </c>
      <c r="DO19" s="5">
        <f t="shared" si="63"/>
        <v>13796403.529286161</v>
      </c>
      <c r="DQ19" s="3" t="s">
        <v>14</v>
      </c>
      <c r="DR19" s="4">
        <f>ParFedAn19!$C$22*CaGa19!$N20</f>
        <v>11928207.885125296</v>
      </c>
      <c r="DS19" s="4">
        <f>ParFedAn19!$D$22*CaGa19!$N20</f>
        <v>1683741.4859518625</v>
      </c>
      <c r="DT19" s="4">
        <f>ParFedAn19!$E$22*CoAr14FIII19!R18</f>
        <v>0</v>
      </c>
      <c r="DU19" s="4">
        <f>ParFedAn19!$F$22*CaGa19!$N20</f>
        <v>359010.82335680886</v>
      </c>
      <c r="DV19" s="4">
        <f>ParFedAn19!$G$22*CaGa19!$N20</f>
        <v>1046807.2443516279</v>
      </c>
      <c r="DW19" s="4">
        <f>ParFedAn19!$H$22*CaGa19!$N20</f>
        <v>42204.598872691808</v>
      </c>
      <c r="DX19" s="4">
        <f>ParFedAn19!$I$22*CaGa19!$N20</f>
        <v>261362.37565302412</v>
      </c>
      <c r="DY19" s="4">
        <f>ParFedAn19!$J$22*CaGa19!$N20</f>
        <v>69696.262832742228</v>
      </c>
      <c r="DZ19" s="4">
        <f>ParFedAn19!$K$22*CoAr14FII19!O20</f>
        <v>195067.16671070541</v>
      </c>
      <c r="EA19" s="5">
        <f t="shared" si="64"/>
        <v>15586097.842854759</v>
      </c>
      <c r="EC19" s="3" t="s">
        <v>14</v>
      </c>
      <c r="ED19" s="4">
        <f>ParFedAn19!$C$26*CaGa19!$N20</f>
        <v>14514470.229456535</v>
      </c>
      <c r="EE19" s="4">
        <f>ParFedAn19!$D$26*CaGa19!$N20</f>
        <v>1956503.5787197247</v>
      </c>
      <c r="EF19" s="4">
        <f>ParFedAn19!$E$26*CoAr14FIII19!R18</f>
        <v>0</v>
      </c>
      <c r="EG19" s="4">
        <f>ParFedAn19!$F$26*CaGa19!$N20</f>
        <v>367140.45083332027</v>
      </c>
      <c r="EH19" s="4">
        <f>ParFedAn19!$G$26*CaGa19!$N20</f>
        <v>348153.00334795256</v>
      </c>
      <c r="EI19" s="4">
        <f>ParFedAn19!$H$26*CaGa19!$N20</f>
        <v>26782.346915143156</v>
      </c>
      <c r="EJ19" s="4">
        <f>ParFedAn19!$I$26*CaGa19!$N20</f>
        <v>412808.68022645643</v>
      </c>
      <c r="EK19" s="4">
        <f>ParFedAn19!$J$26*CaGa19!$N20</f>
        <v>69696.262832742228</v>
      </c>
      <c r="EL19" s="4">
        <f>ParFedAn19!$K$26*CoAr14FII19!O20</f>
        <v>226277.31352628843</v>
      </c>
      <c r="EM19" s="5">
        <f t="shared" si="65"/>
        <v>17921831.86585816</v>
      </c>
      <c r="EO19" s="3" t="s">
        <v>14</v>
      </c>
      <c r="EP19" s="4">
        <f>ParFedAn19!$C$30*CaGa19!$N20</f>
        <v>13257613.019828318</v>
      </c>
      <c r="EQ19" s="4">
        <f>ParFedAn19!$D$30*CaGa19!$N20</f>
        <v>1623406.2299381855</v>
      </c>
      <c r="ER19" s="4">
        <f>ParFedAn19!$E$30*CoAr14FIII19!R18</f>
        <v>472852.99328132148</v>
      </c>
      <c r="ES19" s="400">
        <f>ParFedAn19!$F$30*CaGa19!$N20</f>
        <v>-80274.790526834666</v>
      </c>
      <c r="ET19" s="4">
        <f>ParFedAn19!$G$30*CaGa19!$N20</f>
        <v>344865.40754304617</v>
      </c>
      <c r="EU19" s="4">
        <f>ParFedAn19!$H$30*CaGa19!$N20</f>
        <v>44338.837236742278</v>
      </c>
      <c r="EV19" s="4">
        <f>ParFedAn19!$I$30*CaGa19!$N20</f>
        <v>352654.77118663467</v>
      </c>
      <c r="EW19" s="4">
        <f>ParFedAn19!$J$30*CaGa19!$N20</f>
        <v>69696.262832742228</v>
      </c>
      <c r="EX19" s="4">
        <f>ParFedAn19!$K$30*CoAr14FII19!O20</f>
        <v>230389.2118529728</v>
      </c>
      <c r="EY19" s="5">
        <f t="shared" si="66"/>
        <v>16315541.943173127</v>
      </c>
      <c r="FA19" s="3" t="s">
        <v>14</v>
      </c>
      <c r="FB19" s="4">
        <f>ParFedAn19!$C$41*CaGa19!$AC20</f>
        <v>11463685.687424732</v>
      </c>
      <c r="FC19" s="4">
        <f>ParFedAn19!$D$41*CaGa19!$AC20</f>
        <v>1553459.994266748</v>
      </c>
      <c r="FD19" s="4">
        <f>ParFedAn19!$E$41*CoAr14FIII19!R18</f>
        <v>80101.898838684399</v>
      </c>
      <c r="FE19" s="4">
        <f>ParFedAn19!$F$41*CaGa19!$AC20</f>
        <v>326873.04137226538</v>
      </c>
      <c r="FF19" s="4">
        <f>ParFedAn19!$G$41*CaGa19!$AC20</f>
        <v>1174410.0020118111</v>
      </c>
      <c r="FG19" s="4">
        <f>ParFedAn19!$H$41*CaGa19!$AC20</f>
        <v>45864.847379422092</v>
      </c>
      <c r="FH19" s="4">
        <f>ParFedAn19!$I$41*CaGa19!$AC20</f>
        <v>308955.86522857228</v>
      </c>
      <c r="FI19" s="4">
        <f>ParFedAn19!$J$41*CaGa19!$AC20</f>
        <v>69982.766461371866</v>
      </c>
      <c r="FJ19" s="4">
        <f>ParFedAn19!$K$41*CoAr14FII19!U20</f>
        <v>230567.4208894672</v>
      </c>
      <c r="FK19" s="5">
        <f t="shared" si="67"/>
        <v>15253901.523873076</v>
      </c>
      <c r="FM19" s="3" t="s">
        <v>14</v>
      </c>
      <c r="FN19" s="4"/>
      <c r="FO19" s="4"/>
      <c r="FP19" s="4"/>
      <c r="FQ19" s="4"/>
      <c r="FR19" s="4"/>
      <c r="FS19" s="4"/>
      <c r="FT19" s="4"/>
      <c r="FU19" s="4"/>
      <c r="FV19" s="4"/>
      <c r="FW19" s="5">
        <f t="shared" si="68"/>
        <v>0</v>
      </c>
      <c r="FY19" s="3" t="s">
        <v>14</v>
      </c>
      <c r="FZ19" s="4"/>
      <c r="GA19" s="4"/>
      <c r="GB19" s="4"/>
      <c r="GC19" s="4"/>
      <c r="GD19" s="4"/>
      <c r="GE19" s="4"/>
      <c r="GF19" s="4"/>
      <c r="GG19" s="4"/>
      <c r="GH19" s="4"/>
      <c r="GI19" s="5">
        <f t="shared" si="69"/>
        <v>0</v>
      </c>
      <c r="GK19" s="3" t="s">
        <v>14</v>
      </c>
      <c r="GL19" s="4"/>
      <c r="GM19" s="4"/>
      <c r="GN19" s="4"/>
      <c r="GO19" s="4"/>
      <c r="GP19" s="4"/>
      <c r="GQ19" s="4"/>
      <c r="GR19" s="4"/>
      <c r="GS19" s="4"/>
      <c r="GT19" s="4"/>
      <c r="GU19" s="5">
        <f t="shared" si="70"/>
        <v>0</v>
      </c>
      <c r="GW19" s="3" t="s">
        <v>14</v>
      </c>
      <c r="GX19" s="4"/>
      <c r="GY19" s="4"/>
      <c r="GZ19" s="4"/>
      <c r="HA19" s="4"/>
      <c r="HB19" s="4"/>
      <c r="HC19" s="4"/>
      <c r="HD19" s="4"/>
      <c r="HE19" s="4"/>
      <c r="HF19" s="4"/>
      <c r="HG19" s="5">
        <f t="shared" si="71"/>
        <v>0</v>
      </c>
      <c r="HI19" s="3" t="s">
        <v>14</v>
      </c>
      <c r="HJ19" s="4"/>
      <c r="HK19" s="4"/>
      <c r="HL19" s="4"/>
      <c r="HM19" s="4"/>
      <c r="HN19" s="4"/>
      <c r="HO19" s="4"/>
      <c r="HP19" s="4"/>
      <c r="HQ19" s="4"/>
      <c r="HR19" s="4"/>
      <c r="HS19" s="5">
        <f t="shared" si="72"/>
        <v>0</v>
      </c>
    </row>
    <row r="20" spans="1:227" s="2" customFormat="1">
      <c r="A20" s="3" t="s">
        <v>15</v>
      </c>
      <c r="B20" s="4">
        <f t="shared" si="8"/>
        <v>4628330.089626411</v>
      </c>
      <c r="C20" s="4">
        <f t="shared" si="0"/>
        <v>648983.68820220977</v>
      </c>
      <c r="D20" s="4">
        <f t="shared" si="0"/>
        <v>0</v>
      </c>
      <c r="E20" s="4">
        <f t="shared" si="0"/>
        <v>212545.77541824471</v>
      </c>
      <c r="F20" s="4">
        <f t="shared" si="0"/>
        <v>189940.86265943354</v>
      </c>
      <c r="G20" s="4">
        <f t="shared" si="0"/>
        <v>17504.480867864691</v>
      </c>
      <c r="H20" s="4">
        <f t="shared" si="0"/>
        <v>149002.44271597656</v>
      </c>
      <c r="I20" s="4">
        <f t="shared" si="0"/>
        <v>26588.398046943388</v>
      </c>
      <c r="J20" s="4">
        <f t="shared" si="0"/>
        <v>65316.030754944877</v>
      </c>
      <c r="K20" s="6">
        <f t="shared" si="9"/>
        <v>5938211.7682920285</v>
      </c>
      <c r="L20" s="3"/>
      <c r="M20" s="3" t="s">
        <v>15</v>
      </c>
      <c r="N20" s="4">
        <f t="shared" si="10"/>
        <v>5048415.7990622586</v>
      </c>
      <c r="O20" s="4">
        <f t="shared" si="1"/>
        <v>669342.7075004573</v>
      </c>
      <c r="P20" s="4">
        <f t="shared" si="1"/>
        <v>4795115.7756750742</v>
      </c>
      <c r="Q20" s="4">
        <f t="shared" si="1"/>
        <v>82131.71619646858</v>
      </c>
      <c r="R20" s="4">
        <f t="shared" si="1"/>
        <v>221241.78625802972</v>
      </c>
      <c r="S20" s="4">
        <f t="shared" si="1"/>
        <v>14410.868462536215</v>
      </c>
      <c r="T20" s="4">
        <f t="shared" si="1"/>
        <v>130574.45122241587</v>
      </c>
      <c r="U20" s="4">
        <f t="shared" si="1"/>
        <v>26588.398046943388</v>
      </c>
      <c r="V20" s="4">
        <f t="shared" si="1"/>
        <v>62144.496378686585</v>
      </c>
      <c r="W20" s="5">
        <f t="shared" si="11"/>
        <v>11049965.998802871</v>
      </c>
      <c r="X20" s="5"/>
      <c r="Y20" s="3" t="s">
        <v>15</v>
      </c>
      <c r="Z20" s="4">
        <f t="shared" si="12"/>
        <v>1462979.9312525562</v>
      </c>
      <c r="AA20" s="4">
        <f t="shared" si="13"/>
        <v>198250.4455882819</v>
      </c>
      <c r="AB20" s="4">
        <f t="shared" si="14"/>
        <v>812298.71490818157</v>
      </c>
      <c r="AC20" s="4">
        <f t="shared" si="15"/>
        <v>41715.091693388727</v>
      </c>
      <c r="AD20" s="4">
        <f t="shared" si="16"/>
        <v>149876.60259128458</v>
      </c>
      <c r="AE20" s="4">
        <f t="shared" si="17"/>
        <v>5853.2092640730352</v>
      </c>
      <c r="AF20" s="4">
        <f t="shared" si="18"/>
        <v>39428.526112504544</v>
      </c>
      <c r="AG20" s="4">
        <f t="shared" si="19"/>
        <v>8931.1052010814055</v>
      </c>
      <c r="AH20" s="4">
        <f t="shared" si="20"/>
        <v>22056.881501329528</v>
      </c>
      <c r="AI20" s="5">
        <f t="shared" si="21"/>
        <v>2741390.5081126816</v>
      </c>
      <c r="AK20" s="3" t="s">
        <v>15</v>
      </c>
      <c r="AL20" s="4">
        <f t="shared" si="22"/>
        <v>0</v>
      </c>
      <c r="AM20" s="4">
        <f t="shared" si="23"/>
        <v>0</v>
      </c>
      <c r="AN20" s="4">
        <f t="shared" si="24"/>
        <v>0</v>
      </c>
      <c r="AO20" s="4">
        <f t="shared" si="25"/>
        <v>0</v>
      </c>
      <c r="AP20" s="4">
        <f t="shared" si="26"/>
        <v>0</v>
      </c>
      <c r="AQ20" s="4">
        <f t="shared" si="27"/>
        <v>0</v>
      </c>
      <c r="AR20" s="4">
        <f t="shared" si="28"/>
        <v>0</v>
      </c>
      <c r="AS20" s="4">
        <f t="shared" si="29"/>
        <v>0</v>
      </c>
      <c r="AT20" s="4">
        <f t="shared" si="30"/>
        <v>0</v>
      </c>
      <c r="AU20" s="5">
        <f t="shared" si="31"/>
        <v>0</v>
      </c>
      <c r="AW20" s="3" t="s">
        <v>15</v>
      </c>
      <c r="AX20" s="4">
        <f t="shared" si="32"/>
        <v>9676745.8886886686</v>
      </c>
      <c r="AY20" s="4">
        <f t="shared" si="33"/>
        <v>1318326.3957026671</v>
      </c>
      <c r="AZ20" s="4">
        <f t="shared" si="34"/>
        <v>4795115.7756750742</v>
      </c>
      <c r="BA20" s="4">
        <f t="shared" si="35"/>
        <v>294677.49161471333</v>
      </c>
      <c r="BB20" s="4">
        <f t="shared" si="36"/>
        <v>411182.6489174632</v>
      </c>
      <c r="BC20" s="4">
        <f t="shared" si="37"/>
        <v>31915.349330400906</v>
      </c>
      <c r="BD20" s="4">
        <f t="shared" si="38"/>
        <v>279576.8939383924</v>
      </c>
      <c r="BE20" s="4">
        <f t="shared" si="39"/>
        <v>53176.796093886769</v>
      </c>
      <c r="BF20" s="4">
        <f t="shared" si="40"/>
        <v>127460.52713363146</v>
      </c>
      <c r="BG20" s="5">
        <f t="shared" si="41"/>
        <v>16988177.767094899</v>
      </c>
      <c r="BI20" s="3" t="s">
        <v>15</v>
      </c>
      <c r="BJ20" s="4">
        <f t="shared" si="42"/>
        <v>1462979.9312525562</v>
      </c>
      <c r="BK20" s="4">
        <f t="shared" si="43"/>
        <v>198250.4455882819</v>
      </c>
      <c r="BL20" s="4">
        <f t="shared" si="44"/>
        <v>812298.71490818157</v>
      </c>
      <c r="BM20" s="4">
        <f t="shared" si="45"/>
        <v>41715.091693388727</v>
      </c>
      <c r="BN20" s="4">
        <f t="shared" si="46"/>
        <v>149876.60259128458</v>
      </c>
      <c r="BO20" s="4">
        <f t="shared" si="47"/>
        <v>5853.2092640730352</v>
      </c>
      <c r="BP20" s="4">
        <f t="shared" si="48"/>
        <v>39428.526112504544</v>
      </c>
      <c r="BQ20" s="4">
        <f t="shared" si="49"/>
        <v>8931.1052010814055</v>
      </c>
      <c r="BR20" s="4">
        <f t="shared" si="50"/>
        <v>22056.881501329528</v>
      </c>
      <c r="BS20" s="5">
        <f t="shared" si="51"/>
        <v>2741390.5081126816</v>
      </c>
      <c r="BU20" s="3" t="s">
        <v>15</v>
      </c>
      <c r="BV20" s="4">
        <f t="shared" si="52"/>
        <v>11139725.819941225</v>
      </c>
      <c r="BW20" s="4">
        <f t="shared" si="53"/>
        <v>1516576.8412909489</v>
      </c>
      <c r="BX20" s="4">
        <f t="shared" si="54"/>
        <v>5607414.4905832559</v>
      </c>
      <c r="BY20" s="4">
        <f t="shared" si="55"/>
        <v>336392.58330810204</v>
      </c>
      <c r="BZ20" s="4">
        <f t="shared" si="56"/>
        <v>561059.25150874781</v>
      </c>
      <c r="CA20" s="4">
        <f t="shared" si="57"/>
        <v>37768.558594473943</v>
      </c>
      <c r="CB20" s="4">
        <f t="shared" si="58"/>
        <v>319005.42005089694</v>
      </c>
      <c r="CC20" s="4">
        <f t="shared" si="59"/>
        <v>62107.901294968178</v>
      </c>
      <c r="CD20" s="4">
        <f t="shared" si="60"/>
        <v>149517.408634961</v>
      </c>
      <c r="CE20" s="5">
        <f t="shared" si="61"/>
        <v>19729568.275207575</v>
      </c>
      <c r="CF20" s="6"/>
      <c r="CG20" s="3" t="s">
        <v>15</v>
      </c>
      <c r="CH20" s="4">
        <f>ParFedAn19!$C$7*CaGa19!$N21</f>
        <v>1369932.2072201597</v>
      </c>
      <c r="CI20" s="4">
        <f>ParFedAn19!$D$7*CaGa19!$N21</f>
        <v>188510.68756826979</v>
      </c>
      <c r="CJ20" s="4">
        <f>ParFedAn19!$E$7*CoAr14FIII19!R19</f>
        <v>0</v>
      </c>
      <c r="CK20" s="4">
        <f>ParFedAn19!$F$7*CaGa19!$N21</f>
        <v>50114.145155851002</v>
      </c>
      <c r="CL20" s="4">
        <f>ParFedAn19!$G$7*CaGa19!$N21</f>
        <v>102232.48948930654</v>
      </c>
      <c r="CM20" s="4">
        <f>ParFedAn19!$H$7*CaGa19!$N21</f>
        <v>6317.6752604278281</v>
      </c>
      <c r="CN20" s="4">
        <f>ParFedAn19!$I$7*CaGa19!$N21</f>
        <v>50174.318143310389</v>
      </c>
      <c r="CO20" s="4">
        <f>ParFedAn19!$J$7*CaGa19!$N21</f>
        <v>8862.7993489811288</v>
      </c>
      <c r="CP20" s="4">
        <f>ParFedAn19!$K$7*CoAr14FII19!O21</f>
        <v>22454.605215640033</v>
      </c>
      <c r="CQ20" s="5">
        <f t="shared" si="7"/>
        <v>1798598.9274019466</v>
      </c>
      <c r="CS20" s="3" t="s">
        <v>15</v>
      </c>
      <c r="CT20" s="4">
        <f>ParFedAn19!$C$11*CaGa19!$N21</f>
        <v>1892145.7861827852</v>
      </c>
      <c r="CU20" s="4">
        <f>ParFedAn19!$D$11*CaGa19!$N21</f>
        <v>272671.88515763596</v>
      </c>
      <c r="CV20" s="4">
        <f>ParFedAn19!$E$11*CoAr14FIII19!R19</f>
        <v>0</v>
      </c>
      <c r="CW20" s="4">
        <f>ParFedAn19!$F$11*CaGa19!$N21</f>
        <v>87361.475170976875</v>
      </c>
      <c r="CX20" s="4">
        <f>ParFedAn19!$G$11*CaGa19!$N21</f>
        <v>43854.1865850635</v>
      </c>
      <c r="CY20" s="4">
        <f>ParFedAn19!$H$11*CaGa19!$N21</f>
        <v>5148.3286240877187</v>
      </c>
      <c r="CZ20" s="4">
        <f>ParFedAn19!$I$11*CaGa19!$N21</f>
        <v>53127.802807934233</v>
      </c>
      <c r="DA20" s="4">
        <f>ParFedAn19!$J$11*CaGa19!$N21</f>
        <v>8862.7993489811288</v>
      </c>
      <c r="DB20" s="4">
        <f>ParFedAn19!$K$11*CoAr14FII19!O21</f>
        <v>27252.98332092664</v>
      </c>
      <c r="DC20" s="5">
        <f t="shared" si="62"/>
        <v>2390425.2471983917</v>
      </c>
      <c r="DE20" s="3" t="s">
        <v>15</v>
      </c>
      <c r="DF20" s="4">
        <f>ParFedAn19!$C$14*CaGa19!$N21</f>
        <v>1366252.0962234656</v>
      </c>
      <c r="DG20" s="4">
        <f>ParFedAn19!$D$14*CaGa19!$N21</f>
        <v>187801.115476304</v>
      </c>
      <c r="DH20" s="4">
        <f>ParFedAn19!$E$14*CoAr14FIII19!R19</f>
        <v>0</v>
      </c>
      <c r="DI20" s="4">
        <f>ParFedAn19!$F$14*CaGa19!$N21</f>
        <v>75070.155091416847</v>
      </c>
      <c r="DJ20" s="4">
        <f>ParFedAn19!$G$14*CaGa19!$N21</f>
        <v>43854.1865850635</v>
      </c>
      <c r="DK20" s="4">
        <f>ParFedAn19!$H$14*CaGa19!$N21</f>
        <v>6038.4769833491455</v>
      </c>
      <c r="DL20" s="4">
        <f>ParFedAn19!$I$14*CaGa19!$N21</f>
        <v>45700.321764731925</v>
      </c>
      <c r="DM20" s="4">
        <f>ParFedAn19!$J$14*CaGa19!$N21</f>
        <v>8862.7993489811288</v>
      </c>
      <c r="DN20" s="4">
        <f>ParFedAn19!$K$14*CoAr14FII19!O21</f>
        <v>15608.442218378203</v>
      </c>
      <c r="DO20" s="5">
        <f t="shared" si="63"/>
        <v>1749187.5936916904</v>
      </c>
      <c r="DQ20" s="3" t="s">
        <v>15</v>
      </c>
      <c r="DR20" s="4">
        <f>ParFedAn19!$C$22*CaGa19!$N21</f>
        <v>1516829.006061652</v>
      </c>
      <c r="DS20" s="4">
        <f>ParFedAn19!$D$22*CaGa19!$N21</f>
        <v>214109.94419253495</v>
      </c>
      <c r="DT20" s="4">
        <f>ParFedAn19!$E$22*CoAr14FIII19!R19</f>
        <v>0</v>
      </c>
      <c r="DU20" s="4">
        <f>ParFedAn19!$F$22*CaGa19!$N21</f>
        <v>45652.962758702248</v>
      </c>
      <c r="DV20" s="4">
        <f>ParFedAn19!$G$22*CaGa19!$N21</f>
        <v>133115.35205284844</v>
      </c>
      <c r="DW20" s="4">
        <f>ParFedAn19!$H$22*CaGa19!$N21</f>
        <v>5366.8715682870061</v>
      </c>
      <c r="DX20" s="4">
        <f>ParFedAn19!$I$22*CaGa19!$N21</f>
        <v>33235.674319363556</v>
      </c>
      <c r="DY20" s="4">
        <f>ParFedAn19!$J$22*CaGa19!$N21</f>
        <v>8862.7993489811288</v>
      </c>
      <c r="DZ20" s="4">
        <f>ParFedAn19!$K$22*CoAr14FII19!O21</f>
        <v>18600.159823532176</v>
      </c>
      <c r="EA20" s="5">
        <f t="shared" si="64"/>
        <v>1975772.7701259016</v>
      </c>
      <c r="EC20" s="3" t="s">
        <v>15</v>
      </c>
      <c r="ED20" s="4">
        <f>ParFedAn19!$C$26*CaGa19!$N21</f>
        <v>1845706.3847044725</v>
      </c>
      <c r="EE20" s="4">
        <f>ParFedAn19!$D$26*CaGa19!$N21</f>
        <v>248795.24294393466</v>
      </c>
      <c r="EF20" s="4">
        <f>ParFedAn19!$E$26*CoAr14FIII19!R19</f>
        <v>0</v>
      </c>
      <c r="EG20" s="4">
        <f>ParFedAn19!$F$26*CaGa19!$N21</f>
        <v>46686.752149665626</v>
      </c>
      <c r="EH20" s="4">
        <f>ParFedAn19!$G$26*CaGa19!$N21</f>
        <v>44272.247693150151</v>
      </c>
      <c r="EI20" s="4">
        <f>ParFedAn19!$H$26*CaGa19!$N21</f>
        <v>3405.7287601395806</v>
      </c>
      <c r="EJ20" s="4">
        <f>ParFedAn19!$I$26*CaGa19!$N21</f>
        <v>52494.070035646509</v>
      </c>
      <c r="EK20" s="4">
        <f>ParFedAn19!$J$26*CaGa19!$N21</f>
        <v>8862.7993489811288</v>
      </c>
      <c r="EL20" s="4">
        <f>ParFedAn19!$K$26*CoAr14FII19!O21</f>
        <v>21576.128197270227</v>
      </c>
      <c r="EM20" s="5">
        <f t="shared" si="65"/>
        <v>2271799.3538332609</v>
      </c>
      <c r="EO20" s="3" t="s">
        <v>15</v>
      </c>
      <c r="EP20" s="4">
        <f>ParFedAn19!$C$30*CaGa19!$N21</f>
        <v>1685880.4082961341</v>
      </c>
      <c r="EQ20" s="4">
        <f>ParFedAn19!$D$30*CaGa19!$N21</f>
        <v>206437.52036398766</v>
      </c>
      <c r="ER20" s="4">
        <f>ParFedAn19!$E$30*CoAr14FIII19!R19</f>
        <v>4795115.7756750742</v>
      </c>
      <c r="ES20" s="400">
        <f>ParFedAn19!$F$30*CaGa19!$N21</f>
        <v>-10207.998711899287</v>
      </c>
      <c r="ET20" s="4">
        <f>ParFedAn19!$G$30*CaGa19!$N21</f>
        <v>43854.186512031134</v>
      </c>
      <c r="EU20" s="4">
        <f>ParFedAn19!$H$30*CaGa19!$N21</f>
        <v>5638.2681341096277</v>
      </c>
      <c r="EV20" s="4">
        <f>ParFedAn19!$I$30*CaGa19!$N21</f>
        <v>44844.706867405795</v>
      </c>
      <c r="EW20" s="4">
        <f>ParFedAn19!$J$30*CaGa19!$N21</f>
        <v>8862.7993489811288</v>
      </c>
      <c r="EX20" s="4">
        <f>ParFedAn19!$K$30*CoAr14FII19!O21</f>
        <v>21968.208357884188</v>
      </c>
      <c r="EY20" s="5">
        <f t="shared" si="66"/>
        <v>6802393.8748437101</v>
      </c>
      <c r="FA20" s="3" t="s">
        <v>15</v>
      </c>
      <c r="FB20" s="4">
        <f>ParFedAn19!$C$41*CaGa19!$AC21</f>
        <v>1462979.9312525562</v>
      </c>
      <c r="FC20" s="4">
        <f>ParFedAn19!$D$41*CaGa19!$AC21</f>
        <v>198250.4455882819</v>
      </c>
      <c r="FD20" s="4">
        <f>ParFedAn19!$E$41*CoAr14FIII19!R19</f>
        <v>812298.71490818157</v>
      </c>
      <c r="FE20" s="4">
        <f>ParFedAn19!$F$41*CaGa19!$AC21</f>
        <v>41715.091693388727</v>
      </c>
      <c r="FF20" s="4">
        <f>ParFedAn19!$G$41*CaGa19!$AC21</f>
        <v>149876.60259128458</v>
      </c>
      <c r="FG20" s="4">
        <f>ParFedAn19!$H$41*CaGa19!$AC21</f>
        <v>5853.2092640730352</v>
      </c>
      <c r="FH20" s="4">
        <f>ParFedAn19!$I$41*CaGa19!$AC21</f>
        <v>39428.526112504544</v>
      </c>
      <c r="FI20" s="4">
        <f>ParFedAn19!$J$41*CaGa19!$AC21</f>
        <v>8931.1052010814055</v>
      </c>
      <c r="FJ20" s="4">
        <f>ParFedAn19!$K$41*CoAr14FII19!U21</f>
        <v>22056.881501329528</v>
      </c>
      <c r="FK20" s="5">
        <f t="shared" si="67"/>
        <v>2741390.5081126816</v>
      </c>
      <c r="FM20" s="3" t="s">
        <v>15</v>
      </c>
      <c r="FN20" s="4"/>
      <c r="FO20" s="4"/>
      <c r="FP20" s="4"/>
      <c r="FQ20" s="4"/>
      <c r="FR20" s="4"/>
      <c r="FS20" s="4"/>
      <c r="FT20" s="4"/>
      <c r="FU20" s="4"/>
      <c r="FV20" s="4"/>
      <c r="FW20" s="5">
        <f t="shared" si="68"/>
        <v>0</v>
      </c>
      <c r="FY20" s="3" t="s">
        <v>15</v>
      </c>
      <c r="FZ20" s="4"/>
      <c r="GA20" s="4"/>
      <c r="GB20" s="4"/>
      <c r="GC20" s="4"/>
      <c r="GD20" s="4"/>
      <c r="GE20" s="4"/>
      <c r="GF20" s="4"/>
      <c r="GG20" s="4"/>
      <c r="GH20" s="4"/>
      <c r="GI20" s="5">
        <f t="shared" si="69"/>
        <v>0</v>
      </c>
      <c r="GK20" s="3" t="s">
        <v>15</v>
      </c>
      <c r="GL20" s="4"/>
      <c r="GM20" s="4"/>
      <c r="GN20" s="4"/>
      <c r="GO20" s="4"/>
      <c r="GP20" s="4"/>
      <c r="GQ20" s="4"/>
      <c r="GR20" s="4"/>
      <c r="GS20" s="4"/>
      <c r="GT20" s="4"/>
      <c r="GU20" s="5">
        <f t="shared" si="70"/>
        <v>0</v>
      </c>
      <c r="GW20" s="3" t="s">
        <v>15</v>
      </c>
      <c r="GX20" s="4"/>
      <c r="GY20" s="4"/>
      <c r="GZ20" s="4"/>
      <c r="HA20" s="4"/>
      <c r="HB20" s="4"/>
      <c r="HC20" s="4"/>
      <c r="HD20" s="4"/>
      <c r="HE20" s="4"/>
      <c r="HF20" s="4"/>
      <c r="HG20" s="5">
        <f t="shared" si="71"/>
        <v>0</v>
      </c>
      <c r="HI20" s="3" t="s">
        <v>15</v>
      </c>
      <c r="HJ20" s="4"/>
      <c r="HK20" s="4"/>
      <c r="HL20" s="4"/>
      <c r="HM20" s="4"/>
      <c r="HN20" s="4"/>
      <c r="HO20" s="4"/>
      <c r="HP20" s="4"/>
      <c r="HQ20" s="4"/>
      <c r="HR20" s="4"/>
      <c r="HS20" s="5">
        <f t="shared" si="72"/>
        <v>0</v>
      </c>
    </row>
    <row r="21" spans="1:227" s="2" customFormat="1">
      <c r="A21" s="3" t="s">
        <v>16</v>
      </c>
      <c r="B21" s="4">
        <f t="shared" si="8"/>
        <v>3269099.307078925</v>
      </c>
      <c r="C21" s="4">
        <f t="shared" si="0"/>
        <v>458392.57017613004</v>
      </c>
      <c r="D21" s="4">
        <f t="shared" si="0"/>
        <v>0</v>
      </c>
      <c r="E21" s="4">
        <f t="shared" si="0"/>
        <v>150126.12188134191</v>
      </c>
      <c r="F21" s="4">
        <f t="shared" si="0"/>
        <v>134159.7359051044</v>
      </c>
      <c r="G21" s="4">
        <f t="shared" si="0"/>
        <v>12363.829970591349</v>
      </c>
      <c r="H21" s="4">
        <f t="shared" si="0"/>
        <v>105243.95900967042</v>
      </c>
      <c r="I21" s="4">
        <f t="shared" si="0"/>
        <v>18780.016106979368</v>
      </c>
      <c r="J21" s="4">
        <f t="shared" si="0"/>
        <v>44385.389903861615</v>
      </c>
      <c r="K21" s="6">
        <f t="shared" si="9"/>
        <v>4192550.9300326044</v>
      </c>
      <c r="L21" s="3"/>
      <c r="M21" s="3" t="s">
        <v>16</v>
      </c>
      <c r="N21" s="4">
        <f t="shared" si="10"/>
        <v>3565815.8063425589</v>
      </c>
      <c r="O21" s="4">
        <f t="shared" si="1"/>
        <v>472772.62833790213</v>
      </c>
      <c r="P21" s="4">
        <f t="shared" si="1"/>
        <v>3070172.1266009142</v>
      </c>
      <c r="Q21" s="4">
        <f t="shared" si="1"/>
        <v>58011.578972914373</v>
      </c>
      <c r="R21" s="4">
        <f t="shared" si="1"/>
        <v>156268.32057075878</v>
      </c>
      <c r="S21" s="4">
        <f t="shared" si="1"/>
        <v>10178.738161064337</v>
      </c>
      <c r="T21" s="4">
        <f t="shared" si="1"/>
        <v>92227.831582311774</v>
      </c>
      <c r="U21" s="4">
        <f t="shared" si="1"/>
        <v>18780.016106979368</v>
      </c>
      <c r="V21" s="4">
        <f t="shared" si="1"/>
        <v>42230.179486806883</v>
      </c>
      <c r="W21" s="5">
        <f t="shared" si="11"/>
        <v>7486457.2261622101</v>
      </c>
      <c r="X21" s="5"/>
      <c r="Y21" s="3" t="s">
        <v>16</v>
      </c>
      <c r="Z21" s="4">
        <f t="shared" si="12"/>
        <v>1022566.973581579</v>
      </c>
      <c r="AA21" s="4">
        <f t="shared" si="13"/>
        <v>138569.47305001161</v>
      </c>
      <c r="AB21" s="4">
        <f t="shared" si="14"/>
        <v>520091.0655037816</v>
      </c>
      <c r="AC21" s="4">
        <f t="shared" si="15"/>
        <v>29157.252368503432</v>
      </c>
      <c r="AD21" s="4">
        <f t="shared" si="16"/>
        <v>104758.00839676839</v>
      </c>
      <c r="AE21" s="4">
        <f t="shared" si="17"/>
        <v>4091.1692327716391</v>
      </c>
      <c r="AF21" s="4">
        <f t="shared" si="18"/>
        <v>27559.030550150335</v>
      </c>
      <c r="AG21" s="4">
        <f t="shared" si="19"/>
        <v>6242.5006803677961</v>
      </c>
      <c r="AH21" s="4">
        <f t="shared" si="20"/>
        <v>15011.108092913244</v>
      </c>
      <c r="AI21" s="5">
        <f t="shared" si="21"/>
        <v>1868046.5814568473</v>
      </c>
      <c r="AK21" s="3" t="s">
        <v>16</v>
      </c>
      <c r="AL21" s="4">
        <f t="shared" si="22"/>
        <v>0</v>
      </c>
      <c r="AM21" s="4">
        <f t="shared" si="23"/>
        <v>0</v>
      </c>
      <c r="AN21" s="4">
        <f t="shared" si="24"/>
        <v>0</v>
      </c>
      <c r="AO21" s="4">
        <f t="shared" si="25"/>
        <v>0</v>
      </c>
      <c r="AP21" s="4">
        <f t="shared" si="26"/>
        <v>0</v>
      </c>
      <c r="AQ21" s="4">
        <f t="shared" si="27"/>
        <v>0</v>
      </c>
      <c r="AR21" s="4">
        <f t="shared" si="28"/>
        <v>0</v>
      </c>
      <c r="AS21" s="4">
        <f t="shared" si="29"/>
        <v>0</v>
      </c>
      <c r="AT21" s="4">
        <f t="shared" si="30"/>
        <v>0</v>
      </c>
      <c r="AU21" s="5">
        <f t="shared" si="31"/>
        <v>0</v>
      </c>
      <c r="AW21" s="3" t="s">
        <v>16</v>
      </c>
      <c r="AX21" s="4">
        <f t="shared" si="32"/>
        <v>6834915.113421483</v>
      </c>
      <c r="AY21" s="4">
        <f t="shared" si="33"/>
        <v>931165.19851403206</v>
      </c>
      <c r="AZ21" s="4">
        <f t="shared" si="34"/>
        <v>3070172.1266009142</v>
      </c>
      <c r="BA21" s="4">
        <f t="shared" si="35"/>
        <v>208137.70085425628</v>
      </c>
      <c r="BB21" s="4">
        <f t="shared" si="36"/>
        <v>290428.05647586315</v>
      </c>
      <c r="BC21" s="4">
        <f t="shared" si="37"/>
        <v>22542.568131655684</v>
      </c>
      <c r="BD21" s="4">
        <f t="shared" si="38"/>
        <v>197471.79059198219</v>
      </c>
      <c r="BE21" s="4">
        <f t="shared" si="39"/>
        <v>37560.032213958737</v>
      </c>
      <c r="BF21" s="4">
        <f t="shared" si="40"/>
        <v>86615.569390668505</v>
      </c>
      <c r="BG21" s="5">
        <f t="shared" si="41"/>
        <v>11679008.156194814</v>
      </c>
      <c r="BI21" s="3" t="s">
        <v>16</v>
      </c>
      <c r="BJ21" s="4">
        <f t="shared" si="42"/>
        <v>1022566.973581579</v>
      </c>
      <c r="BK21" s="4">
        <f t="shared" si="43"/>
        <v>138569.47305001161</v>
      </c>
      <c r="BL21" s="4">
        <f t="shared" si="44"/>
        <v>520091.0655037816</v>
      </c>
      <c r="BM21" s="4">
        <f t="shared" si="45"/>
        <v>29157.252368503432</v>
      </c>
      <c r="BN21" s="4">
        <f t="shared" si="46"/>
        <v>104758.00839676839</v>
      </c>
      <c r="BO21" s="4">
        <f t="shared" si="47"/>
        <v>4091.1692327716391</v>
      </c>
      <c r="BP21" s="4">
        <f t="shared" si="48"/>
        <v>27559.030550150335</v>
      </c>
      <c r="BQ21" s="4">
        <f t="shared" si="49"/>
        <v>6242.5006803677961</v>
      </c>
      <c r="BR21" s="4">
        <f t="shared" si="50"/>
        <v>15011.108092913244</v>
      </c>
      <c r="BS21" s="5">
        <f t="shared" si="51"/>
        <v>1868046.5814568473</v>
      </c>
      <c r="BU21" s="3" t="s">
        <v>16</v>
      </c>
      <c r="BV21" s="4">
        <f t="shared" si="52"/>
        <v>7857482.0870030615</v>
      </c>
      <c r="BW21" s="4">
        <f t="shared" si="53"/>
        <v>1069734.6715640437</v>
      </c>
      <c r="BX21" s="4">
        <f t="shared" si="54"/>
        <v>3590263.1921046958</v>
      </c>
      <c r="BY21" s="4">
        <f t="shared" si="55"/>
        <v>237294.95322275971</v>
      </c>
      <c r="BZ21" s="4">
        <f t="shared" si="56"/>
        <v>395186.06487263157</v>
      </c>
      <c r="CA21" s="4">
        <f t="shared" si="57"/>
        <v>26633.737364427325</v>
      </c>
      <c r="CB21" s="4">
        <f t="shared" si="58"/>
        <v>225030.82114213254</v>
      </c>
      <c r="CC21" s="4">
        <f t="shared" si="59"/>
        <v>43802.532894326534</v>
      </c>
      <c r="CD21" s="4">
        <f t="shared" si="60"/>
        <v>101626.67748358175</v>
      </c>
      <c r="CE21" s="5">
        <f t="shared" si="61"/>
        <v>13547054.737651661</v>
      </c>
      <c r="CF21" s="6"/>
      <c r="CG21" s="3" t="s">
        <v>16</v>
      </c>
      <c r="CH21" s="4">
        <f>ParFedAn19!$C$7*CaGa19!$N22</f>
        <v>967615.60706445144</v>
      </c>
      <c r="CI21" s="4">
        <f>ParFedAn19!$D$7*CaGa19!$N22</f>
        <v>133149.56932039949</v>
      </c>
      <c r="CJ21" s="4">
        <f>ParFedAn19!$E$7*CoAr14FIII19!R20</f>
        <v>0</v>
      </c>
      <c r="CK21" s="4">
        <f>ParFedAn19!$F$7*CaGa19!$N22</f>
        <v>35396.809223058037</v>
      </c>
      <c r="CL21" s="4">
        <f>ParFedAn19!$G$7*CaGa19!$N22</f>
        <v>72209.231856542465</v>
      </c>
      <c r="CM21" s="4">
        <f>ParFedAn19!$H$7*CaGa19!$N22</f>
        <v>4462.3238654703118</v>
      </c>
      <c r="CN21" s="4">
        <f>ParFedAn19!$I$7*CaGa19!$N22</f>
        <v>35439.310831154071</v>
      </c>
      <c r="CO21" s="4">
        <f>ParFedAn19!$J$7*CaGa19!$N22</f>
        <v>6260.0053689931228</v>
      </c>
      <c r="CP21" s="4">
        <f>ParFedAn19!$K$7*CoAr14FII19!O22</f>
        <v>15258.986134242607</v>
      </c>
      <c r="CQ21" s="5">
        <f t="shared" si="7"/>
        <v>1269791.8436643111</v>
      </c>
      <c r="CS21" s="3" t="s">
        <v>16</v>
      </c>
      <c r="CT21" s="4">
        <f>ParFedAn19!$C$11*CaGa19!$N22</f>
        <v>1336467.4426239424</v>
      </c>
      <c r="CU21" s="4">
        <f>ParFedAn19!$D$11*CaGa19!$N22</f>
        <v>192594.61913199091</v>
      </c>
      <c r="CV21" s="4">
        <f>ParFedAn19!$E$11*CoAr14FIII19!R20</f>
        <v>0</v>
      </c>
      <c r="CW21" s="4">
        <f>ParFedAn19!$F$11*CaGa19!$N22</f>
        <v>61705.481764781754</v>
      </c>
      <c r="CX21" s="4">
        <f>ParFedAn19!$G$11*CaGa19!$N22</f>
        <v>30975.252024280966</v>
      </c>
      <c r="CY21" s="4">
        <f>ParFedAn19!$H$11*CaGa19!$N22</f>
        <v>3636.386604175475</v>
      </c>
      <c r="CZ21" s="4">
        <f>ParFedAn19!$I$11*CaGa19!$N22</f>
        <v>37525.427094173108</v>
      </c>
      <c r="DA21" s="4">
        <f>ParFedAn19!$J$11*CaGa19!$N22</f>
        <v>6260.0053689931228</v>
      </c>
      <c r="DB21" s="4">
        <f>ParFedAn19!$K$11*CoAr14FII19!O22</f>
        <v>18519.715248483444</v>
      </c>
      <c r="DC21" s="5">
        <f t="shared" si="62"/>
        <v>1687684.3298608214</v>
      </c>
      <c r="DE21" s="3" t="s">
        <v>16</v>
      </c>
      <c r="DF21" s="4">
        <f>ParFedAn19!$C$14*CaGa19!$N22</f>
        <v>965016.25739053113</v>
      </c>
      <c r="DG21" s="4">
        <f>ParFedAn19!$D$14*CaGa19!$N22</f>
        <v>132648.3817237397</v>
      </c>
      <c r="DH21" s="4">
        <f>ParFedAn19!$E$14*CoAr14FIII19!R20</f>
        <v>0</v>
      </c>
      <c r="DI21" s="4">
        <f>ParFedAn19!$F$14*CaGa19!$N22</f>
        <v>53023.830893502105</v>
      </c>
      <c r="DJ21" s="4">
        <f>ParFedAn19!$G$14*CaGa19!$N22</f>
        <v>30975.252024280966</v>
      </c>
      <c r="DK21" s="4">
        <f>ParFedAn19!$H$14*CaGa19!$N22</f>
        <v>4265.1195009455632</v>
      </c>
      <c r="DL21" s="4">
        <f>ParFedAn19!$I$14*CaGa19!$N22</f>
        <v>32279.221084343237</v>
      </c>
      <c r="DM21" s="4">
        <f>ParFedAn19!$J$14*CaGa19!$N22</f>
        <v>6260.0053689931228</v>
      </c>
      <c r="DN21" s="4">
        <f>ParFedAn19!$K$14*CoAr14FII19!O22</f>
        <v>10606.688521135564</v>
      </c>
      <c r="DO21" s="5">
        <f t="shared" si="63"/>
        <v>1235074.7565074717</v>
      </c>
      <c r="DQ21" s="3" t="s">
        <v>16</v>
      </c>
      <c r="DR21" s="4">
        <f>ParFedAn19!$C$22*CaGa19!$N22</f>
        <v>1071372.2998684421</v>
      </c>
      <c r="DS21" s="4">
        <f>ParFedAn19!$D$22*CaGa19!$N22</f>
        <v>151230.93138221296</v>
      </c>
      <c r="DT21" s="4">
        <f>ParFedAn19!$E$22*CoAr14FIII19!R20</f>
        <v>0</v>
      </c>
      <c r="DU21" s="4">
        <f>ParFedAn19!$F$22*CaGa19!$N22</f>
        <v>32245.770295225455</v>
      </c>
      <c r="DV21" s="4">
        <f>ParFedAn19!$G$22*CaGa19!$N22</f>
        <v>94022.530098465766</v>
      </c>
      <c r="DW21" s="4">
        <f>ParFedAn19!$H$22*CaGa19!$N22</f>
        <v>3790.7486685948143</v>
      </c>
      <c r="DX21" s="4">
        <f>ParFedAn19!$I$22*CaGa19!$N22</f>
        <v>23475.144983987579</v>
      </c>
      <c r="DY21" s="4">
        <f>ParFedAn19!$J$22*CaGa19!$N22</f>
        <v>6260.0053689931228</v>
      </c>
      <c r="DZ21" s="4">
        <f>ParFedAn19!$K$22*CoAr14FII19!O22</f>
        <v>12639.704778433977</v>
      </c>
      <c r="EA21" s="5">
        <f t="shared" si="64"/>
        <v>1395037.1354443559</v>
      </c>
      <c r="EC21" s="3" t="s">
        <v>16</v>
      </c>
      <c r="ED21" s="4">
        <f>ParFedAn19!$C$26*CaGa19!$N22</f>
        <v>1303666.1920099943</v>
      </c>
      <c r="EE21" s="4">
        <f>ParFedAn19!$D$26*CaGa19!$N22</f>
        <v>175729.98048162126</v>
      </c>
      <c r="EF21" s="4">
        <f>ParFedAn19!$E$26*CoAr14FIII19!R20</f>
        <v>0</v>
      </c>
      <c r="EG21" s="4">
        <f>ParFedAn19!$F$26*CaGa19!$N22</f>
        <v>32975.960259255597</v>
      </c>
      <c r="EH21" s="4">
        <f>ParFedAn19!$G$26*CaGa19!$N22</f>
        <v>31270.538499596521</v>
      </c>
      <c r="EI21" s="4">
        <f>ParFedAn19!$H$26*CaGa19!$N22</f>
        <v>2405.5469930343183</v>
      </c>
      <c r="EJ21" s="4">
        <f>ParFedAn19!$I$26*CaGa19!$N22</f>
        <v>37077.80660759579</v>
      </c>
      <c r="EK21" s="4">
        <f>ParFedAn19!$J$26*CaGa19!$N22</f>
        <v>6260.0053689931228</v>
      </c>
      <c r="EL21" s="4">
        <f>ParFedAn19!$K$26*CoAr14FII19!O22</f>
        <v>14662.018674168132</v>
      </c>
      <c r="EM21" s="5">
        <f t="shared" si="65"/>
        <v>1604048.0488942591</v>
      </c>
      <c r="EO21" s="3" t="s">
        <v>16</v>
      </c>
      <c r="EP21" s="4">
        <f>ParFedAn19!$C$30*CaGa19!$N22</f>
        <v>1190777.3144641223</v>
      </c>
      <c r="EQ21" s="4">
        <f>ParFedAn19!$D$30*CaGa19!$N22</f>
        <v>145811.71647406791</v>
      </c>
      <c r="ER21" s="4">
        <f>ParFedAn19!$E$30*CoAr14FIII19!R20</f>
        <v>3070172.1266009142</v>
      </c>
      <c r="ES21" s="400">
        <f>ParFedAn19!$F$30*CaGa19!$N22</f>
        <v>-7210.1515815666799</v>
      </c>
      <c r="ET21" s="4">
        <f>ParFedAn19!$G$30*CaGa19!$N22</f>
        <v>30975.251972696475</v>
      </c>
      <c r="EU21" s="4">
        <f>ParFedAn19!$H$30*CaGa19!$N22</f>
        <v>3982.4424994352044</v>
      </c>
      <c r="EV21" s="4">
        <f>ParFedAn19!$I$30*CaGa19!$N22</f>
        <v>31674.879990728401</v>
      </c>
      <c r="EW21" s="4">
        <f>ParFedAn19!$J$30*CaGa19!$N22</f>
        <v>6260.0053689931228</v>
      </c>
      <c r="EX21" s="4">
        <f>ParFedAn19!$K$30*CoAr14FII19!O22</f>
        <v>14928.45603420477</v>
      </c>
      <c r="EY21" s="5">
        <f t="shared" si="66"/>
        <v>4487372.0418235958</v>
      </c>
      <c r="FA21" s="3" t="s">
        <v>16</v>
      </c>
      <c r="FB21" s="4">
        <f>ParFedAn19!$C$41*CaGa19!$AC22</f>
        <v>1022566.973581579</v>
      </c>
      <c r="FC21" s="4">
        <f>ParFedAn19!$D$41*CaGa19!$AC22</f>
        <v>138569.47305001161</v>
      </c>
      <c r="FD21" s="4">
        <f>ParFedAn19!$E$41*CoAr14FIII19!R20</f>
        <v>520091.0655037816</v>
      </c>
      <c r="FE21" s="4">
        <f>ParFedAn19!$F$41*CaGa19!$AC22</f>
        <v>29157.252368503432</v>
      </c>
      <c r="FF21" s="4">
        <f>ParFedAn19!$G$41*CaGa19!$AC22</f>
        <v>104758.00839676839</v>
      </c>
      <c r="FG21" s="4">
        <f>ParFedAn19!$H$41*CaGa19!$AC22</f>
        <v>4091.1692327716391</v>
      </c>
      <c r="FH21" s="4">
        <f>ParFedAn19!$I$41*CaGa19!$AC22</f>
        <v>27559.030550150335</v>
      </c>
      <c r="FI21" s="4">
        <f>ParFedAn19!$J$41*CaGa19!$AC22</f>
        <v>6242.5006803677961</v>
      </c>
      <c r="FJ21" s="4">
        <f>ParFedAn19!$K$41*CoAr14FII19!U22</f>
        <v>15011.108092913244</v>
      </c>
      <c r="FK21" s="5">
        <f t="shared" si="67"/>
        <v>1868046.5814568473</v>
      </c>
      <c r="FM21" s="3" t="s">
        <v>16</v>
      </c>
      <c r="FN21" s="4"/>
      <c r="FO21" s="4"/>
      <c r="FP21" s="4"/>
      <c r="FQ21" s="4"/>
      <c r="FR21" s="4"/>
      <c r="FS21" s="4"/>
      <c r="FT21" s="4"/>
      <c r="FU21" s="4"/>
      <c r="FV21" s="4"/>
      <c r="FW21" s="5">
        <f t="shared" si="68"/>
        <v>0</v>
      </c>
      <c r="FY21" s="3" t="s">
        <v>16</v>
      </c>
      <c r="FZ21" s="4"/>
      <c r="GA21" s="4"/>
      <c r="GB21" s="4"/>
      <c r="GC21" s="4"/>
      <c r="GD21" s="4"/>
      <c r="GE21" s="4"/>
      <c r="GF21" s="4"/>
      <c r="GG21" s="4"/>
      <c r="GH21" s="4"/>
      <c r="GI21" s="5">
        <f t="shared" si="69"/>
        <v>0</v>
      </c>
      <c r="GK21" s="3" t="s">
        <v>16</v>
      </c>
      <c r="GL21" s="4"/>
      <c r="GM21" s="4"/>
      <c r="GN21" s="4"/>
      <c r="GO21" s="4"/>
      <c r="GP21" s="4"/>
      <c r="GQ21" s="4"/>
      <c r="GR21" s="4"/>
      <c r="GS21" s="4"/>
      <c r="GT21" s="4"/>
      <c r="GU21" s="5">
        <f t="shared" si="70"/>
        <v>0</v>
      </c>
      <c r="GW21" s="3" t="s">
        <v>16</v>
      </c>
      <c r="GX21" s="4"/>
      <c r="GY21" s="4"/>
      <c r="GZ21" s="4"/>
      <c r="HA21" s="4"/>
      <c r="HB21" s="4"/>
      <c r="HC21" s="4"/>
      <c r="HD21" s="4"/>
      <c r="HE21" s="4"/>
      <c r="HF21" s="4"/>
      <c r="HG21" s="5">
        <f t="shared" si="71"/>
        <v>0</v>
      </c>
      <c r="HI21" s="3" t="s">
        <v>16</v>
      </c>
      <c r="HJ21" s="4"/>
      <c r="HK21" s="4"/>
      <c r="HL21" s="4"/>
      <c r="HM21" s="4"/>
      <c r="HN21" s="4"/>
      <c r="HO21" s="4"/>
      <c r="HP21" s="4"/>
      <c r="HQ21" s="4"/>
      <c r="HR21" s="4"/>
      <c r="HS21" s="5">
        <f t="shared" si="72"/>
        <v>0</v>
      </c>
    </row>
    <row r="22" spans="1:227" s="2" customFormat="1">
      <c r="A22" s="3" t="s">
        <v>17</v>
      </c>
      <c r="B22" s="4">
        <f t="shared" si="8"/>
        <v>28670438.885299187</v>
      </c>
      <c r="C22" s="4">
        <f t="shared" si="8"/>
        <v>4020164.2514351024</v>
      </c>
      <c r="D22" s="4">
        <f t="shared" si="8"/>
        <v>0</v>
      </c>
      <c r="E22" s="4">
        <f t="shared" si="8"/>
        <v>1316626.2013410521</v>
      </c>
      <c r="F22" s="4">
        <f t="shared" si="8"/>
        <v>1176598.8573079198</v>
      </c>
      <c r="G22" s="4">
        <f t="shared" si="8"/>
        <v>108432.44522810447</v>
      </c>
      <c r="H22" s="4">
        <f t="shared" si="8"/>
        <v>923003.62007963948</v>
      </c>
      <c r="I22" s="4">
        <f t="shared" si="8"/>
        <v>164703.25722261312</v>
      </c>
      <c r="J22" s="4">
        <f t="shared" si="8"/>
        <v>624988.54335934157</v>
      </c>
      <c r="K22" s="6">
        <f t="shared" si="9"/>
        <v>37004956.061272956</v>
      </c>
      <c r="L22" s="3"/>
      <c r="M22" s="3" t="s">
        <v>17</v>
      </c>
      <c r="N22" s="4">
        <f t="shared" si="10"/>
        <v>31272682.335039869</v>
      </c>
      <c r="O22" s="4">
        <f t="shared" si="10"/>
        <v>4146279.2880145586</v>
      </c>
      <c r="P22" s="4">
        <f t="shared" si="10"/>
        <v>3238311.4880410195</v>
      </c>
      <c r="Q22" s="4">
        <f t="shared" si="10"/>
        <v>508769.31942113512</v>
      </c>
      <c r="R22" s="4">
        <f t="shared" si="10"/>
        <v>1370494.1067194429</v>
      </c>
      <c r="S22" s="4">
        <f t="shared" si="10"/>
        <v>89268.897321145894</v>
      </c>
      <c r="T22" s="4">
        <f t="shared" si="10"/>
        <v>808850.4387671994</v>
      </c>
      <c r="U22" s="4">
        <f t="shared" si="10"/>
        <v>164703.25722261312</v>
      </c>
      <c r="V22" s="4">
        <f t="shared" si="10"/>
        <v>594641.12899381574</v>
      </c>
      <c r="W22" s="5">
        <f t="shared" si="11"/>
        <v>42194000.259540804</v>
      </c>
      <c r="X22" s="5"/>
      <c r="Y22" s="3" t="s">
        <v>17</v>
      </c>
      <c r="Z22" s="4">
        <f t="shared" si="12"/>
        <v>8968049.3519153297</v>
      </c>
      <c r="AA22" s="4">
        <f t="shared" si="13"/>
        <v>1215272.842842567</v>
      </c>
      <c r="AB22" s="4">
        <f t="shared" si="14"/>
        <v>548574.08731445973</v>
      </c>
      <c r="AC22" s="4">
        <f t="shared" si="15"/>
        <v>255713.00947764094</v>
      </c>
      <c r="AD22" s="4">
        <f t="shared" si="16"/>
        <v>918741.76810153888</v>
      </c>
      <c r="AE22" s="4">
        <f t="shared" si="17"/>
        <v>35880.102266579386</v>
      </c>
      <c r="AF22" s="4">
        <f t="shared" si="18"/>
        <v>241696.39001642677</v>
      </c>
      <c r="AG22" s="4">
        <f t="shared" si="19"/>
        <v>54747.567276518508</v>
      </c>
      <c r="AH22" s="4">
        <f t="shared" si="20"/>
        <v>210446.44008181081</v>
      </c>
      <c r="AI22" s="5">
        <f t="shared" si="21"/>
        <v>12449121.559292875</v>
      </c>
      <c r="AK22" s="3" t="s">
        <v>17</v>
      </c>
      <c r="AL22" s="4">
        <f t="shared" si="22"/>
        <v>0</v>
      </c>
      <c r="AM22" s="4">
        <f t="shared" si="23"/>
        <v>0</v>
      </c>
      <c r="AN22" s="4">
        <f t="shared" si="24"/>
        <v>0</v>
      </c>
      <c r="AO22" s="4">
        <f t="shared" si="25"/>
        <v>0</v>
      </c>
      <c r="AP22" s="4">
        <f t="shared" si="26"/>
        <v>0</v>
      </c>
      <c r="AQ22" s="4">
        <f t="shared" si="27"/>
        <v>0</v>
      </c>
      <c r="AR22" s="4">
        <f t="shared" si="28"/>
        <v>0</v>
      </c>
      <c r="AS22" s="4">
        <f t="shared" si="29"/>
        <v>0</v>
      </c>
      <c r="AT22" s="4">
        <f t="shared" si="30"/>
        <v>0</v>
      </c>
      <c r="AU22" s="5">
        <f t="shared" si="31"/>
        <v>0</v>
      </c>
      <c r="AW22" s="3" t="s">
        <v>17</v>
      </c>
      <c r="AX22" s="4">
        <f t="shared" si="32"/>
        <v>59943121.220339052</v>
      </c>
      <c r="AY22" s="4">
        <f t="shared" si="33"/>
        <v>8166443.5394496601</v>
      </c>
      <c r="AZ22" s="4">
        <f t="shared" si="34"/>
        <v>3238311.4880410195</v>
      </c>
      <c r="BA22" s="4">
        <f t="shared" si="35"/>
        <v>1825395.5207621872</v>
      </c>
      <c r="BB22" s="4">
        <f t="shared" si="36"/>
        <v>2547092.9640273629</v>
      </c>
      <c r="BC22" s="4">
        <f t="shared" si="37"/>
        <v>197701.34254925034</v>
      </c>
      <c r="BD22" s="4">
        <f t="shared" si="38"/>
        <v>1731854.0588468388</v>
      </c>
      <c r="BE22" s="4">
        <f t="shared" si="39"/>
        <v>329406.51444522623</v>
      </c>
      <c r="BF22" s="4">
        <f t="shared" si="40"/>
        <v>1219629.6723531573</v>
      </c>
      <c r="BG22" s="5">
        <f t="shared" si="41"/>
        <v>79198956.320813745</v>
      </c>
      <c r="BI22" s="3" t="s">
        <v>17</v>
      </c>
      <c r="BJ22" s="4">
        <f t="shared" si="42"/>
        <v>8968049.3519153297</v>
      </c>
      <c r="BK22" s="4">
        <f t="shared" si="43"/>
        <v>1215272.842842567</v>
      </c>
      <c r="BL22" s="4">
        <f t="shared" si="44"/>
        <v>548574.08731445973</v>
      </c>
      <c r="BM22" s="4">
        <f t="shared" si="45"/>
        <v>255713.00947764094</v>
      </c>
      <c r="BN22" s="4">
        <f t="shared" si="46"/>
        <v>918741.76810153888</v>
      </c>
      <c r="BO22" s="4">
        <f t="shared" si="47"/>
        <v>35880.102266579386</v>
      </c>
      <c r="BP22" s="4">
        <f t="shared" si="48"/>
        <v>241696.39001642677</v>
      </c>
      <c r="BQ22" s="4">
        <f t="shared" si="49"/>
        <v>54747.567276518508</v>
      </c>
      <c r="BR22" s="4">
        <f t="shared" si="50"/>
        <v>210446.44008181081</v>
      </c>
      <c r="BS22" s="5">
        <f t="shared" si="51"/>
        <v>12449121.559292875</v>
      </c>
      <c r="BU22" s="3" t="s">
        <v>17</v>
      </c>
      <c r="BV22" s="4">
        <f t="shared" si="52"/>
        <v>68911170.57225439</v>
      </c>
      <c r="BW22" s="4">
        <f t="shared" si="53"/>
        <v>9381716.3822922278</v>
      </c>
      <c r="BX22" s="4">
        <f t="shared" si="54"/>
        <v>3786885.5753554795</v>
      </c>
      <c r="BY22" s="4">
        <f t="shared" si="55"/>
        <v>2081108.5302398282</v>
      </c>
      <c r="BZ22" s="4">
        <f t="shared" si="56"/>
        <v>3465834.7321289019</v>
      </c>
      <c r="CA22" s="4">
        <f t="shared" si="57"/>
        <v>233581.44481582975</v>
      </c>
      <c r="CB22" s="4">
        <f t="shared" si="58"/>
        <v>1973550.4488632656</v>
      </c>
      <c r="CC22" s="4">
        <f t="shared" si="59"/>
        <v>384154.08172174473</v>
      </c>
      <c r="CD22" s="4">
        <f t="shared" si="60"/>
        <v>1430076.1124349681</v>
      </c>
      <c r="CE22" s="5">
        <f t="shared" si="61"/>
        <v>91648077.880106643</v>
      </c>
      <c r="CF22" s="6"/>
      <c r="CG22" s="3" t="s">
        <v>17</v>
      </c>
      <c r="CH22" s="4">
        <f>ParFedAn19!$C$7*CaGa19!$N23</f>
        <v>8486118.5057090279</v>
      </c>
      <c r="CI22" s="4">
        <f>ParFedAn19!$D$7*CaGa19!$N23</f>
        <v>1167739.5610277364</v>
      </c>
      <c r="CJ22" s="4">
        <f>ParFedAn19!$E$7*CoAr14FIII19!R21</f>
        <v>0</v>
      </c>
      <c r="CK22" s="4">
        <f>ParFedAn19!$F$7*CaGa19!$N23</f>
        <v>310434.75900739257</v>
      </c>
      <c r="CL22" s="4">
        <f>ParFedAn19!$G$7*CaGa19!$N23</f>
        <v>633284.63727437879</v>
      </c>
      <c r="CM22" s="4">
        <f>ParFedAn19!$H$7*CaGa19!$N23</f>
        <v>39135.178119044482</v>
      </c>
      <c r="CN22" s="4">
        <f>ParFedAn19!$I$7*CaGa19!$N23</f>
        <v>310807.503804348</v>
      </c>
      <c r="CO22" s="4">
        <f>ParFedAn19!$J$7*CaGa19!$N23</f>
        <v>54901.085740871036</v>
      </c>
      <c r="CP22" s="4">
        <f>ParFedAn19!$K$7*CoAr14FII19!O23</f>
        <v>214861.05085112626</v>
      </c>
      <c r="CQ22" s="5">
        <f t="shared" si="7"/>
        <v>11217282.281533929</v>
      </c>
      <c r="CS22" s="3" t="s">
        <v>17</v>
      </c>
      <c r="CT22" s="4">
        <f>ParFedAn19!$C$11*CaGa19!$N23</f>
        <v>11720998.518757069</v>
      </c>
      <c r="CU22" s="4">
        <f>ParFedAn19!$D$11*CaGa19!$N23</f>
        <v>1689080.6117465887</v>
      </c>
      <c r="CV22" s="4">
        <f>ParFedAn19!$E$11*CoAr14FIII19!R21</f>
        <v>0</v>
      </c>
      <c r="CW22" s="4">
        <f>ParFedAn19!$F$11*CaGa19!$N23</f>
        <v>541165.34177907964</v>
      </c>
      <c r="CX22" s="4">
        <f>ParFedAn19!$G$11*CaGa19!$N23</f>
        <v>271657.11001677043</v>
      </c>
      <c r="CY22" s="4">
        <f>ParFedAn19!$H$11*CaGa19!$N23</f>
        <v>31891.59768642555</v>
      </c>
      <c r="CZ22" s="4">
        <f>ParFedAn19!$I$11*CaGa19!$N23</f>
        <v>329103.02290864789</v>
      </c>
      <c r="DA22" s="4">
        <f>ParFedAn19!$J$11*CaGa19!$N23</f>
        <v>54901.085740871036</v>
      </c>
      <c r="DB22" s="4">
        <f>ParFedAn19!$K$11*CoAr14FII19!O23</f>
        <v>260775.22089250456</v>
      </c>
      <c r="DC22" s="5">
        <f t="shared" si="62"/>
        <v>14899572.509527957</v>
      </c>
      <c r="DE22" s="3" t="s">
        <v>17</v>
      </c>
      <c r="DF22" s="4">
        <f>ParFedAn19!$C$14*CaGa19!$N23</f>
        <v>8463321.8608330898</v>
      </c>
      <c r="DG22" s="4">
        <f>ParFedAn19!$D$14*CaGa19!$N23</f>
        <v>1163344.0786607773</v>
      </c>
      <c r="DH22" s="4">
        <f>ParFedAn19!$E$14*CoAr14FIII19!R21</f>
        <v>0</v>
      </c>
      <c r="DI22" s="4">
        <f>ParFedAn19!$F$14*CaGa19!$N23</f>
        <v>465026.10055457975</v>
      </c>
      <c r="DJ22" s="4">
        <f>ParFedAn19!$G$14*CaGa19!$N23</f>
        <v>271657.11001677043</v>
      </c>
      <c r="DK22" s="4">
        <f>ParFedAn19!$H$14*CaGa19!$N23</f>
        <v>37405.669422634426</v>
      </c>
      <c r="DL22" s="4">
        <f>ParFedAn19!$I$14*CaGa19!$N23</f>
        <v>283093.09336664353</v>
      </c>
      <c r="DM22" s="4">
        <f>ParFedAn19!$J$14*CaGa19!$N23</f>
        <v>54901.085740871036</v>
      </c>
      <c r="DN22" s="4">
        <f>ParFedAn19!$K$14*CoAr14FII19!O23</f>
        <v>149352.27161571072</v>
      </c>
      <c r="DO22" s="5">
        <f t="shared" si="63"/>
        <v>10888101.270211076</v>
      </c>
      <c r="DQ22" s="3" t="s">
        <v>17</v>
      </c>
      <c r="DR22" s="4">
        <f>ParFedAn19!$C$22*CaGa19!$N23</f>
        <v>9396078.6019153576</v>
      </c>
      <c r="DS22" s="4">
        <f>ParFedAn19!$D$22*CaGa19!$N23</f>
        <v>1326315.5286753522</v>
      </c>
      <c r="DT22" s="4">
        <f>ParFedAn19!$E$22*CoAr14FIII19!R21</f>
        <v>0</v>
      </c>
      <c r="DU22" s="4">
        <f>ParFedAn19!$F$22*CaGa19!$N23</f>
        <v>282799.7254646683</v>
      </c>
      <c r="DV22" s="4">
        <f>ParFedAn19!$G$22*CaGa19!$N23</f>
        <v>824590.18519016972</v>
      </c>
      <c r="DW22" s="4">
        <f>ParFedAn19!$H$22*CaGa19!$N23</f>
        <v>33245.373671315334</v>
      </c>
      <c r="DX22" s="4">
        <f>ParFedAn19!$I$22*CaGa19!$N23</f>
        <v>205880.16648180233</v>
      </c>
      <c r="DY22" s="4">
        <f>ParFedAn19!$J$22*CaGa19!$N23</f>
        <v>54901.085740871036</v>
      </c>
      <c r="DZ22" s="4">
        <f>ParFedAn19!$K$22*CoAr14FII19!O23</f>
        <v>177979.07588682181</v>
      </c>
      <c r="EA22" s="5">
        <f t="shared" si="64"/>
        <v>12301789.743026359</v>
      </c>
      <c r="EC22" s="3" t="s">
        <v>17</v>
      </c>
      <c r="ED22" s="4">
        <f>ParFedAn19!$C$26*CaGa19!$N23</f>
        <v>11433327.156479338</v>
      </c>
      <c r="EE22" s="4">
        <f>ParFedAn19!$D$26*CaGa19!$N23</f>
        <v>1541175.4714221365</v>
      </c>
      <c r="EF22" s="4">
        <f>ParFedAn19!$E$26*CoAr14FIII19!R21</f>
        <v>0</v>
      </c>
      <c r="EG22" s="4">
        <f>ParFedAn19!$F$26*CaGa19!$N23</f>
        <v>289203.58927298168</v>
      </c>
      <c r="EH22" s="4">
        <f>ParFedAn19!$G$26*CaGa19!$N23</f>
        <v>274246.8119649057</v>
      </c>
      <c r="EI22" s="4">
        <f>ParFedAn19!$H$26*CaGa19!$N23</f>
        <v>21096.96940076485</v>
      </c>
      <c r="EJ22" s="4">
        <f>ParFedAn19!$I$26*CaGa19!$N23</f>
        <v>325177.33127351367</v>
      </c>
      <c r="EK22" s="4">
        <f>ParFedAn19!$J$26*CaGa19!$N23</f>
        <v>54901.085740871036</v>
      </c>
      <c r="EL22" s="4">
        <f>ParFedAn19!$K$26*CoAr14FII19!O23</f>
        <v>206455.18071879222</v>
      </c>
      <c r="EM22" s="5">
        <f t="shared" si="65"/>
        <v>14145583.596273303</v>
      </c>
      <c r="EO22" s="3" t="s">
        <v>17</v>
      </c>
      <c r="EP22" s="4">
        <f>ParFedAn19!$C$30*CaGa19!$N23</f>
        <v>10443276.576645175</v>
      </c>
      <c r="EQ22" s="4">
        <f>ParFedAn19!$D$30*CaGa19!$N23</f>
        <v>1278788.2879170696</v>
      </c>
      <c r="ER22" s="4">
        <f>ParFedAn19!$E$30*CoAr14FIII19!R21</f>
        <v>3238311.4880410195</v>
      </c>
      <c r="ES22" s="400">
        <f>ParFedAn19!$F$30*CaGa19!$N23</f>
        <v>-63233.995316514876</v>
      </c>
      <c r="ET22" s="4">
        <f>ParFedAn19!$G$30*CaGa19!$N23</f>
        <v>271657.10956436751</v>
      </c>
      <c r="EU22" s="4">
        <f>ParFedAn19!$H$30*CaGa19!$N23</f>
        <v>34926.554249065703</v>
      </c>
      <c r="EV22" s="4">
        <f>ParFedAn19!$I$30*CaGa19!$N23</f>
        <v>277792.94101188343</v>
      </c>
      <c r="EW22" s="4">
        <f>ParFedAn19!$J$30*CaGa19!$N23</f>
        <v>54901.085740871036</v>
      </c>
      <c r="EX22" s="4">
        <f>ParFedAn19!$K$30*CoAr14FII19!O23</f>
        <v>210206.87238820165</v>
      </c>
      <c r="EY22" s="5">
        <f t="shared" si="66"/>
        <v>15746626.920241138</v>
      </c>
      <c r="FA22" s="3" t="s">
        <v>17</v>
      </c>
      <c r="FB22" s="4">
        <f>ParFedAn19!$C$41*CaGa19!$AC23</f>
        <v>8968049.3519153297</v>
      </c>
      <c r="FC22" s="4">
        <f>ParFedAn19!$D$41*CaGa19!$AC23</f>
        <v>1215272.842842567</v>
      </c>
      <c r="FD22" s="4">
        <f>ParFedAn19!$E$41*CoAr14FIII19!R21</f>
        <v>548574.08731445973</v>
      </c>
      <c r="FE22" s="4">
        <f>ParFedAn19!$F$41*CaGa19!$AC23</f>
        <v>255713.00947764094</v>
      </c>
      <c r="FF22" s="4">
        <f>ParFedAn19!$G$41*CaGa19!$AC23</f>
        <v>918741.76810153888</v>
      </c>
      <c r="FG22" s="4">
        <f>ParFedAn19!$H$41*CaGa19!$AC23</f>
        <v>35880.102266579386</v>
      </c>
      <c r="FH22" s="4">
        <f>ParFedAn19!$I$41*CaGa19!$AC23</f>
        <v>241696.39001642677</v>
      </c>
      <c r="FI22" s="4">
        <f>ParFedAn19!$J$41*CaGa19!$AC23</f>
        <v>54747.567276518508</v>
      </c>
      <c r="FJ22" s="4">
        <f>ParFedAn19!$K$41*CoAr14FII19!U23</f>
        <v>210446.44008181081</v>
      </c>
      <c r="FK22" s="5">
        <f t="shared" si="67"/>
        <v>12449121.559292875</v>
      </c>
      <c r="FM22" s="3" t="s">
        <v>17</v>
      </c>
      <c r="FN22" s="4"/>
      <c r="FO22" s="4"/>
      <c r="FP22" s="4"/>
      <c r="FQ22" s="4"/>
      <c r="FR22" s="4"/>
      <c r="FS22" s="4"/>
      <c r="FT22" s="4"/>
      <c r="FU22" s="4"/>
      <c r="FV22" s="4"/>
      <c r="FW22" s="5">
        <f t="shared" si="68"/>
        <v>0</v>
      </c>
      <c r="FY22" s="3" t="s">
        <v>17</v>
      </c>
      <c r="FZ22" s="4"/>
      <c r="GA22" s="4"/>
      <c r="GB22" s="4"/>
      <c r="GC22" s="4"/>
      <c r="GD22" s="4"/>
      <c r="GE22" s="4"/>
      <c r="GF22" s="4"/>
      <c r="GG22" s="4"/>
      <c r="GH22" s="4"/>
      <c r="GI22" s="5">
        <f t="shared" si="69"/>
        <v>0</v>
      </c>
      <c r="GK22" s="3" t="s">
        <v>17</v>
      </c>
      <c r="GL22" s="4"/>
      <c r="GM22" s="4"/>
      <c r="GN22" s="4"/>
      <c r="GO22" s="4"/>
      <c r="GP22" s="4"/>
      <c r="GQ22" s="4"/>
      <c r="GR22" s="4"/>
      <c r="GS22" s="4"/>
      <c r="GT22" s="4"/>
      <c r="GU22" s="5">
        <f t="shared" si="70"/>
        <v>0</v>
      </c>
      <c r="GW22" s="3" t="s">
        <v>17</v>
      </c>
      <c r="GX22" s="4"/>
      <c r="GY22" s="4"/>
      <c r="GZ22" s="4"/>
      <c r="HA22" s="4"/>
      <c r="HB22" s="4"/>
      <c r="HC22" s="4"/>
      <c r="HD22" s="4"/>
      <c r="HE22" s="4"/>
      <c r="HF22" s="4"/>
      <c r="HG22" s="5">
        <f t="shared" si="71"/>
        <v>0</v>
      </c>
      <c r="HI22" s="3" t="s">
        <v>17</v>
      </c>
      <c r="HJ22" s="4"/>
      <c r="HK22" s="4"/>
      <c r="HL22" s="4"/>
      <c r="HM22" s="4"/>
      <c r="HN22" s="4"/>
      <c r="HO22" s="4"/>
      <c r="HP22" s="4"/>
      <c r="HQ22" s="4"/>
      <c r="HR22" s="4"/>
      <c r="HS22" s="5">
        <f t="shared" si="72"/>
        <v>0</v>
      </c>
    </row>
    <row r="23" spans="1:227" s="2" customFormat="1">
      <c r="A23" s="3" t="s">
        <v>18</v>
      </c>
      <c r="B23" s="4">
        <f t="shared" si="8"/>
        <v>32686997.86006688</v>
      </c>
      <c r="C23" s="4">
        <f t="shared" si="8"/>
        <v>4583365.4939672286</v>
      </c>
      <c r="D23" s="4">
        <f t="shared" si="8"/>
        <v>0</v>
      </c>
      <c r="E23" s="4">
        <f t="shared" si="8"/>
        <v>1501077.7476381783</v>
      </c>
      <c r="F23" s="4">
        <f t="shared" si="8"/>
        <v>1341433.4006132449</v>
      </c>
      <c r="G23" s="4">
        <f t="shared" si="8"/>
        <v>123623.18970116049</v>
      </c>
      <c r="H23" s="4">
        <f t="shared" si="8"/>
        <v>1052310.9700230986</v>
      </c>
      <c r="I23" s="4">
        <f t="shared" si="8"/>
        <v>187777.20975670437</v>
      </c>
      <c r="J23" s="4">
        <f t="shared" si="8"/>
        <v>2121597.084502067</v>
      </c>
      <c r="K23" s="6">
        <f t="shared" si="9"/>
        <v>43598182.956268564</v>
      </c>
      <c r="L23" s="3"/>
      <c r="M23" s="3" t="s">
        <v>18</v>
      </c>
      <c r="N23" s="4">
        <f t="shared" si="10"/>
        <v>35653800.231434174</v>
      </c>
      <c r="O23" s="4">
        <f t="shared" si="10"/>
        <v>4727148.5015203031</v>
      </c>
      <c r="P23" s="4">
        <f t="shared" si="10"/>
        <v>4292343.8190513235</v>
      </c>
      <c r="Q23" s="4">
        <f t="shared" si="10"/>
        <v>580044.89298953337</v>
      </c>
      <c r="R23" s="4">
        <f t="shared" si="10"/>
        <v>1562492.228067796</v>
      </c>
      <c r="S23" s="4">
        <f t="shared" si="10"/>
        <v>101774.94203630765</v>
      </c>
      <c r="T23" s="4">
        <f t="shared" si="10"/>
        <v>922165.6029358583</v>
      </c>
      <c r="U23" s="4">
        <f t="shared" si="10"/>
        <v>187777.20975670437</v>
      </c>
      <c r="V23" s="4">
        <f t="shared" si="10"/>
        <v>2018579.2187760752</v>
      </c>
      <c r="W23" s="5">
        <f t="shared" si="11"/>
        <v>50046126.646568075</v>
      </c>
      <c r="X23" s="5"/>
      <c r="Y23" s="3" t="s">
        <v>18</v>
      </c>
      <c r="Z23" s="4">
        <f t="shared" si="12"/>
        <v>10934214.676558381</v>
      </c>
      <c r="AA23" s="4">
        <f t="shared" si="13"/>
        <v>1481710.6410541839</v>
      </c>
      <c r="AB23" s="4">
        <f t="shared" si="14"/>
        <v>727128.50560289144</v>
      </c>
      <c r="AC23" s="4">
        <f t="shared" si="15"/>
        <v>311775.82008067123</v>
      </c>
      <c r="AD23" s="4">
        <f t="shared" si="16"/>
        <v>1120167.7567259988</v>
      </c>
      <c r="AE23" s="4">
        <f t="shared" si="17"/>
        <v>43746.496635398085</v>
      </c>
      <c r="AF23" s="4">
        <f t="shared" si="18"/>
        <v>294686.18105055043</v>
      </c>
      <c r="AG23" s="4">
        <f t="shared" si="19"/>
        <v>66750.486101297691</v>
      </c>
      <c r="AH23" s="4">
        <f t="shared" si="20"/>
        <v>725503.84328326082</v>
      </c>
      <c r="AI23" s="5">
        <f t="shared" si="21"/>
        <v>15705684.407092631</v>
      </c>
      <c r="AK23" s="3" t="s">
        <v>18</v>
      </c>
      <c r="AL23" s="4">
        <f t="shared" si="22"/>
        <v>0</v>
      </c>
      <c r="AM23" s="4">
        <f t="shared" si="23"/>
        <v>0</v>
      </c>
      <c r="AN23" s="4">
        <f t="shared" si="24"/>
        <v>0</v>
      </c>
      <c r="AO23" s="4">
        <f t="shared" si="25"/>
        <v>0</v>
      </c>
      <c r="AP23" s="4">
        <f t="shared" si="26"/>
        <v>0</v>
      </c>
      <c r="AQ23" s="4">
        <f t="shared" si="27"/>
        <v>0</v>
      </c>
      <c r="AR23" s="4">
        <f t="shared" si="28"/>
        <v>0</v>
      </c>
      <c r="AS23" s="4">
        <f t="shared" si="29"/>
        <v>0</v>
      </c>
      <c r="AT23" s="4">
        <f t="shared" si="30"/>
        <v>0</v>
      </c>
      <c r="AU23" s="5">
        <f t="shared" si="31"/>
        <v>0</v>
      </c>
      <c r="AW23" s="3" t="s">
        <v>18</v>
      </c>
      <c r="AX23" s="4">
        <f t="shared" si="32"/>
        <v>68340798.091501057</v>
      </c>
      <c r="AY23" s="4">
        <f t="shared" si="33"/>
        <v>9310513.9954875316</v>
      </c>
      <c r="AZ23" s="4">
        <f t="shared" si="34"/>
        <v>4292343.8190513235</v>
      </c>
      <c r="BA23" s="4">
        <f t="shared" si="35"/>
        <v>2081122.6406277118</v>
      </c>
      <c r="BB23" s="4">
        <f t="shared" si="36"/>
        <v>2903925.6286810413</v>
      </c>
      <c r="BC23" s="4">
        <f t="shared" si="37"/>
        <v>225398.13173746812</v>
      </c>
      <c r="BD23" s="4">
        <f t="shared" si="38"/>
        <v>1974476.5729589569</v>
      </c>
      <c r="BE23" s="4">
        <f t="shared" si="39"/>
        <v>375554.41951340873</v>
      </c>
      <c r="BF23" s="4">
        <f t="shared" si="40"/>
        <v>4140176.3032781421</v>
      </c>
      <c r="BG23" s="5">
        <f t="shared" si="41"/>
        <v>93644309.602836654</v>
      </c>
      <c r="BI23" s="3" t="s">
        <v>18</v>
      </c>
      <c r="BJ23" s="4">
        <f t="shared" si="42"/>
        <v>10934214.676558381</v>
      </c>
      <c r="BK23" s="4">
        <f t="shared" si="43"/>
        <v>1481710.6410541839</v>
      </c>
      <c r="BL23" s="4">
        <f t="shared" si="44"/>
        <v>727128.50560289144</v>
      </c>
      <c r="BM23" s="4">
        <f t="shared" si="45"/>
        <v>311775.82008067123</v>
      </c>
      <c r="BN23" s="4">
        <f t="shared" si="46"/>
        <v>1120167.7567259988</v>
      </c>
      <c r="BO23" s="4">
        <f t="shared" si="47"/>
        <v>43746.496635398085</v>
      </c>
      <c r="BP23" s="4">
        <f t="shared" si="48"/>
        <v>294686.18105055043</v>
      </c>
      <c r="BQ23" s="4">
        <f t="shared" si="49"/>
        <v>66750.486101297691</v>
      </c>
      <c r="BR23" s="4">
        <f t="shared" si="50"/>
        <v>725503.84328326082</v>
      </c>
      <c r="BS23" s="5">
        <f t="shared" si="51"/>
        <v>15705684.407092631</v>
      </c>
      <c r="BU23" s="3" t="s">
        <v>18</v>
      </c>
      <c r="BV23" s="4">
        <f t="shared" si="52"/>
        <v>79275012.768059433</v>
      </c>
      <c r="BW23" s="4">
        <f t="shared" si="53"/>
        <v>10792224.636541715</v>
      </c>
      <c r="BX23" s="4">
        <f t="shared" si="54"/>
        <v>5019472.324654215</v>
      </c>
      <c r="BY23" s="4">
        <f t="shared" si="55"/>
        <v>2392898.460708383</v>
      </c>
      <c r="BZ23" s="4">
        <f t="shared" si="56"/>
        <v>4024093.3854070399</v>
      </c>
      <c r="CA23" s="4">
        <f t="shared" si="57"/>
        <v>269144.62837286619</v>
      </c>
      <c r="CB23" s="4">
        <f t="shared" si="58"/>
        <v>2269162.7540095076</v>
      </c>
      <c r="CC23" s="4">
        <f t="shared" si="59"/>
        <v>442304.90561470645</v>
      </c>
      <c r="CD23" s="4">
        <f t="shared" si="60"/>
        <v>4865680.1465614028</v>
      </c>
      <c r="CE23" s="5">
        <f t="shared" si="61"/>
        <v>109349994.00992925</v>
      </c>
      <c r="CF23" s="6"/>
      <c r="CG23" s="3" t="s">
        <v>18</v>
      </c>
      <c r="CH23" s="4">
        <f>ParFedAn19!$C$7*CaGa19!$N24</f>
        <v>9674973.5344517156</v>
      </c>
      <c r="CI23" s="4">
        <f>ParFedAn19!$D$7*CaGa19!$N24</f>
        <v>1331332.9693045171</v>
      </c>
      <c r="CJ23" s="4">
        <f>ParFedAn19!$E$7*CoAr14FIII19!R22</f>
        <v>0</v>
      </c>
      <c r="CK23" s="4">
        <f>ParFedAn19!$F$7*CaGa19!$N24</f>
        <v>353924.83330863836</v>
      </c>
      <c r="CL23" s="4">
        <f>ParFedAn19!$G$7*CaGa19!$N24</f>
        <v>722004.07068113959</v>
      </c>
      <c r="CM23" s="4">
        <f>ParFedAn19!$H$7*CaGa19!$N24</f>
        <v>44617.785188020294</v>
      </c>
      <c r="CN23" s="4">
        <f>ParFedAn19!$I$7*CaGa19!$N24</f>
        <v>354349.79744780541</v>
      </c>
      <c r="CO23" s="4">
        <f>ParFedAn19!$J$7*CaGa19!$N24</f>
        <v>62592.403252234792</v>
      </c>
      <c r="CP23" s="4">
        <f>ParFedAn19!$K$7*CoAr14FII19!O24</f>
        <v>729371.09632217127</v>
      </c>
      <c r="CQ23" s="5">
        <f t="shared" si="7"/>
        <v>13273166.489956245</v>
      </c>
      <c r="CS23" s="3" t="s">
        <v>18</v>
      </c>
      <c r="CT23" s="4">
        <f>ParFedAn19!$C$11*CaGa19!$N24</f>
        <v>13363041.111202065</v>
      </c>
      <c r="CU23" s="4">
        <f>ParFedAn19!$D$11*CaGa19!$N24</f>
        <v>1925710.8188166143</v>
      </c>
      <c r="CV23" s="4">
        <f>ParFedAn19!$E$11*CoAr14FIII19!R22</f>
        <v>0</v>
      </c>
      <c r="CW23" s="4">
        <f>ParFedAn19!$F$11*CaGa19!$N24</f>
        <v>616979.40653936891</v>
      </c>
      <c r="CX23" s="4">
        <f>ParFedAn19!$G$11*CaGa19!$N24</f>
        <v>309714.66496605269</v>
      </c>
      <c r="CY23" s="4">
        <f>ParFedAn19!$H$11*CaGa19!$N24</f>
        <v>36359.421964231558</v>
      </c>
      <c r="CZ23" s="4">
        <f>ParFedAn19!$I$11*CaGa19!$N24</f>
        <v>375208.41060693993</v>
      </c>
      <c r="DA23" s="4">
        <f>ParFedAn19!$J$11*CaGa19!$N24</f>
        <v>62592.403252234792</v>
      </c>
      <c r="DB23" s="4">
        <f>ParFedAn19!$K$11*CoAr14FII19!O24</f>
        <v>885232.14422799344</v>
      </c>
      <c r="DC23" s="5">
        <f t="shared" si="62"/>
        <v>17574838.381575499</v>
      </c>
      <c r="DE23" s="3" t="s">
        <v>18</v>
      </c>
      <c r="DF23" s="4">
        <f>ParFedAn19!$C$14*CaGa19!$N24</f>
        <v>9648983.214413099</v>
      </c>
      <c r="DG23" s="4">
        <f>ParFedAn19!$D$14*CaGa19!$N24</f>
        <v>1326321.7058460973</v>
      </c>
      <c r="DH23" s="4">
        <f>ParFedAn19!$E$14*CoAr14FIII19!R22</f>
        <v>0</v>
      </c>
      <c r="DI23" s="4">
        <f>ParFedAn19!$F$14*CaGa19!$N24</f>
        <v>530173.50779017108</v>
      </c>
      <c r="DJ23" s="4">
        <f>ParFedAn19!$G$14*CaGa19!$N24</f>
        <v>309714.66496605269</v>
      </c>
      <c r="DK23" s="4">
        <f>ParFedAn19!$H$14*CaGa19!$N24</f>
        <v>42645.982548908636</v>
      </c>
      <c r="DL23" s="4">
        <f>ParFedAn19!$I$14*CaGa19!$N24</f>
        <v>322752.76196835336</v>
      </c>
      <c r="DM23" s="4">
        <f>ParFedAn19!$J$14*CaGa19!$N24</f>
        <v>62592.403252234792</v>
      </c>
      <c r="DN23" s="4">
        <f>ParFedAn19!$K$14*CoAr14FII19!O24</f>
        <v>506993.84395190224</v>
      </c>
      <c r="DO23" s="5">
        <f t="shared" si="63"/>
        <v>12750178.084736818</v>
      </c>
      <c r="DQ23" s="3" t="s">
        <v>18</v>
      </c>
      <c r="DR23" s="4">
        <f>ParFedAn19!$C$22*CaGa19!$N24</f>
        <v>10712413.660026273</v>
      </c>
      <c r="DS23" s="4">
        <f>ParFedAn19!$D$22*CaGa19!$N24</f>
        <v>1512124.4924441727</v>
      </c>
      <c r="DT23" s="4">
        <f>ParFedAn19!$E$22*CoAr14FIII19!R22</f>
        <v>0</v>
      </c>
      <c r="DU23" s="4">
        <f>ParFedAn19!$F$22*CaGa19!$N24</f>
        <v>322418.29495783983</v>
      </c>
      <c r="DV23" s="4">
        <f>ParFedAn19!$G$22*CaGa19!$N24</f>
        <v>940110.39477193414</v>
      </c>
      <c r="DW23" s="4">
        <f>ParFedAn19!$H$22*CaGa19!$N24</f>
        <v>37902.853960446722</v>
      </c>
      <c r="DX23" s="4">
        <f>ParFedAn19!$I$22*CaGa19!$N24</f>
        <v>234722.76054593292</v>
      </c>
      <c r="DY23" s="4">
        <f>ParFedAn19!$J$22*CaGa19!$N24</f>
        <v>62592.403252234792</v>
      </c>
      <c r="DZ23" s="4">
        <f>ParFedAn19!$K$22*CoAr14FII19!O24</f>
        <v>604170.8964363361</v>
      </c>
      <c r="EA23" s="5">
        <f t="shared" si="64"/>
        <v>14426455.756395169</v>
      </c>
      <c r="EC23" s="3" t="s">
        <v>18</v>
      </c>
      <c r="ED23" s="4">
        <f>ParFedAn19!$C$26*CaGa19!$N24</f>
        <v>13035068.691917052</v>
      </c>
      <c r="EE23" s="4">
        <f>ParFedAn19!$D$26*CaGa19!$N24</f>
        <v>1757085.0428171686</v>
      </c>
      <c r="EF23" s="4">
        <f>ParFedAn19!$E$26*CoAr14FIII19!R22</f>
        <v>0</v>
      </c>
      <c r="EG23" s="4">
        <f>ParFedAn19!$F$26*CaGa19!$N24</f>
        <v>329719.30222305574</v>
      </c>
      <c r="EH23" s="4">
        <f>ParFedAn19!$G$26*CaGa19!$N24</f>
        <v>312667.16884559096</v>
      </c>
      <c r="EI23" s="4">
        <f>ParFedAn19!$H$26*CaGa19!$N24</f>
        <v>24052.530078647971</v>
      </c>
      <c r="EJ23" s="4">
        <f>ParFedAn19!$I$26*CaGa19!$N24</f>
        <v>370732.752784251</v>
      </c>
      <c r="EK23" s="4">
        <f>ParFedAn19!$J$26*CaGa19!$N24</f>
        <v>62592.403252234792</v>
      </c>
      <c r="EL23" s="4">
        <f>ParFedAn19!$K$26*CoAr14FII19!O24</f>
        <v>700836.38195828069</v>
      </c>
      <c r="EM23" s="5">
        <f t="shared" si="65"/>
        <v>16592754.27387628</v>
      </c>
      <c r="EO23" s="3" t="s">
        <v>18</v>
      </c>
      <c r="EP23" s="4">
        <f>ParFedAn19!$C$30*CaGa19!$N24</f>
        <v>11906317.879490849</v>
      </c>
      <c r="EQ23" s="4">
        <f>ParFedAn19!$D$30*CaGa19!$N24</f>
        <v>1457938.9662589619</v>
      </c>
      <c r="ER23" s="4">
        <f>ParFedAn19!$E$30*CoAr14FIII19!R22</f>
        <v>4292343.8190513235</v>
      </c>
      <c r="ES23" s="400">
        <f>ParFedAn19!$F$30*CaGa19!$N24</f>
        <v>-72092.704191362151</v>
      </c>
      <c r="ET23" s="4">
        <f>ParFedAn19!$G$30*CaGa19!$N24</f>
        <v>309714.66445027082</v>
      </c>
      <c r="EU23" s="4">
        <f>ParFedAn19!$H$30*CaGa19!$N24</f>
        <v>39819.557997212949</v>
      </c>
      <c r="EV23" s="4">
        <f>ParFedAn19!$I$30*CaGa19!$N24</f>
        <v>316710.08960567444</v>
      </c>
      <c r="EW23" s="4">
        <f>ParFedAn19!$J$30*CaGa19!$N24</f>
        <v>62592.403252234792</v>
      </c>
      <c r="EX23" s="4">
        <f>ParFedAn19!$K$30*CoAr14FII19!O24</f>
        <v>713571.94038145849</v>
      </c>
      <c r="EY23" s="5">
        <f t="shared" si="66"/>
        <v>19026916.616296627</v>
      </c>
      <c r="FA23" s="3" t="s">
        <v>18</v>
      </c>
      <c r="FB23" s="4">
        <f>ParFedAn19!$C$41*CaGa19!$AC24</f>
        <v>10934214.676558381</v>
      </c>
      <c r="FC23" s="4">
        <f>ParFedAn19!$D$41*CaGa19!$AC24</f>
        <v>1481710.6410541839</v>
      </c>
      <c r="FD23" s="4">
        <f>ParFedAn19!$E$41*CoAr14FIII19!R22</f>
        <v>727128.50560289144</v>
      </c>
      <c r="FE23" s="4">
        <f>ParFedAn19!$F$41*CaGa19!$AC24</f>
        <v>311775.82008067123</v>
      </c>
      <c r="FF23" s="4">
        <f>ParFedAn19!$G$41*CaGa19!$AC24</f>
        <v>1120167.7567259988</v>
      </c>
      <c r="FG23" s="4">
        <f>ParFedAn19!$H$41*CaGa19!$AC24</f>
        <v>43746.496635398085</v>
      </c>
      <c r="FH23" s="4">
        <f>ParFedAn19!$I$41*CaGa19!$AC24</f>
        <v>294686.18105055043</v>
      </c>
      <c r="FI23" s="4">
        <f>ParFedAn19!$J$41*CaGa19!$AC24</f>
        <v>66750.486101297691</v>
      </c>
      <c r="FJ23" s="4">
        <f>ParFedAn19!$K$41*CoAr14FII19!U24</f>
        <v>725503.84328326082</v>
      </c>
      <c r="FK23" s="5">
        <f t="shared" si="67"/>
        <v>15705684.407092631</v>
      </c>
      <c r="FM23" s="3" t="s">
        <v>18</v>
      </c>
      <c r="FN23" s="4"/>
      <c r="FO23" s="4"/>
      <c r="FP23" s="4"/>
      <c r="FQ23" s="4"/>
      <c r="FR23" s="4"/>
      <c r="FS23" s="4"/>
      <c r="FT23" s="4"/>
      <c r="FU23" s="4"/>
      <c r="FV23" s="4"/>
      <c r="FW23" s="5">
        <f t="shared" si="68"/>
        <v>0</v>
      </c>
      <c r="FY23" s="3" t="s">
        <v>18</v>
      </c>
      <c r="FZ23" s="4"/>
      <c r="GA23" s="4"/>
      <c r="GB23" s="4"/>
      <c r="GC23" s="4"/>
      <c r="GD23" s="4"/>
      <c r="GE23" s="4"/>
      <c r="GF23" s="4"/>
      <c r="GG23" s="4"/>
      <c r="GH23" s="4"/>
      <c r="GI23" s="5">
        <f t="shared" si="69"/>
        <v>0</v>
      </c>
      <c r="GK23" s="3" t="s">
        <v>18</v>
      </c>
      <c r="GL23" s="4"/>
      <c r="GM23" s="4"/>
      <c r="GN23" s="4"/>
      <c r="GO23" s="4"/>
      <c r="GP23" s="4"/>
      <c r="GQ23" s="4"/>
      <c r="GR23" s="4"/>
      <c r="GS23" s="4"/>
      <c r="GT23" s="4"/>
      <c r="GU23" s="5">
        <f t="shared" si="70"/>
        <v>0</v>
      </c>
      <c r="GW23" s="3" t="s">
        <v>18</v>
      </c>
      <c r="GX23" s="4"/>
      <c r="GY23" s="4"/>
      <c r="GZ23" s="4"/>
      <c r="HA23" s="4"/>
      <c r="HB23" s="4"/>
      <c r="HC23" s="4"/>
      <c r="HD23" s="4"/>
      <c r="HE23" s="4"/>
      <c r="HF23" s="4"/>
      <c r="HG23" s="5">
        <f t="shared" si="71"/>
        <v>0</v>
      </c>
      <c r="HI23" s="3" t="s">
        <v>18</v>
      </c>
      <c r="HJ23" s="4"/>
      <c r="HK23" s="4"/>
      <c r="HL23" s="4"/>
      <c r="HM23" s="4"/>
      <c r="HN23" s="4"/>
      <c r="HO23" s="4"/>
      <c r="HP23" s="4"/>
      <c r="HQ23" s="4"/>
      <c r="HR23" s="4"/>
      <c r="HS23" s="5">
        <f t="shared" si="72"/>
        <v>0</v>
      </c>
    </row>
    <row r="24" spans="1:227" s="2" customFormat="1">
      <c r="A24" s="3" t="s">
        <v>19</v>
      </c>
      <c r="B24" s="4">
        <f t="shared" si="8"/>
        <v>5510468.3089170791</v>
      </c>
      <c r="C24" s="4">
        <f t="shared" si="8"/>
        <v>772676.96503709489</v>
      </c>
      <c r="D24" s="4">
        <f t="shared" si="8"/>
        <v>0</v>
      </c>
      <c r="E24" s="4">
        <f t="shared" si="8"/>
        <v>253056.01306647155</v>
      </c>
      <c r="F24" s="4">
        <f t="shared" si="8"/>
        <v>226142.70892196984</v>
      </c>
      <c r="G24" s="4">
        <f t="shared" si="8"/>
        <v>20840.753623560071</v>
      </c>
      <c r="H24" s="4">
        <f t="shared" si="8"/>
        <v>177401.61627147399</v>
      </c>
      <c r="I24" s="4">
        <f t="shared" si="8"/>
        <v>31656.023227673602</v>
      </c>
      <c r="J24" s="4">
        <f t="shared" si="8"/>
        <v>90383.522756533741</v>
      </c>
      <c r="K24" s="6">
        <f t="shared" si="9"/>
        <v>7082625.9118218571</v>
      </c>
      <c r="L24" s="3"/>
      <c r="M24" s="3" t="s">
        <v>19</v>
      </c>
      <c r="N24" s="4">
        <f t="shared" si="10"/>
        <v>6010620.4035275225</v>
      </c>
      <c r="O24" s="4">
        <f t="shared" si="10"/>
        <v>796916.31885826529</v>
      </c>
      <c r="P24" s="4">
        <f t="shared" si="10"/>
        <v>2210933.4224749492</v>
      </c>
      <c r="Q24" s="4">
        <f t="shared" si="10"/>
        <v>97785.63985140124</v>
      </c>
      <c r="R24" s="4">
        <f t="shared" si="10"/>
        <v>263409.4431846122</v>
      </c>
      <c r="S24" s="4">
        <f t="shared" si="10"/>
        <v>17157.513061733302</v>
      </c>
      <c r="T24" s="4">
        <f t="shared" si="10"/>
        <v>155461.33518610819</v>
      </c>
      <c r="U24" s="4">
        <f t="shared" si="10"/>
        <v>31656.023227673602</v>
      </c>
      <c r="V24" s="4">
        <f t="shared" si="10"/>
        <v>85994.79236130885</v>
      </c>
      <c r="W24" s="5">
        <f t="shared" si="11"/>
        <v>9669934.8917335756</v>
      </c>
      <c r="X24" s="5"/>
      <c r="Y24" s="3" t="s">
        <v>19</v>
      </c>
      <c r="Z24" s="4">
        <f t="shared" si="12"/>
        <v>1723662.1993907818</v>
      </c>
      <c r="AA24" s="4">
        <f t="shared" si="13"/>
        <v>233575.8623703974</v>
      </c>
      <c r="AB24" s="4">
        <f t="shared" si="14"/>
        <v>374534.93551385839</v>
      </c>
      <c r="AC24" s="4">
        <f t="shared" si="15"/>
        <v>49148.129212171596</v>
      </c>
      <c r="AD24" s="4">
        <f t="shared" si="16"/>
        <v>176582.48684145123</v>
      </c>
      <c r="AE24" s="4">
        <f t="shared" si="17"/>
        <v>6896.1681141919626</v>
      </c>
      <c r="AF24" s="4">
        <f t="shared" si="18"/>
        <v>46454.130084771597</v>
      </c>
      <c r="AG24" s="4">
        <f t="shared" si="19"/>
        <v>10522.501440403494</v>
      </c>
      <c r="AH24" s="4">
        <f t="shared" si="20"/>
        <v>30521.188213552417</v>
      </c>
      <c r="AI24" s="5">
        <f t="shared" si="21"/>
        <v>2651897.6011815802</v>
      </c>
      <c r="AK24" s="3" t="s">
        <v>19</v>
      </c>
      <c r="AL24" s="4">
        <f t="shared" si="22"/>
        <v>0</v>
      </c>
      <c r="AM24" s="4">
        <f t="shared" si="23"/>
        <v>0</v>
      </c>
      <c r="AN24" s="4">
        <f t="shared" si="24"/>
        <v>0</v>
      </c>
      <c r="AO24" s="4">
        <f t="shared" si="25"/>
        <v>0</v>
      </c>
      <c r="AP24" s="4">
        <f t="shared" si="26"/>
        <v>0</v>
      </c>
      <c r="AQ24" s="4">
        <f t="shared" si="27"/>
        <v>0</v>
      </c>
      <c r="AR24" s="4">
        <f t="shared" si="28"/>
        <v>0</v>
      </c>
      <c r="AS24" s="4">
        <f t="shared" si="29"/>
        <v>0</v>
      </c>
      <c r="AT24" s="4">
        <f t="shared" si="30"/>
        <v>0</v>
      </c>
      <c r="AU24" s="5">
        <f t="shared" si="31"/>
        <v>0</v>
      </c>
      <c r="AW24" s="3" t="s">
        <v>19</v>
      </c>
      <c r="AX24" s="4">
        <f t="shared" si="32"/>
        <v>11521088.712444603</v>
      </c>
      <c r="AY24" s="4">
        <f t="shared" si="33"/>
        <v>1569593.2838953603</v>
      </c>
      <c r="AZ24" s="4">
        <f t="shared" si="34"/>
        <v>2210933.4224749492</v>
      </c>
      <c r="BA24" s="4">
        <f t="shared" si="35"/>
        <v>350841.65291787277</v>
      </c>
      <c r="BB24" s="4">
        <f t="shared" si="36"/>
        <v>489552.15210658213</v>
      </c>
      <c r="BC24" s="4">
        <f t="shared" si="37"/>
        <v>37998.266685293376</v>
      </c>
      <c r="BD24" s="4">
        <f t="shared" si="38"/>
        <v>332862.95145758218</v>
      </c>
      <c r="BE24" s="4">
        <f t="shared" si="39"/>
        <v>63312.046455347197</v>
      </c>
      <c r="BF24" s="4">
        <f t="shared" si="40"/>
        <v>176378.31511784258</v>
      </c>
      <c r="BG24" s="5">
        <f t="shared" si="41"/>
        <v>16752560.803555435</v>
      </c>
      <c r="BI24" s="3" t="s">
        <v>19</v>
      </c>
      <c r="BJ24" s="4">
        <f t="shared" si="42"/>
        <v>1723662.1993907818</v>
      </c>
      <c r="BK24" s="4">
        <f t="shared" si="43"/>
        <v>233575.8623703974</v>
      </c>
      <c r="BL24" s="4">
        <f t="shared" si="44"/>
        <v>374534.93551385839</v>
      </c>
      <c r="BM24" s="4">
        <f t="shared" si="45"/>
        <v>49148.129212171596</v>
      </c>
      <c r="BN24" s="4">
        <f t="shared" si="46"/>
        <v>176582.48684145123</v>
      </c>
      <c r="BO24" s="4">
        <f t="shared" si="47"/>
        <v>6896.1681141919626</v>
      </c>
      <c r="BP24" s="4">
        <f t="shared" si="48"/>
        <v>46454.130084771597</v>
      </c>
      <c r="BQ24" s="4">
        <f t="shared" si="49"/>
        <v>10522.501440403494</v>
      </c>
      <c r="BR24" s="4">
        <f t="shared" si="50"/>
        <v>30521.188213552417</v>
      </c>
      <c r="BS24" s="5">
        <f t="shared" si="51"/>
        <v>2651897.6011815802</v>
      </c>
      <c r="BU24" s="3" t="s">
        <v>19</v>
      </c>
      <c r="BV24" s="4">
        <f t="shared" si="52"/>
        <v>13244750.911835385</v>
      </c>
      <c r="BW24" s="4">
        <f t="shared" si="53"/>
        <v>1803169.1462657577</v>
      </c>
      <c r="BX24" s="4">
        <f t="shared" si="54"/>
        <v>2585468.3579888074</v>
      </c>
      <c r="BY24" s="4">
        <f t="shared" si="55"/>
        <v>399989.78213004436</v>
      </c>
      <c r="BZ24" s="4">
        <f t="shared" si="56"/>
        <v>666134.63894803333</v>
      </c>
      <c r="CA24" s="4">
        <f t="shared" si="57"/>
        <v>44894.434799485338</v>
      </c>
      <c r="CB24" s="4">
        <f t="shared" si="58"/>
        <v>379317.08154235379</v>
      </c>
      <c r="CC24" s="4">
        <f t="shared" si="59"/>
        <v>73834.547895750686</v>
      </c>
      <c r="CD24" s="4">
        <f t="shared" si="60"/>
        <v>206899.50333139498</v>
      </c>
      <c r="CE24" s="5">
        <f t="shared" si="61"/>
        <v>19404458.404737018</v>
      </c>
      <c r="CF24" s="6"/>
      <c r="CG24" s="3" t="s">
        <v>19</v>
      </c>
      <c r="CH24" s="4">
        <f>ParFedAn19!$C$7*CaGa19!$N25</f>
        <v>1631034.9234103251</v>
      </c>
      <c r="CI24" s="4">
        <f>ParFedAn19!$D$7*CaGa19!$N25</f>
        <v>224439.94910072806</v>
      </c>
      <c r="CJ24" s="4">
        <f>ParFedAn19!$E$7*CoAr14FIII19!R23</f>
        <v>0</v>
      </c>
      <c r="CK24" s="4">
        <f>ParFedAn19!$F$7*CaGa19!$N25</f>
        <v>59665.668472681857</v>
      </c>
      <c r="CL24" s="4">
        <f>ParFedAn19!$G$7*CaGa19!$N25</f>
        <v>121717.52717792746</v>
      </c>
      <c r="CM24" s="4">
        <f>ParFedAn19!$H$7*CaGa19!$N25</f>
        <v>7521.7948232873487</v>
      </c>
      <c r="CN24" s="4">
        <f>ParFedAn19!$I$7*CaGa19!$N25</f>
        <v>59737.310152083905</v>
      </c>
      <c r="CO24" s="4">
        <f>ParFedAn19!$J$7*CaGa19!$N25</f>
        <v>10552.007742557867</v>
      </c>
      <c r="CP24" s="4">
        <f>ParFedAn19!$K$7*CoAr14FII19!O25</f>
        <v>31072.407463203555</v>
      </c>
      <c r="CQ24" s="5">
        <f t="shared" si="7"/>
        <v>2145741.5883427951</v>
      </c>
      <c r="CS24" s="3" t="s">
        <v>19</v>
      </c>
      <c r="CT24" s="4">
        <f>ParFedAn19!$C$11*CaGa19!$N25</f>
        <v>2252779.9851572053</v>
      </c>
      <c r="CU24" s="4">
        <f>ParFedAn19!$D$11*CaGa19!$N25</f>
        <v>324641.88007280038</v>
      </c>
      <c r="CV24" s="4">
        <f>ParFedAn19!$E$11*CoAr14FIII19!R23</f>
        <v>0</v>
      </c>
      <c r="CW24" s="4">
        <f>ParFedAn19!$F$11*CaGa19!$N25</f>
        <v>104012.1665973855</v>
      </c>
      <c r="CX24" s="4">
        <f>ParFedAn19!$G$11*CaGa19!$N25</f>
        <v>52212.590872021196</v>
      </c>
      <c r="CY24" s="4">
        <f>ParFedAn19!$H$11*CaGa19!$N25</f>
        <v>6129.5761489682318</v>
      </c>
      <c r="CZ24" s="4">
        <f>ParFedAn19!$I$11*CaGa19!$N25</f>
        <v>63253.715276636271</v>
      </c>
      <c r="DA24" s="4">
        <f>ParFedAn19!$J$11*CaGa19!$N25</f>
        <v>10552.007742557867</v>
      </c>
      <c r="DB24" s="4">
        <f>ParFedAn19!$K$11*CoAr14FII19!O25</f>
        <v>37712.344269847177</v>
      </c>
      <c r="DC24" s="5">
        <f t="shared" si="62"/>
        <v>2851294.2661374216</v>
      </c>
      <c r="DE24" s="3" t="s">
        <v>19</v>
      </c>
      <c r="DF24" s="4">
        <f>ParFedAn19!$C$14*CaGa19!$N25</f>
        <v>1626653.4003495495</v>
      </c>
      <c r="DG24" s="4">
        <f>ParFedAn19!$D$14*CaGa19!$N25</f>
        <v>223595.13586356648</v>
      </c>
      <c r="DH24" s="4">
        <f>ParFedAn19!$E$14*CoAr14FIII19!R23</f>
        <v>0</v>
      </c>
      <c r="DI24" s="4">
        <f>ParFedAn19!$F$14*CaGa19!$N25</f>
        <v>89378.177996404193</v>
      </c>
      <c r="DJ24" s="4">
        <f>ParFedAn19!$G$14*CaGa19!$N25</f>
        <v>52212.590872021196</v>
      </c>
      <c r="DK24" s="4">
        <f>ParFedAn19!$H$14*CaGa19!$N25</f>
        <v>7189.3826513044914</v>
      </c>
      <c r="DL24" s="4">
        <f>ParFedAn19!$I$14*CaGa19!$N25</f>
        <v>54410.590842753823</v>
      </c>
      <c r="DM24" s="4">
        <f>ParFedAn19!$J$14*CaGa19!$N25</f>
        <v>10552.007742557867</v>
      </c>
      <c r="DN24" s="4">
        <f>ParFedAn19!$K$14*CoAr14FII19!O25</f>
        <v>21598.771023483005</v>
      </c>
      <c r="DO24" s="5">
        <f t="shared" si="63"/>
        <v>2085590.0573416408</v>
      </c>
      <c r="DQ24" s="3" t="s">
        <v>19</v>
      </c>
      <c r="DR24" s="4">
        <f>ParFedAn19!$C$22*CaGa19!$N25</f>
        <v>1805929.5698642796</v>
      </c>
      <c r="DS24" s="4">
        <f>ParFedAn19!$D$22*CaGa19!$N25</f>
        <v>254918.3051445242</v>
      </c>
      <c r="DT24" s="4">
        <f>ParFedAn19!$E$22*CoAr14FIII19!R23</f>
        <v>0</v>
      </c>
      <c r="DU24" s="4">
        <f>ParFedAn19!$F$22*CaGa19!$N25</f>
        <v>54354.205430128808</v>
      </c>
      <c r="DV24" s="4">
        <f>ParFedAn19!$G$22*CaGa19!$N25</f>
        <v>158486.51991387468</v>
      </c>
      <c r="DW24" s="4">
        <f>ParFedAn19!$H$22*CaGa19!$N25</f>
        <v>6389.7723633321939</v>
      </c>
      <c r="DX24" s="4">
        <f>ParFedAn19!$I$22*CaGa19!$N25</f>
        <v>39570.239485041813</v>
      </c>
      <c r="DY24" s="4">
        <f>ParFedAn19!$J$22*CaGa19!$N25</f>
        <v>10552.007742557867</v>
      </c>
      <c r="DZ24" s="4">
        <f>ParFedAn19!$K$22*CoAr14FII19!O25</f>
        <v>25738.673174932792</v>
      </c>
      <c r="EA24" s="5">
        <f t="shared" si="64"/>
        <v>2355939.293118671</v>
      </c>
      <c r="EC24" s="3" t="s">
        <v>19</v>
      </c>
      <c r="ED24" s="4">
        <f>ParFedAn19!$C$26*CaGa19!$N25</f>
        <v>2197489.4494400397</v>
      </c>
      <c r="EE24" s="4">
        <f>ParFedAn19!$D$26*CaGa19!$N25</f>
        <v>296214.46074572008</v>
      </c>
      <c r="EF24" s="4">
        <f>ParFedAn19!$E$26*CoAr14FIII19!R23</f>
        <v>0</v>
      </c>
      <c r="EG24" s="4">
        <f>ParFedAn19!$F$26*CaGa19!$N25</f>
        <v>55585.030277683756</v>
      </c>
      <c r="EH24" s="4">
        <f>ParFedAn19!$G$26*CaGa19!$N25</f>
        <v>52710.332485668332</v>
      </c>
      <c r="EI24" s="4">
        <f>ParFedAn19!$H$26*CaGa19!$N25</f>
        <v>4054.844844273297</v>
      </c>
      <c r="EJ24" s="4">
        <f>ParFedAn19!$I$26*CaGa19!$N25</f>
        <v>62499.195981255696</v>
      </c>
      <c r="EK24" s="4">
        <f>ParFedAn19!$J$26*CaGa19!$N25</f>
        <v>10552.007742557867</v>
      </c>
      <c r="EL24" s="4">
        <f>ParFedAn19!$K$26*CoAr14FII19!O25</f>
        <v>29856.78173299324</v>
      </c>
      <c r="EM24" s="5">
        <f t="shared" si="65"/>
        <v>2708962.103250192</v>
      </c>
      <c r="EO24" s="3" t="s">
        <v>19</v>
      </c>
      <c r="EP24" s="4">
        <f>ParFedAn19!$C$30*CaGa19!$N25</f>
        <v>2007201.3842232034</v>
      </c>
      <c r="EQ24" s="4">
        <f>ParFedAn19!$D$30*CaGa19!$N25</f>
        <v>245783.55296802102</v>
      </c>
      <c r="ER24" s="4">
        <f>ParFedAn19!$E$30*CoAr14FIII19!R23</f>
        <v>2210933.4224749492</v>
      </c>
      <c r="ES24" s="400">
        <f>ParFedAn19!$F$30*CaGa19!$N25</f>
        <v>-12153.595856411323</v>
      </c>
      <c r="ET24" s="4">
        <f>ParFedAn19!$G$30*CaGa19!$N25</f>
        <v>52212.590785069202</v>
      </c>
      <c r="EU24" s="4">
        <f>ParFedAn19!$H$30*CaGa19!$N25</f>
        <v>6712.8958541278125</v>
      </c>
      <c r="EV24" s="4">
        <f>ParFedAn19!$I$30*CaGa19!$N25</f>
        <v>53391.899719810695</v>
      </c>
      <c r="EW24" s="4">
        <f>ParFedAn19!$J$30*CaGa19!$N25</f>
        <v>10552.007742557867</v>
      </c>
      <c r="EX24" s="4">
        <f>ParFedAn19!$K$30*CoAr14FII19!O25</f>
        <v>30399.337453382825</v>
      </c>
      <c r="EY24" s="5">
        <f t="shared" si="66"/>
        <v>4605033.4953647116</v>
      </c>
      <c r="FA24" s="3" t="s">
        <v>19</v>
      </c>
      <c r="FB24" s="4">
        <f>ParFedAn19!$C$41*CaGa19!$AC25</f>
        <v>1723662.1993907818</v>
      </c>
      <c r="FC24" s="4">
        <f>ParFedAn19!$D$41*CaGa19!$AC25</f>
        <v>233575.8623703974</v>
      </c>
      <c r="FD24" s="4">
        <f>ParFedAn19!$E$41*CoAr14FIII19!R23</f>
        <v>374534.93551385839</v>
      </c>
      <c r="FE24" s="4">
        <f>ParFedAn19!$F$41*CaGa19!$AC25</f>
        <v>49148.129212171596</v>
      </c>
      <c r="FF24" s="4">
        <f>ParFedAn19!$G$41*CaGa19!$AC25</f>
        <v>176582.48684145123</v>
      </c>
      <c r="FG24" s="4">
        <f>ParFedAn19!$H$41*CaGa19!$AC25</f>
        <v>6896.1681141919626</v>
      </c>
      <c r="FH24" s="4">
        <f>ParFedAn19!$I$41*CaGa19!$AC25</f>
        <v>46454.130084771597</v>
      </c>
      <c r="FI24" s="4">
        <f>ParFedAn19!$J$41*CaGa19!$AC25</f>
        <v>10522.501440403494</v>
      </c>
      <c r="FJ24" s="4">
        <f>ParFedAn19!$K$41*CoAr14FII19!U25</f>
        <v>30521.188213552417</v>
      </c>
      <c r="FK24" s="5">
        <f t="shared" si="67"/>
        <v>2651897.6011815802</v>
      </c>
      <c r="FM24" s="3" t="s">
        <v>19</v>
      </c>
      <c r="FN24" s="4"/>
      <c r="FO24" s="4"/>
      <c r="FP24" s="4"/>
      <c r="FQ24" s="4"/>
      <c r="FR24" s="4"/>
      <c r="FS24" s="4"/>
      <c r="FT24" s="4"/>
      <c r="FU24" s="4"/>
      <c r="FV24" s="4"/>
      <c r="FW24" s="5">
        <f t="shared" si="68"/>
        <v>0</v>
      </c>
      <c r="FY24" s="3" t="s">
        <v>19</v>
      </c>
      <c r="FZ24" s="4"/>
      <c r="GA24" s="4"/>
      <c r="GB24" s="4"/>
      <c r="GC24" s="4"/>
      <c r="GD24" s="4"/>
      <c r="GE24" s="4"/>
      <c r="GF24" s="4"/>
      <c r="GG24" s="4"/>
      <c r="GH24" s="4"/>
      <c r="GI24" s="5">
        <f t="shared" si="69"/>
        <v>0</v>
      </c>
      <c r="GK24" s="3" t="s">
        <v>19</v>
      </c>
      <c r="GL24" s="4"/>
      <c r="GM24" s="4"/>
      <c r="GN24" s="4"/>
      <c r="GO24" s="4"/>
      <c r="GP24" s="4"/>
      <c r="GQ24" s="4"/>
      <c r="GR24" s="4"/>
      <c r="GS24" s="4"/>
      <c r="GT24" s="4"/>
      <c r="GU24" s="5">
        <f t="shared" si="70"/>
        <v>0</v>
      </c>
      <c r="GW24" s="3" t="s">
        <v>19</v>
      </c>
      <c r="GX24" s="4"/>
      <c r="GY24" s="4"/>
      <c r="GZ24" s="4"/>
      <c r="HA24" s="4"/>
      <c r="HB24" s="4"/>
      <c r="HC24" s="4"/>
      <c r="HD24" s="4"/>
      <c r="HE24" s="4"/>
      <c r="HF24" s="4"/>
      <c r="HG24" s="5">
        <f t="shared" si="71"/>
        <v>0</v>
      </c>
      <c r="HI24" s="3" t="s">
        <v>19</v>
      </c>
      <c r="HJ24" s="4"/>
      <c r="HK24" s="4"/>
      <c r="HL24" s="4"/>
      <c r="HM24" s="4"/>
      <c r="HN24" s="4"/>
      <c r="HO24" s="4"/>
      <c r="HP24" s="4"/>
      <c r="HQ24" s="4"/>
      <c r="HR24" s="4"/>
      <c r="HS24" s="5">
        <f t="shared" si="72"/>
        <v>0</v>
      </c>
    </row>
    <row r="25" spans="1:227" s="2" customFormat="1">
      <c r="A25" s="3" t="s">
        <v>20</v>
      </c>
      <c r="B25" s="4">
        <f t="shared" si="8"/>
        <v>75324840.620706975</v>
      </c>
      <c r="C25" s="4">
        <f t="shared" si="8"/>
        <v>10562036.832428239</v>
      </c>
      <c r="D25" s="4">
        <f t="shared" si="8"/>
        <v>0</v>
      </c>
      <c r="E25" s="4">
        <f t="shared" si="8"/>
        <v>3459125.9369912734</v>
      </c>
      <c r="F25" s="4">
        <f t="shared" si="8"/>
        <v>3091236.996956774</v>
      </c>
      <c r="G25" s="4">
        <f t="shared" si="8"/>
        <v>284880.76822250831</v>
      </c>
      <c r="H25" s="4">
        <f t="shared" si="8"/>
        <v>2424975.1059961454</v>
      </c>
      <c r="I25" s="4">
        <f t="shared" si="8"/>
        <v>432719.1031026023</v>
      </c>
      <c r="J25" s="4">
        <f t="shared" si="8"/>
        <v>4051279.5966621032</v>
      </c>
      <c r="K25" s="6">
        <f t="shared" si="9"/>
        <v>99631094.961066648</v>
      </c>
      <c r="L25" s="3"/>
      <c r="M25" s="3" t="s">
        <v>20</v>
      </c>
      <c r="N25" s="4">
        <f t="shared" si="10"/>
        <v>82161623.75793694</v>
      </c>
      <c r="O25" s="4">
        <f t="shared" si="10"/>
        <v>10893374.454019135</v>
      </c>
      <c r="P25" s="4">
        <f t="shared" si="10"/>
        <v>4659565.5000869874</v>
      </c>
      <c r="Q25" s="4">
        <f t="shared" si="10"/>
        <v>1336671.8260372612</v>
      </c>
      <c r="R25" s="4">
        <f t="shared" si="10"/>
        <v>3600651.199420345</v>
      </c>
      <c r="S25" s="4">
        <f t="shared" si="10"/>
        <v>234533.04952891381</v>
      </c>
      <c r="T25" s="4">
        <f t="shared" si="10"/>
        <v>2125064.4480844825</v>
      </c>
      <c r="U25" s="4">
        <f t="shared" si="10"/>
        <v>432719.1031026023</v>
      </c>
      <c r="V25" s="4">
        <f t="shared" si="10"/>
        <v>3854562.6137080388</v>
      </c>
      <c r="W25" s="5">
        <f t="shared" si="11"/>
        <v>109298765.95192471</v>
      </c>
      <c r="X25" s="5"/>
      <c r="Y25" s="3" t="s">
        <v>20</v>
      </c>
      <c r="Z25" s="4">
        <f t="shared" si="12"/>
        <v>23561442.18141108</v>
      </c>
      <c r="AA25" s="4">
        <f t="shared" si="13"/>
        <v>3192843.8055661307</v>
      </c>
      <c r="AB25" s="4">
        <f t="shared" si="14"/>
        <v>789336.32571536768</v>
      </c>
      <c r="AC25" s="4">
        <f t="shared" si="15"/>
        <v>671825.8398695467</v>
      </c>
      <c r="AD25" s="4">
        <f t="shared" si="16"/>
        <v>2413778.0914584966</v>
      </c>
      <c r="AE25" s="4">
        <f t="shared" si="17"/>
        <v>94266.536884810441</v>
      </c>
      <c r="AF25" s="4">
        <f t="shared" si="18"/>
        <v>635000.46613944939</v>
      </c>
      <c r="AG25" s="4">
        <f t="shared" si="19"/>
        <v>143836.36734593907</v>
      </c>
      <c r="AH25" s="4">
        <f t="shared" si="20"/>
        <v>1372387.2477161167</v>
      </c>
      <c r="AI25" s="5">
        <f t="shared" si="21"/>
        <v>32874716.862106942</v>
      </c>
      <c r="AK25" s="3" t="s">
        <v>20</v>
      </c>
      <c r="AL25" s="4">
        <f t="shared" si="22"/>
        <v>0</v>
      </c>
      <c r="AM25" s="4">
        <f t="shared" si="23"/>
        <v>0</v>
      </c>
      <c r="AN25" s="4">
        <f t="shared" si="24"/>
        <v>0</v>
      </c>
      <c r="AO25" s="4">
        <f t="shared" si="25"/>
        <v>0</v>
      </c>
      <c r="AP25" s="4">
        <f t="shared" si="26"/>
        <v>0</v>
      </c>
      <c r="AQ25" s="4">
        <f t="shared" si="27"/>
        <v>0</v>
      </c>
      <c r="AR25" s="4">
        <f t="shared" si="28"/>
        <v>0</v>
      </c>
      <c r="AS25" s="4">
        <f t="shared" si="29"/>
        <v>0</v>
      </c>
      <c r="AT25" s="4">
        <f t="shared" si="30"/>
        <v>0</v>
      </c>
      <c r="AU25" s="5">
        <f t="shared" si="31"/>
        <v>0</v>
      </c>
      <c r="AW25" s="3" t="s">
        <v>20</v>
      </c>
      <c r="AX25" s="4">
        <f t="shared" si="32"/>
        <v>157486464.37864393</v>
      </c>
      <c r="AY25" s="4">
        <f t="shared" si="33"/>
        <v>21455411.286447372</v>
      </c>
      <c r="AZ25" s="4">
        <f t="shared" si="34"/>
        <v>4659565.5000869874</v>
      </c>
      <c r="BA25" s="4">
        <f t="shared" si="35"/>
        <v>4795797.7630285351</v>
      </c>
      <c r="BB25" s="4">
        <f t="shared" si="36"/>
        <v>6691888.196377119</v>
      </c>
      <c r="BC25" s="4">
        <f t="shared" si="37"/>
        <v>519413.81775142206</v>
      </c>
      <c r="BD25" s="4">
        <f t="shared" si="38"/>
        <v>4550039.5540806279</v>
      </c>
      <c r="BE25" s="4">
        <f t="shared" si="39"/>
        <v>865438.20620520448</v>
      </c>
      <c r="BF25" s="4">
        <f t="shared" si="40"/>
        <v>7905842.210370142</v>
      </c>
      <c r="BG25" s="5">
        <f t="shared" si="41"/>
        <v>208929860.91299137</v>
      </c>
      <c r="BI25" s="3" t="s">
        <v>20</v>
      </c>
      <c r="BJ25" s="4">
        <f t="shared" si="42"/>
        <v>23561442.18141108</v>
      </c>
      <c r="BK25" s="4">
        <f t="shared" si="43"/>
        <v>3192843.8055661307</v>
      </c>
      <c r="BL25" s="4">
        <f t="shared" si="44"/>
        <v>789336.32571536768</v>
      </c>
      <c r="BM25" s="4">
        <f t="shared" si="45"/>
        <v>671825.8398695467</v>
      </c>
      <c r="BN25" s="4">
        <f t="shared" si="46"/>
        <v>2413778.0914584966</v>
      </c>
      <c r="BO25" s="4">
        <f t="shared" si="47"/>
        <v>94266.536884810441</v>
      </c>
      <c r="BP25" s="4">
        <f t="shared" si="48"/>
        <v>635000.46613944939</v>
      </c>
      <c r="BQ25" s="4">
        <f t="shared" si="49"/>
        <v>143836.36734593907</v>
      </c>
      <c r="BR25" s="4">
        <f t="shared" si="50"/>
        <v>1372387.2477161167</v>
      </c>
      <c r="BS25" s="5">
        <f t="shared" si="51"/>
        <v>32874716.862106942</v>
      </c>
      <c r="BU25" s="3" t="s">
        <v>20</v>
      </c>
      <c r="BV25" s="4">
        <f t="shared" si="52"/>
        <v>181047906.56005502</v>
      </c>
      <c r="BW25" s="4">
        <f t="shared" si="53"/>
        <v>24648255.092013504</v>
      </c>
      <c r="BX25" s="4">
        <f t="shared" si="54"/>
        <v>5448901.8258023551</v>
      </c>
      <c r="BY25" s="4">
        <f t="shared" si="55"/>
        <v>5467623.6028980818</v>
      </c>
      <c r="BZ25" s="4">
        <f t="shared" si="56"/>
        <v>9105666.2878356166</v>
      </c>
      <c r="CA25" s="4">
        <f t="shared" si="57"/>
        <v>613680.35463623249</v>
      </c>
      <c r="CB25" s="4">
        <f t="shared" si="58"/>
        <v>5185040.0202200776</v>
      </c>
      <c r="CC25" s="4">
        <f t="shared" si="59"/>
        <v>1009274.5735511435</v>
      </c>
      <c r="CD25" s="4">
        <f t="shared" si="60"/>
        <v>9278229.4580862597</v>
      </c>
      <c r="CE25" s="5">
        <f t="shared" si="61"/>
        <v>241804577.77509829</v>
      </c>
      <c r="CF25" s="6"/>
      <c r="CG25" s="3" t="s">
        <v>20</v>
      </c>
      <c r="CH25" s="4">
        <f>ParFedAn19!$C$7*CaGa19!$N26</f>
        <v>22295282.136707135</v>
      </c>
      <c r="CI25" s="4">
        <f>ParFedAn19!$D$7*CaGa19!$N26</f>
        <v>3067961.2779143779</v>
      </c>
      <c r="CJ25" s="4">
        <f>ParFedAn19!$E$7*CoAr14FIII19!R24</f>
        <v>0</v>
      </c>
      <c r="CK25" s="4">
        <f>ParFedAn19!$F$7*CaGa19!$N26</f>
        <v>815594.37715302373</v>
      </c>
      <c r="CL25" s="4">
        <f>ParFedAn19!$G$7*CaGa19!$N26</f>
        <v>1663806.5626087822</v>
      </c>
      <c r="CM25" s="4">
        <f>ParFedAn19!$H$7*CaGa19!$N26</f>
        <v>102818.48374464612</v>
      </c>
      <c r="CN25" s="4">
        <f>ParFedAn19!$I$7*CaGa19!$N26</f>
        <v>816573.67651203217</v>
      </c>
      <c r="CO25" s="4">
        <f>ParFedAn19!$J$7*CaGa19!$N26</f>
        <v>144239.70103420076</v>
      </c>
      <c r="CP25" s="4">
        <f>ParFedAn19!$K$7*CoAr14FII19!O26</f>
        <v>1392765.0365425469</v>
      </c>
      <c r="CQ25" s="5">
        <f t="shared" si="7"/>
        <v>30299041.252216745</v>
      </c>
      <c r="CS25" s="3" t="s">
        <v>20</v>
      </c>
      <c r="CT25" s="4">
        <f>ParFedAn19!$C$11*CaGa19!$N26</f>
        <v>30794169.174494851</v>
      </c>
      <c r="CU25" s="4">
        <f>ParFedAn19!$D$11*CaGa19!$N26</f>
        <v>4437662.3735807296</v>
      </c>
      <c r="CV25" s="4">
        <f>ParFedAn19!$E$11*CoAr14FIII19!R24</f>
        <v>0</v>
      </c>
      <c r="CW25" s="4">
        <f>ParFedAn19!$F$11*CaGa19!$N26</f>
        <v>1421784.7617205812</v>
      </c>
      <c r="CX25" s="4">
        <f>ParFedAn19!$G$11*CaGa19!$N26</f>
        <v>713715.21717399603</v>
      </c>
      <c r="CY25" s="4">
        <f>ParFedAn19!$H$11*CaGa19!$N26</f>
        <v>83787.678398653981</v>
      </c>
      <c r="CZ25" s="4">
        <f>ParFedAn19!$I$11*CaGa19!$N26</f>
        <v>864640.85351332731</v>
      </c>
      <c r="DA25" s="4">
        <f>ParFedAn19!$J$11*CaGa19!$N26</f>
        <v>144239.70103420076</v>
      </c>
      <c r="DB25" s="4">
        <f>ParFedAn19!$K$11*CoAr14FII19!O26</f>
        <v>1690388.3166213979</v>
      </c>
      <c r="DC25" s="5">
        <f t="shared" si="62"/>
        <v>40150388.076537743</v>
      </c>
      <c r="DE25" s="3" t="s">
        <v>20</v>
      </c>
      <c r="DF25" s="4">
        <f>ParFedAn19!$C$14*CaGa19!$N26</f>
        <v>22235389.30950499</v>
      </c>
      <c r="DG25" s="4">
        <f>ParFedAn19!$D$14*CaGa19!$N26</f>
        <v>3056413.1809331318</v>
      </c>
      <c r="DH25" s="4">
        <f>ParFedAn19!$E$14*CoAr14FIII19!R24</f>
        <v>0</v>
      </c>
      <c r="DI25" s="4">
        <f>ParFedAn19!$F$14*CaGa19!$N26</f>
        <v>1221746.7981176684</v>
      </c>
      <c r="DJ25" s="4">
        <f>ParFedAn19!$G$14*CaGa19!$N26</f>
        <v>713715.21717399603</v>
      </c>
      <c r="DK25" s="4">
        <f>ParFedAn19!$H$14*CaGa19!$N26</f>
        <v>98274.606079208199</v>
      </c>
      <c r="DL25" s="4">
        <f>ParFedAn19!$I$14*CaGa19!$N26</f>
        <v>743760.57597078593</v>
      </c>
      <c r="DM25" s="4">
        <f>ParFedAn19!$J$14*CaGa19!$N26</f>
        <v>144239.70103420076</v>
      </c>
      <c r="DN25" s="4">
        <f>ParFedAn19!$K$14*CoAr14FII19!O26</f>
        <v>968126.24349815887</v>
      </c>
      <c r="DO25" s="5">
        <f t="shared" si="63"/>
        <v>29181665.632312141</v>
      </c>
      <c r="DQ25" s="3" t="s">
        <v>20</v>
      </c>
      <c r="DR25" s="4">
        <f>ParFedAn19!$C$22*CaGa19!$N26</f>
        <v>24685988.448953029</v>
      </c>
      <c r="DS25" s="4">
        <f>ParFedAn19!$D$22*CaGa19!$N26</f>
        <v>3484582.3675711434</v>
      </c>
      <c r="DT25" s="4">
        <f>ParFedAn19!$E$22*CoAr14FIII19!R24</f>
        <v>0</v>
      </c>
      <c r="DU25" s="4">
        <f>ParFedAn19!$F$22*CaGa19!$N26</f>
        <v>742989.82074977527</v>
      </c>
      <c r="DV25" s="4">
        <f>ParFedAn19!$G$22*CaGa19!$N26</f>
        <v>2166416.9329719217</v>
      </c>
      <c r="DW25" s="4">
        <f>ParFedAn19!$H$22*CaGa19!$N26</f>
        <v>87344.406661723944</v>
      </c>
      <c r="DX25" s="4">
        <f>ParFedAn19!$I$22*CaGa19!$N26</f>
        <v>540901.7556113546</v>
      </c>
      <c r="DY25" s="4">
        <f>ParFedAn19!$J$22*CaGa19!$N26</f>
        <v>144239.70103420076</v>
      </c>
      <c r="DZ25" s="4">
        <f>ParFedAn19!$K$22*CoAr14FII19!O26</f>
        <v>1153689.9458947179</v>
      </c>
      <c r="EA25" s="5">
        <f t="shared" si="64"/>
        <v>33006153.379447863</v>
      </c>
      <c r="EC25" s="3" t="s">
        <v>20</v>
      </c>
      <c r="ED25" s="4">
        <f>ParFedAn19!$C$26*CaGa19!$N26</f>
        <v>30038380.272852942</v>
      </c>
      <c r="EE25" s="4">
        <f>ParFedAn19!$D$26*CaGa19!$N26</f>
        <v>4049076.3750721682</v>
      </c>
      <c r="EF25" s="4">
        <f>ParFedAn19!$E$26*CoAr14FIII19!R24</f>
        <v>0</v>
      </c>
      <c r="EG25" s="4">
        <f>ParFedAn19!$F$26*CaGa19!$N26</f>
        <v>759814.46799873142</v>
      </c>
      <c r="EH25" s="4">
        <f>ParFedAn19!$G$26*CaGa19!$N26</f>
        <v>720519.05046300963</v>
      </c>
      <c r="EI25" s="4">
        <f>ParFedAn19!$H$26*CaGa19!$N26</f>
        <v>55427.329314702998</v>
      </c>
      <c r="EJ25" s="4">
        <f>ParFedAn19!$I$26*CaGa19!$N26</f>
        <v>854327.02127917379</v>
      </c>
      <c r="EK25" s="4">
        <f>ParFedAn19!$J$26*CaGa19!$N26</f>
        <v>144239.70103420076</v>
      </c>
      <c r="EL25" s="4">
        <f>ParFedAn19!$K$26*CoAr14FII19!O26</f>
        <v>1338276.7894840143</v>
      </c>
      <c r="EM25" s="5">
        <f t="shared" si="65"/>
        <v>37960061.007498935</v>
      </c>
      <c r="EO25" s="3" t="s">
        <v>20</v>
      </c>
      <c r="EP25" s="4">
        <f>ParFedAn19!$C$30*CaGa19!$N26</f>
        <v>27437255.036130965</v>
      </c>
      <c r="EQ25" s="4">
        <f>ParFedAn19!$D$30*CaGa19!$N26</f>
        <v>3359715.7113758228</v>
      </c>
      <c r="ER25" s="4">
        <f>ParFedAn19!$E$30*CoAr14FIII19!R24</f>
        <v>4659565.5000869874</v>
      </c>
      <c r="ES25" s="400">
        <f>ParFedAn19!$F$30*CaGa19!$N26</f>
        <v>-166132.46271124564</v>
      </c>
      <c r="ET25" s="4">
        <f>ParFedAn19!$G$30*CaGa19!$N26</f>
        <v>713715.21598541376</v>
      </c>
      <c r="EU25" s="4">
        <f>ParFedAn19!$H$30*CaGa19!$N26</f>
        <v>91761.313552486841</v>
      </c>
      <c r="EV25" s="4">
        <f>ParFedAn19!$I$30*CaGa19!$N26</f>
        <v>729835.67119395407</v>
      </c>
      <c r="EW25" s="4">
        <f>ParFedAn19!$J$30*CaGa19!$N26</f>
        <v>144239.70103420076</v>
      </c>
      <c r="EX25" s="4">
        <f>ParFedAn19!$K$30*CoAr14FII19!O26</f>
        <v>1362595.8783293066</v>
      </c>
      <c r="EY25" s="5">
        <f t="shared" si="66"/>
        <v>38332551.564977899</v>
      </c>
      <c r="FA25" s="3" t="s">
        <v>20</v>
      </c>
      <c r="FB25" s="4">
        <f>ParFedAn19!$C$41*CaGa19!$AC26</f>
        <v>23561442.18141108</v>
      </c>
      <c r="FC25" s="4">
        <f>ParFedAn19!$D$41*CaGa19!$AC26</f>
        <v>3192843.8055661307</v>
      </c>
      <c r="FD25" s="4">
        <f>ParFedAn19!$E$41*CoAr14FIII19!R24</f>
        <v>789336.32571536768</v>
      </c>
      <c r="FE25" s="4">
        <f>ParFedAn19!$F$41*CaGa19!$AC26</f>
        <v>671825.8398695467</v>
      </c>
      <c r="FF25" s="4">
        <f>ParFedAn19!$G$41*CaGa19!$AC26</f>
        <v>2413778.0914584966</v>
      </c>
      <c r="FG25" s="4">
        <f>ParFedAn19!$H$41*CaGa19!$AC26</f>
        <v>94266.536884810441</v>
      </c>
      <c r="FH25" s="4">
        <f>ParFedAn19!$I$41*CaGa19!$AC26</f>
        <v>635000.46613944939</v>
      </c>
      <c r="FI25" s="4">
        <f>ParFedAn19!$J$41*CaGa19!$AC26</f>
        <v>143836.36734593907</v>
      </c>
      <c r="FJ25" s="4">
        <f>ParFedAn19!$K$41*CoAr14FII19!U26</f>
        <v>1372387.2477161167</v>
      </c>
      <c r="FK25" s="5">
        <f t="shared" si="67"/>
        <v>32874716.862106942</v>
      </c>
      <c r="FM25" s="3" t="s">
        <v>20</v>
      </c>
      <c r="FN25" s="4"/>
      <c r="FO25" s="4"/>
      <c r="FP25" s="4"/>
      <c r="FQ25" s="4"/>
      <c r="FR25" s="4"/>
      <c r="FS25" s="4"/>
      <c r="FT25" s="4"/>
      <c r="FU25" s="4"/>
      <c r="FV25" s="4"/>
      <c r="FW25" s="5">
        <f t="shared" si="68"/>
        <v>0</v>
      </c>
      <c r="FY25" s="3" t="s">
        <v>20</v>
      </c>
      <c r="FZ25" s="4"/>
      <c r="GA25" s="4"/>
      <c r="GB25" s="4"/>
      <c r="GC25" s="4"/>
      <c r="GD25" s="4"/>
      <c r="GE25" s="4"/>
      <c r="GF25" s="4"/>
      <c r="GG25" s="4"/>
      <c r="GH25" s="4"/>
      <c r="GI25" s="5">
        <f t="shared" si="69"/>
        <v>0</v>
      </c>
      <c r="GK25" s="3" t="s">
        <v>20</v>
      </c>
      <c r="GL25" s="4"/>
      <c r="GM25" s="4"/>
      <c r="GN25" s="4"/>
      <c r="GO25" s="4"/>
      <c r="GP25" s="4"/>
      <c r="GQ25" s="4"/>
      <c r="GR25" s="4"/>
      <c r="GS25" s="4"/>
      <c r="GT25" s="4"/>
      <c r="GU25" s="5">
        <f t="shared" si="70"/>
        <v>0</v>
      </c>
      <c r="GW25" s="3" t="s">
        <v>20</v>
      </c>
      <c r="GX25" s="4"/>
      <c r="GY25" s="4"/>
      <c r="GZ25" s="4"/>
      <c r="HA25" s="4"/>
      <c r="HB25" s="4"/>
      <c r="HC25" s="4"/>
      <c r="HD25" s="4"/>
      <c r="HE25" s="4"/>
      <c r="HF25" s="4"/>
      <c r="HG25" s="5">
        <f t="shared" si="71"/>
        <v>0</v>
      </c>
      <c r="HI25" s="3" t="s">
        <v>20</v>
      </c>
      <c r="HJ25" s="4"/>
      <c r="HK25" s="4"/>
      <c r="HL25" s="4"/>
      <c r="HM25" s="4"/>
      <c r="HN25" s="4"/>
      <c r="HO25" s="4"/>
      <c r="HP25" s="4"/>
      <c r="HQ25" s="4"/>
      <c r="HR25" s="4"/>
      <c r="HS25" s="5">
        <f t="shared" si="72"/>
        <v>0</v>
      </c>
    </row>
    <row r="26" spans="1:227" s="2" customFormat="1">
      <c r="A26" s="3" t="s">
        <v>21</v>
      </c>
      <c r="B26" s="4">
        <f t="shared" si="8"/>
        <v>11121427.976358552</v>
      </c>
      <c r="C26" s="4">
        <f t="shared" si="8"/>
        <v>1559444.811931079</v>
      </c>
      <c r="D26" s="4">
        <f t="shared" si="8"/>
        <v>0</v>
      </c>
      <c r="E26" s="4">
        <f t="shared" si="8"/>
        <v>510726.86848575459</v>
      </c>
      <c r="F26" s="4">
        <f t="shared" si="8"/>
        <v>456409.45717525762</v>
      </c>
      <c r="G26" s="4">
        <f t="shared" si="8"/>
        <v>42061.568528103227</v>
      </c>
      <c r="H26" s="4">
        <f t="shared" si="8"/>
        <v>358038.40756331699</v>
      </c>
      <c r="I26" s="4">
        <f t="shared" si="8"/>
        <v>63889.339817960485</v>
      </c>
      <c r="J26" s="4">
        <f t="shared" si="8"/>
        <v>225846.54332490772</v>
      </c>
      <c r="K26" s="6">
        <f t="shared" si="9"/>
        <v>14337844.973184932</v>
      </c>
      <c r="L26" s="3"/>
      <c r="M26" s="3" t="s">
        <v>21</v>
      </c>
      <c r="N26" s="4">
        <f t="shared" si="10"/>
        <v>12130853.162314851</v>
      </c>
      <c r="O26" s="4">
        <f t="shared" si="10"/>
        <v>1608365.5592438595</v>
      </c>
      <c r="P26" s="4">
        <f t="shared" si="10"/>
        <v>1438242.9202742251</v>
      </c>
      <c r="Q26" s="4">
        <f t="shared" si="10"/>
        <v>197354.54225726501</v>
      </c>
      <c r="R26" s="4">
        <f t="shared" si="10"/>
        <v>531622.53849275468</v>
      </c>
      <c r="S26" s="4">
        <f t="shared" si="10"/>
        <v>34627.918186321505</v>
      </c>
      <c r="T26" s="4">
        <f t="shared" si="10"/>
        <v>313757.73263826512</v>
      </c>
      <c r="U26" s="4">
        <f t="shared" si="10"/>
        <v>63889.339817960485</v>
      </c>
      <c r="V26" s="4">
        <f t="shared" si="10"/>
        <v>214880.16849111818</v>
      </c>
      <c r="W26" s="5">
        <f t="shared" si="11"/>
        <v>16533593.88171662</v>
      </c>
      <c r="X26" s="5"/>
      <c r="Y26" s="3" t="s">
        <v>21</v>
      </c>
      <c r="Z26" s="4">
        <f t="shared" si="12"/>
        <v>3478757.8716451358</v>
      </c>
      <c r="AA26" s="4">
        <f t="shared" si="13"/>
        <v>471411.31837462884</v>
      </c>
      <c r="AB26" s="4">
        <f t="shared" si="14"/>
        <v>243640.18107572556</v>
      </c>
      <c r="AC26" s="4">
        <f t="shared" si="15"/>
        <v>99192.545635626346</v>
      </c>
      <c r="AD26" s="4">
        <f t="shared" si="16"/>
        <v>356385.21069353871</v>
      </c>
      <c r="AE26" s="4">
        <f t="shared" si="17"/>
        <v>13918.097826774087</v>
      </c>
      <c r="AF26" s="4">
        <f t="shared" si="18"/>
        <v>93755.41841083701</v>
      </c>
      <c r="AG26" s="4">
        <f t="shared" si="19"/>
        <v>21236.895911588035</v>
      </c>
      <c r="AH26" s="4">
        <f t="shared" si="20"/>
        <v>75764.474660050706</v>
      </c>
      <c r="AI26" s="5">
        <f t="shared" si="21"/>
        <v>4854062.0142339058</v>
      </c>
      <c r="AK26" s="3" t="s">
        <v>21</v>
      </c>
      <c r="AL26" s="4">
        <f t="shared" si="22"/>
        <v>0</v>
      </c>
      <c r="AM26" s="4">
        <f t="shared" si="23"/>
        <v>0</v>
      </c>
      <c r="AN26" s="4">
        <f t="shared" si="24"/>
        <v>0</v>
      </c>
      <c r="AO26" s="4">
        <f t="shared" si="25"/>
        <v>0</v>
      </c>
      <c r="AP26" s="4">
        <f t="shared" si="26"/>
        <v>0</v>
      </c>
      <c r="AQ26" s="4">
        <f t="shared" si="27"/>
        <v>0</v>
      </c>
      <c r="AR26" s="4">
        <f t="shared" si="28"/>
        <v>0</v>
      </c>
      <c r="AS26" s="4">
        <f t="shared" si="29"/>
        <v>0</v>
      </c>
      <c r="AT26" s="4">
        <f t="shared" si="30"/>
        <v>0</v>
      </c>
      <c r="AU26" s="5">
        <f t="shared" si="31"/>
        <v>0</v>
      </c>
      <c r="AW26" s="3" t="s">
        <v>21</v>
      </c>
      <c r="AX26" s="4">
        <f t="shared" si="32"/>
        <v>23252281.138673402</v>
      </c>
      <c r="AY26" s="4">
        <f t="shared" si="33"/>
        <v>3167810.3711749385</v>
      </c>
      <c r="AZ26" s="4">
        <f t="shared" si="34"/>
        <v>1438242.9202742251</v>
      </c>
      <c r="BA26" s="4">
        <f t="shared" si="35"/>
        <v>708081.41074301966</v>
      </c>
      <c r="BB26" s="4">
        <f t="shared" si="36"/>
        <v>988031.99566801218</v>
      </c>
      <c r="BC26" s="4">
        <f t="shared" si="37"/>
        <v>76689.48671442474</v>
      </c>
      <c r="BD26" s="4">
        <f t="shared" si="38"/>
        <v>671796.14020158211</v>
      </c>
      <c r="BE26" s="4">
        <f t="shared" si="39"/>
        <v>127778.67963592097</v>
      </c>
      <c r="BF26" s="4">
        <f t="shared" si="40"/>
        <v>440726.7118160259</v>
      </c>
      <c r="BG26" s="5">
        <f t="shared" si="41"/>
        <v>30871438.854901552</v>
      </c>
      <c r="BI26" s="3" t="s">
        <v>21</v>
      </c>
      <c r="BJ26" s="4">
        <f t="shared" si="42"/>
        <v>3478757.8716451358</v>
      </c>
      <c r="BK26" s="4">
        <f t="shared" si="43"/>
        <v>471411.31837462884</v>
      </c>
      <c r="BL26" s="4">
        <f t="shared" si="44"/>
        <v>243640.18107572556</v>
      </c>
      <c r="BM26" s="4">
        <f t="shared" si="45"/>
        <v>99192.545635626346</v>
      </c>
      <c r="BN26" s="4">
        <f t="shared" si="46"/>
        <v>356385.21069353871</v>
      </c>
      <c r="BO26" s="4">
        <f t="shared" si="47"/>
        <v>13918.097826774087</v>
      </c>
      <c r="BP26" s="4">
        <f t="shared" si="48"/>
        <v>93755.41841083701</v>
      </c>
      <c r="BQ26" s="4">
        <f t="shared" si="49"/>
        <v>21236.895911588035</v>
      </c>
      <c r="BR26" s="4">
        <f t="shared" si="50"/>
        <v>75764.474660050706</v>
      </c>
      <c r="BS26" s="5">
        <f t="shared" si="51"/>
        <v>4854062.0142339058</v>
      </c>
      <c r="BU26" s="3" t="s">
        <v>21</v>
      </c>
      <c r="BV26" s="4">
        <f t="shared" si="52"/>
        <v>26731039.01031854</v>
      </c>
      <c r="BW26" s="4">
        <f t="shared" si="53"/>
        <v>3639221.6895495672</v>
      </c>
      <c r="BX26" s="4">
        <f t="shared" si="54"/>
        <v>1681883.1013499505</v>
      </c>
      <c r="BY26" s="4">
        <f t="shared" si="55"/>
        <v>807273.95637864596</v>
      </c>
      <c r="BZ26" s="4">
        <f t="shared" si="56"/>
        <v>1344417.2063615508</v>
      </c>
      <c r="CA26" s="4">
        <f t="shared" si="57"/>
        <v>90607.584541198827</v>
      </c>
      <c r="CB26" s="4">
        <f t="shared" si="58"/>
        <v>765551.55861241906</v>
      </c>
      <c r="CC26" s="4">
        <f t="shared" si="59"/>
        <v>149015.57554750901</v>
      </c>
      <c r="CD26" s="4">
        <f t="shared" si="60"/>
        <v>516491.1864760766</v>
      </c>
      <c r="CE26" s="5">
        <f t="shared" si="61"/>
        <v>35725500.869135454</v>
      </c>
      <c r="CF26" s="6"/>
      <c r="CG26" s="3" t="s">
        <v>21</v>
      </c>
      <c r="CH26" s="4">
        <f>ParFedAn19!$C$7*CaGa19!$N27</f>
        <v>3291814.1273546657</v>
      </c>
      <c r="CI26" s="4">
        <f>ParFedAn19!$D$7*CaGa19!$N27</f>
        <v>452972.8852450038</v>
      </c>
      <c r="CJ26" s="4">
        <f>ParFedAn19!$E$7*CoAr14FIII19!R25</f>
        <v>0</v>
      </c>
      <c r="CK26" s="4">
        <f>ParFedAn19!$F$7*CaGa19!$N27</f>
        <v>120419.42669490156</v>
      </c>
      <c r="CL26" s="4">
        <f>ParFedAn19!$G$7*CaGa19!$N27</f>
        <v>245654.74948458772</v>
      </c>
      <c r="CM26" s="4">
        <f>ParFedAn19!$H$7*CaGa19!$N27</f>
        <v>15180.760452749324</v>
      </c>
      <c r="CN26" s="4">
        <f>ParFedAn19!$I$7*CaGa19!$N27</f>
        <v>120564.01654333348</v>
      </c>
      <c r="CO26" s="4">
        <f>ParFedAn19!$J$7*CaGa19!$N27</f>
        <v>21296.446605986828</v>
      </c>
      <c r="CP26" s="4">
        <f>ParFedAn19!$K$7*CoAr14FII19!O27</f>
        <v>77642.424241981571</v>
      </c>
      <c r="CQ26" s="5">
        <f t="shared" si="7"/>
        <v>4345544.8366232105</v>
      </c>
      <c r="CS26" s="3" t="s">
        <v>21</v>
      </c>
      <c r="CT26" s="4">
        <f>ParFedAn19!$C$11*CaGa19!$N27</f>
        <v>4546642.6711800825</v>
      </c>
      <c r="CU26" s="4">
        <f>ParFedAn19!$D$11*CaGa19!$N27</f>
        <v>655204.07430649281</v>
      </c>
      <c r="CV26" s="4">
        <f>ParFedAn19!$E$11*CoAr14FIII19!R25</f>
        <v>0</v>
      </c>
      <c r="CW26" s="4">
        <f>ParFedAn19!$F$11*CaGa19!$N27</f>
        <v>209921.14546887894</v>
      </c>
      <c r="CX26" s="4">
        <f>ParFedAn19!$G$11*CaGa19!$N27</f>
        <v>105377.35384533496</v>
      </c>
      <c r="CY26" s="4">
        <f>ParFedAn19!$H$11*CaGa19!$N27</f>
        <v>12370.933983241099</v>
      </c>
      <c r="CZ26" s="4">
        <f>ParFedAn19!$I$11*CaGa19!$N27</f>
        <v>127660.95352510024</v>
      </c>
      <c r="DA26" s="4">
        <f>ParFedAn19!$J$11*CaGa19!$N27</f>
        <v>21296.446605986828</v>
      </c>
      <c r="DB26" s="4">
        <f>ParFedAn19!$K$11*CoAr14FII19!O27</f>
        <v>94234.018925846482</v>
      </c>
      <c r="DC26" s="5">
        <f t="shared" si="62"/>
        <v>5772707.5978409629</v>
      </c>
      <c r="DE26" s="3" t="s">
        <v>21</v>
      </c>
      <c r="DF26" s="4">
        <f>ParFedAn19!$C$14*CaGa19!$N27</f>
        <v>3282971.1778238039</v>
      </c>
      <c r="DG26" s="4">
        <f>ParFedAn19!$D$14*CaGa19!$N27</f>
        <v>451267.85237958236</v>
      </c>
      <c r="DH26" s="4">
        <f>ParFedAn19!$E$14*CoAr14FIII19!R25</f>
        <v>0</v>
      </c>
      <c r="DI26" s="4">
        <f>ParFedAn19!$F$14*CaGa19!$N27</f>
        <v>180386.29632197411</v>
      </c>
      <c r="DJ26" s="4">
        <f>ParFedAn19!$G$14*CaGa19!$N27</f>
        <v>105377.35384533496</v>
      </c>
      <c r="DK26" s="4">
        <f>ParFedAn19!$H$14*CaGa19!$N27</f>
        <v>14509.874092112803</v>
      </c>
      <c r="DL26" s="4">
        <f>ParFedAn19!$I$14*CaGa19!$N27</f>
        <v>109813.43749488327</v>
      </c>
      <c r="DM26" s="4">
        <f>ParFedAn19!$J$14*CaGa19!$N27</f>
        <v>21296.446605986828</v>
      </c>
      <c r="DN26" s="4">
        <f>ParFedAn19!$K$14*CoAr14FII19!O27</f>
        <v>53970.100157079672</v>
      </c>
      <c r="DO26" s="5">
        <f t="shared" si="63"/>
        <v>4219592.5387207577</v>
      </c>
      <c r="DQ26" s="3" t="s">
        <v>21</v>
      </c>
      <c r="DR26" s="4">
        <f>ParFedAn19!$C$22*CaGa19!$N27</f>
        <v>3644792.8770628907</v>
      </c>
      <c r="DS26" s="4">
        <f>ParFedAn19!$D$22*CaGa19!$N27</f>
        <v>514485.41423103918</v>
      </c>
      <c r="DT26" s="4">
        <f>ParFedAn19!$E$22*CoAr14FIII19!R25</f>
        <v>0</v>
      </c>
      <c r="DU26" s="4">
        <f>ParFedAn19!$F$22*CaGa19!$N27</f>
        <v>109699.63840009279</v>
      </c>
      <c r="DV26" s="4">
        <f>ParFedAn19!$G$22*CaGa19!$N27</f>
        <v>319863.27071215096</v>
      </c>
      <c r="DW26" s="4">
        <f>ParFedAn19!$H$22*CaGa19!$N27</f>
        <v>12896.071466218227</v>
      </c>
      <c r="DX26" s="4">
        <f>ParFedAn19!$I$22*CaGa19!$N27</f>
        <v>79862.099511218519</v>
      </c>
      <c r="DY26" s="4">
        <f>ParFedAn19!$J$22*CaGa19!$N27</f>
        <v>21296.446605986828</v>
      </c>
      <c r="DZ26" s="4">
        <f>ParFedAn19!$K$22*CoAr14FII19!O27</f>
        <v>64314.713446017828</v>
      </c>
      <c r="EA26" s="5">
        <f t="shared" si="64"/>
        <v>4767210.5314356163</v>
      </c>
      <c r="EC26" s="3" t="s">
        <v>21</v>
      </c>
      <c r="ED26" s="4">
        <f>ParFedAn19!$C$26*CaGa19!$N27</f>
        <v>4435053.2968690675</v>
      </c>
      <c r="EE26" s="4">
        <f>ParFedAn19!$D$26*CaGa19!$N27</f>
        <v>597830.82055086107</v>
      </c>
      <c r="EF26" s="4">
        <f>ParFedAn19!$E$26*CoAr14FIII19!R25</f>
        <v>0</v>
      </c>
      <c r="EG26" s="4">
        <f>ParFedAn19!$F$26*CaGa19!$N27</f>
        <v>112183.73396624348</v>
      </c>
      <c r="EH26" s="4">
        <f>ParFedAn19!$G$26*CaGa19!$N27</f>
        <v>106381.9141107584</v>
      </c>
      <c r="EI26" s="4">
        <f>ParFedAn19!$H$26*CaGa19!$N27</f>
        <v>8183.6356481571902</v>
      </c>
      <c r="EJ26" s="4">
        <f>ParFedAn19!$I$26*CaGa19!$N27</f>
        <v>126138.15518384692</v>
      </c>
      <c r="EK26" s="4">
        <f>ParFedAn19!$J$26*CaGa19!$N27</f>
        <v>21296.446605986828</v>
      </c>
      <c r="EL26" s="4">
        <f>ParFedAn19!$K$26*CoAr14FII19!O27</f>
        <v>74604.869820869222</v>
      </c>
      <c r="EM26" s="5">
        <f t="shared" si="65"/>
        <v>5481672.8727557911</v>
      </c>
      <c r="EO26" s="3" t="s">
        <v>21</v>
      </c>
      <c r="EP26" s="4">
        <f>ParFedAn19!$C$30*CaGa19!$N27</f>
        <v>4051006.9883828918</v>
      </c>
      <c r="EQ26" s="4">
        <f>ParFedAn19!$D$30*CaGa19!$N27</f>
        <v>496049.32446195936</v>
      </c>
      <c r="ER26" s="4">
        <f>ParFedAn19!$E$30*CoAr14FIII19!R25</f>
        <v>1438242.9202742251</v>
      </c>
      <c r="ES26" s="400">
        <f>ParFedAn19!$F$30*CaGa19!$N27</f>
        <v>-24528.830109071263</v>
      </c>
      <c r="ET26" s="4">
        <f>ParFedAn19!$G$30*CaGa19!$N27</f>
        <v>105377.35366984528</v>
      </c>
      <c r="EU26" s="4">
        <f>ParFedAn19!$H$30*CaGa19!$N27</f>
        <v>13548.211071946083</v>
      </c>
      <c r="EV26" s="4">
        <f>ParFedAn19!$I$30*CaGa19!$N27</f>
        <v>107757.47794319967</v>
      </c>
      <c r="EW26" s="4">
        <f>ParFedAn19!$J$30*CaGa19!$N27</f>
        <v>21296.446605986828</v>
      </c>
      <c r="EX26" s="4">
        <f>ParFedAn19!$K$30*CoAr14FII19!O27</f>
        <v>75960.585224231123</v>
      </c>
      <c r="EY26" s="5">
        <f t="shared" si="66"/>
        <v>6284710.4775252137</v>
      </c>
      <c r="FA26" s="3" t="s">
        <v>21</v>
      </c>
      <c r="FB26" s="4">
        <f>ParFedAn19!$C$41*CaGa19!$AC27</f>
        <v>3478757.8716451358</v>
      </c>
      <c r="FC26" s="4">
        <f>ParFedAn19!$D$41*CaGa19!$AC27</f>
        <v>471411.31837462884</v>
      </c>
      <c r="FD26" s="4">
        <f>ParFedAn19!$E$41*CoAr14FIII19!R25</f>
        <v>243640.18107572556</v>
      </c>
      <c r="FE26" s="4">
        <f>ParFedAn19!$F$41*CaGa19!$AC27</f>
        <v>99192.545635626346</v>
      </c>
      <c r="FF26" s="4">
        <f>ParFedAn19!$G$41*CaGa19!$AC27</f>
        <v>356385.21069353871</v>
      </c>
      <c r="FG26" s="4">
        <f>ParFedAn19!$H$41*CaGa19!$AC27</f>
        <v>13918.097826774087</v>
      </c>
      <c r="FH26" s="4">
        <f>ParFedAn19!$I$41*CaGa19!$AC27</f>
        <v>93755.41841083701</v>
      </c>
      <c r="FI26" s="4">
        <f>ParFedAn19!$J$41*CaGa19!$AC27</f>
        <v>21236.895911588035</v>
      </c>
      <c r="FJ26" s="4">
        <f>ParFedAn19!$K$41*CoAr14FII19!U27</f>
        <v>75764.474660050706</v>
      </c>
      <c r="FK26" s="5">
        <f t="shared" si="67"/>
        <v>4854062.0142339058</v>
      </c>
      <c r="FM26" s="3" t="s">
        <v>21</v>
      </c>
      <c r="FN26" s="4"/>
      <c r="FO26" s="4"/>
      <c r="FP26" s="4"/>
      <c r="FQ26" s="4"/>
      <c r="FR26" s="4"/>
      <c r="FS26" s="4"/>
      <c r="FT26" s="4"/>
      <c r="FU26" s="4"/>
      <c r="FV26" s="4"/>
      <c r="FW26" s="5">
        <f t="shared" si="68"/>
        <v>0</v>
      </c>
      <c r="FY26" s="3" t="s">
        <v>21</v>
      </c>
      <c r="FZ26" s="4"/>
      <c r="GA26" s="4"/>
      <c r="GB26" s="4"/>
      <c r="GC26" s="4"/>
      <c r="GD26" s="4"/>
      <c r="GE26" s="4"/>
      <c r="GF26" s="4"/>
      <c r="GG26" s="4"/>
      <c r="GH26" s="4"/>
      <c r="GI26" s="5">
        <f t="shared" si="69"/>
        <v>0</v>
      </c>
      <c r="GK26" s="3" t="s">
        <v>21</v>
      </c>
      <c r="GL26" s="4"/>
      <c r="GM26" s="4"/>
      <c r="GN26" s="4"/>
      <c r="GO26" s="4"/>
      <c r="GP26" s="4"/>
      <c r="GQ26" s="4"/>
      <c r="GR26" s="4"/>
      <c r="GS26" s="4"/>
      <c r="GT26" s="4"/>
      <c r="GU26" s="5">
        <f t="shared" si="70"/>
        <v>0</v>
      </c>
      <c r="GW26" s="3" t="s">
        <v>21</v>
      </c>
      <c r="GX26" s="4"/>
      <c r="GY26" s="4"/>
      <c r="GZ26" s="4"/>
      <c r="HA26" s="4"/>
      <c r="HB26" s="4"/>
      <c r="HC26" s="4"/>
      <c r="HD26" s="4"/>
      <c r="HE26" s="4"/>
      <c r="HF26" s="4"/>
      <c r="HG26" s="5">
        <f t="shared" si="71"/>
        <v>0</v>
      </c>
      <c r="HI26" s="3" t="s">
        <v>21</v>
      </c>
      <c r="HJ26" s="4"/>
      <c r="HK26" s="4"/>
      <c r="HL26" s="4"/>
      <c r="HM26" s="4"/>
      <c r="HN26" s="4"/>
      <c r="HO26" s="4"/>
      <c r="HP26" s="4"/>
      <c r="HQ26" s="4"/>
      <c r="HR26" s="4"/>
      <c r="HS26" s="5">
        <f t="shared" si="72"/>
        <v>0</v>
      </c>
    </row>
    <row r="27" spans="1:227" s="2" customFormat="1">
      <c r="A27" s="3" t="s">
        <v>22</v>
      </c>
      <c r="B27" s="4">
        <f t="shared" si="8"/>
        <v>1783881.7029237822</v>
      </c>
      <c r="C27" s="4">
        <f t="shared" si="8"/>
        <v>250135.60062941903</v>
      </c>
      <c r="D27" s="4">
        <f t="shared" si="8"/>
        <v>0</v>
      </c>
      <c r="E27" s="4">
        <f t="shared" si="8"/>
        <v>81920.803499337053</v>
      </c>
      <c r="F27" s="4">
        <f t="shared" si="8"/>
        <v>73208.267987444357</v>
      </c>
      <c r="G27" s="4">
        <f t="shared" si="8"/>
        <v>6746.6931992060508</v>
      </c>
      <c r="H27" s="4">
        <f t="shared" si="8"/>
        <v>57429.510450805959</v>
      </c>
      <c r="I27" s="4">
        <f t="shared" si="8"/>
        <v>10247.876851373243</v>
      </c>
      <c r="J27" s="4">
        <f t="shared" si="8"/>
        <v>17802.173973006087</v>
      </c>
      <c r="K27" s="6">
        <f t="shared" si="9"/>
        <v>2281372.6295143748</v>
      </c>
      <c r="L27" s="3"/>
      <c r="M27" s="3" t="s">
        <v>22</v>
      </c>
      <c r="N27" s="4">
        <f t="shared" si="10"/>
        <v>1945793.9253043721</v>
      </c>
      <c r="O27" s="4">
        <f t="shared" si="10"/>
        <v>257982.50897699271</v>
      </c>
      <c r="P27" s="4">
        <f t="shared" si="10"/>
        <v>1848381.8784978976</v>
      </c>
      <c r="Q27" s="4">
        <f t="shared" si="10"/>
        <v>31655.751192204931</v>
      </c>
      <c r="R27" s="4">
        <f t="shared" si="10"/>
        <v>85272.477715549117</v>
      </c>
      <c r="S27" s="4">
        <f t="shared" si="10"/>
        <v>5554.332572600666</v>
      </c>
      <c r="T27" s="4">
        <f t="shared" si="10"/>
        <v>50326.871656594216</v>
      </c>
      <c r="U27" s="4">
        <f t="shared" si="10"/>
        <v>10247.876851373243</v>
      </c>
      <c r="V27" s="4">
        <f t="shared" si="10"/>
        <v>16937.758207459206</v>
      </c>
      <c r="W27" s="5">
        <f t="shared" si="11"/>
        <v>4252153.3809750443</v>
      </c>
      <c r="X27" s="5"/>
      <c r="Y27" s="3" t="s">
        <v>22</v>
      </c>
      <c r="Z27" s="4">
        <f t="shared" si="12"/>
        <v>557994.21884686302</v>
      </c>
      <c r="AA27" s="4">
        <f t="shared" si="13"/>
        <v>75614.572803718765</v>
      </c>
      <c r="AB27" s="4">
        <f t="shared" si="14"/>
        <v>313118.2425625656</v>
      </c>
      <c r="AC27" s="4">
        <f t="shared" si="15"/>
        <v>15910.525842722178</v>
      </c>
      <c r="AD27" s="4">
        <f t="shared" si="16"/>
        <v>57164.336980852517</v>
      </c>
      <c r="AE27" s="4">
        <f t="shared" si="17"/>
        <v>2232.4687176380903</v>
      </c>
      <c r="AF27" s="4">
        <f t="shared" si="18"/>
        <v>15038.408359842409</v>
      </c>
      <c r="AG27" s="4">
        <f t="shared" si="19"/>
        <v>3406.4069941478001</v>
      </c>
      <c r="AH27" s="4">
        <f t="shared" si="20"/>
        <v>6007.8434950496867</v>
      </c>
      <c r="AI27" s="5">
        <f t="shared" si="21"/>
        <v>1046487.0246033999</v>
      </c>
      <c r="AK27" s="3" t="s">
        <v>22</v>
      </c>
      <c r="AL27" s="4">
        <f t="shared" si="22"/>
        <v>0</v>
      </c>
      <c r="AM27" s="4">
        <f t="shared" si="23"/>
        <v>0</v>
      </c>
      <c r="AN27" s="4">
        <f t="shared" si="24"/>
        <v>0</v>
      </c>
      <c r="AO27" s="4">
        <f t="shared" si="25"/>
        <v>0</v>
      </c>
      <c r="AP27" s="4">
        <f t="shared" si="26"/>
        <v>0</v>
      </c>
      <c r="AQ27" s="4">
        <f t="shared" si="27"/>
        <v>0</v>
      </c>
      <c r="AR27" s="4">
        <f t="shared" si="28"/>
        <v>0</v>
      </c>
      <c r="AS27" s="4">
        <f t="shared" si="29"/>
        <v>0</v>
      </c>
      <c r="AT27" s="4">
        <f t="shared" si="30"/>
        <v>0</v>
      </c>
      <c r="AU27" s="5">
        <f t="shared" si="31"/>
        <v>0</v>
      </c>
      <c r="AW27" s="3" t="s">
        <v>22</v>
      </c>
      <c r="AX27" s="4">
        <f t="shared" si="32"/>
        <v>3729675.628228154</v>
      </c>
      <c r="AY27" s="4">
        <f t="shared" si="33"/>
        <v>508118.10960641177</v>
      </c>
      <c r="AZ27" s="4">
        <f t="shared" si="34"/>
        <v>1848381.8784978976</v>
      </c>
      <c r="BA27" s="4">
        <f t="shared" si="35"/>
        <v>113576.55469154197</v>
      </c>
      <c r="BB27" s="4">
        <f t="shared" si="36"/>
        <v>158480.74570299347</v>
      </c>
      <c r="BC27" s="4">
        <f t="shared" si="37"/>
        <v>12301.025771806719</v>
      </c>
      <c r="BD27" s="4">
        <f t="shared" si="38"/>
        <v>107756.38210740016</v>
      </c>
      <c r="BE27" s="4">
        <f t="shared" si="39"/>
        <v>20495.753702746486</v>
      </c>
      <c r="BF27" s="4">
        <f t="shared" si="40"/>
        <v>34739.932180465294</v>
      </c>
      <c r="BG27" s="5">
        <f t="shared" si="41"/>
        <v>6533526.0104894172</v>
      </c>
      <c r="BI27" s="3" t="s">
        <v>22</v>
      </c>
      <c r="BJ27" s="4">
        <f t="shared" si="42"/>
        <v>557994.21884686302</v>
      </c>
      <c r="BK27" s="4">
        <f t="shared" si="43"/>
        <v>75614.572803718765</v>
      </c>
      <c r="BL27" s="4">
        <f t="shared" si="44"/>
        <v>313118.2425625656</v>
      </c>
      <c r="BM27" s="4">
        <f t="shared" si="45"/>
        <v>15910.525842722178</v>
      </c>
      <c r="BN27" s="4">
        <f t="shared" si="46"/>
        <v>57164.336980852517</v>
      </c>
      <c r="BO27" s="4">
        <f t="shared" si="47"/>
        <v>2232.4687176380903</v>
      </c>
      <c r="BP27" s="4">
        <f t="shared" si="48"/>
        <v>15038.408359842409</v>
      </c>
      <c r="BQ27" s="4">
        <f t="shared" si="49"/>
        <v>3406.4069941478001</v>
      </c>
      <c r="BR27" s="4">
        <f t="shared" si="50"/>
        <v>6007.8434950496867</v>
      </c>
      <c r="BS27" s="5">
        <f t="shared" si="51"/>
        <v>1046487.0246033999</v>
      </c>
      <c r="BU27" s="3" t="s">
        <v>22</v>
      </c>
      <c r="BV27" s="4">
        <f t="shared" si="52"/>
        <v>4287669.8470750172</v>
      </c>
      <c r="BW27" s="4">
        <f t="shared" si="53"/>
        <v>583732.68241013051</v>
      </c>
      <c r="BX27" s="4">
        <f t="shared" si="54"/>
        <v>2161500.1210604631</v>
      </c>
      <c r="BY27" s="4">
        <f t="shared" si="55"/>
        <v>129487.08053426415</v>
      </c>
      <c r="BZ27" s="4">
        <f t="shared" si="56"/>
        <v>215645.08268384601</v>
      </c>
      <c r="CA27" s="4">
        <f t="shared" si="57"/>
        <v>14533.494489444809</v>
      </c>
      <c r="CB27" s="4">
        <f t="shared" si="58"/>
        <v>122794.79046724256</v>
      </c>
      <c r="CC27" s="4">
        <f t="shared" si="59"/>
        <v>23902.160696894287</v>
      </c>
      <c r="CD27" s="4">
        <f t="shared" si="60"/>
        <v>40747.775675514982</v>
      </c>
      <c r="CE27" s="5">
        <f t="shared" si="61"/>
        <v>7580013.0350928167</v>
      </c>
      <c r="CF27" s="6"/>
      <c r="CG27" s="3" t="s">
        <v>22</v>
      </c>
      <c r="CH27" s="4">
        <f>ParFedAn19!$C$7*CaGa19!$N28</f>
        <v>528008.36400657252</v>
      </c>
      <c r="CI27" s="4">
        <f>ParFedAn19!$D$7*CaGa19!$N28</f>
        <v>72657.040411256006</v>
      </c>
      <c r="CJ27" s="4">
        <f>ParFedAn19!$E$7*CoAr14FIII19!R26</f>
        <v>0</v>
      </c>
      <c r="CK27" s="4">
        <f>ParFedAn19!$F$7*CaGa19!$N28</f>
        <v>19315.326450366705</v>
      </c>
      <c r="CL27" s="4">
        <f>ParFedAn19!$G$7*CaGa19!$N28</f>
        <v>39403.124650308251</v>
      </c>
      <c r="CM27" s="4">
        <f>ParFedAn19!$H$7*CaGa19!$N28</f>
        <v>2435.0003314048708</v>
      </c>
      <c r="CN27" s="4">
        <f>ParFedAn19!$I$7*CaGa19!$N28</f>
        <v>19338.518722581615</v>
      </c>
      <c r="CO27" s="4">
        <f>ParFedAn19!$J$7*CaGa19!$N28</f>
        <v>3415.9589504577475</v>
      </c>
      <c r="CP27" s="4">
        <f>ParFedAn19!$K$7*CoAr14FII19!O28</f>
        <v>6120.1022769395795</v>
      </c>
      <c r="CQ27" s="5">
        <f t="shared" si="7"/>
        <v>690693.43579988729</v>
      </c>
      <c r="CS27" s="3" t="s">
        <v>22</v>
      </c>
      <c r="CT27" s="4">
        <f>ParFedAn19!$C$11*CaGa19!$N28</f>
        <v>729283.38771711476</v>
      </c>
      <c r="CU27" s="4">
        <f>ParFedAn19!$D$11*CaGa19!$N28</f>
        <v>105095.00779226059</v>
      </c>
      <c r="CV27" s="4">
        <f>ParFedAn19!$E$11*CoAr14FIII19!R26</f>
        <v>0</v>
      </c>
      <c r="CW27" s="4">
        <f>ParFedAn19!$F$11*CaGa19!$N28</f>
        <v>33671.439607825218</v>
      </c>
      <c r="CX27" s="4">
        <f>ParFedAn19!$G$11*CaGa19!$N28</f>
        <v>16902.571668568049</v>
      </c>
      <c r="CY27" s="4">
        <f>ParFedAn19!$H$11*CaGa19!$N28</f>
        <v>1984.3029894806332</v>
      </c>
      <c r="CZ27" s="4">
        <f>ParFedAn19!$I$11*CaGa19!$N28</f>
        <v>20476.870385289778</v>
      </c>
      <c r="DA27" s="4">
        <f>ParFedAn19!$J$11*CaGa19!$N28</f>
        <v>3415.9589504577475</v>
      </c>
      <c r="DB27" s="4">
        <f>ParFedAn19!$K$11*CoAr14FII19!O28</f>
        <v>7427.9215187282198</v>
      </c>
      <c r="DC27" s="5">
        <f t="shared" si="62"/>
        <v>918257.46062972513</v>
      </c>
      <c r="DE27" s="3" t="s">
        <v>22</v>
      </c>
      <c r="DF27" s="4">
        <f>ParFedAn19!$C$14*CaGa19!$N28</f>
        <v>526589.95120009512</v>
      </c>
      <c r="DG27" s="4">
        <f>ParFedAn19!$D$14*CaGa19!$N28</f>
        <v>72383.552425902453</v>
      </c>
      <c r="DH27" s="4">
        <f>ParFedAn19!$E$14*CoAr14FIII19!R26</f>
        <v>0</v>
      </c>
      <c r="DI27" s="4">
        <f>ParFedAn19!$F$14*CaGa19!$N28</f>
        <v>28934.037441145127</v>
      </c>
      <c r="DJ27" s="4">
        <f>ParFedAn19!$G$14*CaGa19!$N28</f>
        <v>16902.571668568049</v>
      </c>
      <c r="DK27" s="4">
        <f>ParFedAn19!$H$14*CaGa19!$N28</f>
        <v>2327.3898783205473</v>
      </c>
      <c r="DL27" s="4">
        <f>ParFedAn19!$I$14*CaGa19!$N28</f>
        <v>17614.121342934563</v>
      </c>
      <c r="DM27" s="4">
        <f>ParFedAn19!$J$14*CaGa19!$N28</f>
        <v>3415.9589504577475</v>
      </c>
      <c r="DN27" s="4">
        <f>ParFedAn19!$K$14*CoAr14FII19!O28</f>
        <v>4254.1501773382879</v>
      </c>
      <c r="DO27" s="5">
        <f t="shared" si="63"/>
        <v>672421.73308476189</v>
      </c>
      <c r="DQ27" s="3" t="s">
        <v>22</v>
      </c>
      <c r="DR27" s="4">
        <f>ParFedAn19!$C$22*CaGa19!$N28</f>
        <v>584626.30321940978</v>
      </c>
      <c r="DS27" s="4">
        <f>ParFedAn19!$D$22*CaGa19!$N28</f>
        <v>82523.675810237051</v>
      </c>
      <c r="DT27" s="4">
        <f>ParFedAn19!$E$22*CoAr14FIII19!R26</f>
        <v>0</v>
      </c>
      <c r="DU27" s="4">
        <f>ParFedAn19!$F$22*CaGa19!$N28</f>
        <v>17595.867920492987</v>
      </c>
      <c r="DV27" s="4">
        <f>ParFedAn19!$G$22*CaGa19!$N28</f>
        <v>51306.202519471022</v>
      </c>
      <c r="DW27" s="4">
        <f>ParFedAn19!$H$22*CaGa19!$N28</f>
        <v>2068.5352615767815</v>
      </c>
      <c r="DX27" s="4">
        <f>ParFedAn19!$I$22*CaGa19!$N28</f>
        <v>12809.914192492724</v>
      </c>
      <c r="DY27" s="4">
        <f>ParFedAn19!$J$22*CaGa19!$N28</f>
        <v>3415.9589504577475</v>
      </c>
      <c r="DZ27" s="4">
        <f>ParFedAn19!$K$22*CoAr14FII19!O28</f>
        <v>5069.5560841190527</v>
      </c>
      <c r="EA27" s="5">
        <f t="shared" si="64"/>
        <v>759416.01395825716</v>
      </c>
      <c r="EC27" s="3" t="s">
        <v>22</v>
      </c>
      <c r="ED27" s="4">
        <f>ParFedAn19!$C$26*CaGa19!$N28</f>
        <v>711384.40536545182</v>
      </c>
      <c r="EE27" s="4">
        <f>ParFedAn19!$D$26*CaGa19!$N28</f>
        <v>95892.313872968953</v>
      </c>
      <c r="EF27" s="4">
        <f>ParFedAn19!$E$26*CoAr14FIII19!R26</f>
        <v>0</v>
      </c>
      <c r="EG27" s="4">
        <f>ParFedAn19!$F$26*CaGa19!$N28</f>
        <v>17994.317889165199</v>
      </c>
      <c r="EH27" s="4">
        <f>ParFedAn19!$G$26*CaGa19!$N28</f>
        <v>17063.703555658671</v>
      </c>
      <c r="EI27" s="4">
        <f>ParFedAn19!$H$26*CaGa19!$N28</f>
        <v>1312.6585836976665</v>
      </c>
      <c r="EJ27" s="4">
        <f>ParFedAn19!$I$26*CaGa19!$N28</f>
        <v>20232.612893897567</v>
      </c>
      <c r="EK27" s="4">
        <f>ParFedAn19!$J$26*CaGa19!$N28</f>
        <v>3415.9589504577475</v>
      </c>
      <c r="EL27" s="4">
        <f>ParFedAn19!$K$26*CoAr14FII19!O28</f>
        <v>5880.6694680020437</v>
      </c>
      <c r="EM27" s="5">
        <f t="shared" si="65"/>
        <v>873176.64057929965</v>
      </c>
      <c r="EO27" s="3" t="s">
        <v>22</v>
      </c>
      <c r="EP27" s="4">
        <f>ParFedAn19!$C$30*CaGa19!$N28</f>
        <v>649783.2167195105</v>
      </c>
      <c r="EQ27" s="4">
        <f>ParFedAn19!$D$30*CaGa19!$N28</f>
        <v>79566.519293786696</v>
      </c>
      <c r="ER27" s="4">
        <f>ParFedAn19!$E$30*CoAr14FIII19!R26</f>
        <v>1848381.8784978976</v>
      </c>
      <c r="ES27" s="400">
        <f>ParFedAn19!$F$30*CaGa19!$N28</f>
        <v>-3934.4346174532552</v>
      </c>
      <c r="ET27" s="4">
        <f>ParFedAn19!$G$30*CaGa19!$N28</f>
        <v>16902.571640419428</v>
      </c>
      <c r="EU27" s="4">
        <f>ParFedAn19!$H$30*CaGa19!$N28</f>
        <v>2173.1387273262185</v>
      </c>
      <c r="EV27" s="4">
        <f>ParFedAn19!$I$30*CaGa19!$N28</f>
        <v>17284.344570203924</v>
      </c>
      <c r="EW27" s="4">
        <f>ParFedAn19!$J$30*CaGa19!$N28</f>
        <v>3415.9589504577475</v>
      </c>
      <c r="EX27" s="4">
        <f>ParFedAn19!$K$30*CoAr14FII19!O28</f>
        <v>5987.5326553381092</v>
      </c>
      <c r="EY27" s="5">
        <f t="shared" si="66"/>
        <v>2619560.7264374872</v>
      </c>
      <c r="FA27" s="3" t="s">
        <v>22</v>
      </c>
      <c r="FB27" s="4">
        <f>ParFedAn19!$C$41*CaGa19!$AC28</f>
        <v>557994.21884686302</v>
      </c>
      <c r="FC27" s="4">
        <f>ParFedAn19!$D$41*CaGa19!$AC28</f>
        <v>75614.572803718765</v>
      </c>
      <c r="FD27" s="4">
        <f>ParFedAn19!$E$41*CoAr14FIII19!R26</f>
        <v>313118.2425625656</v>
      </c>
      <c r="FE27" s="4">
        <f>ParFedAn19!$F$41*CaGa19!$AC28</f>
        <v>15910.525842722178</v>
      </c>
      <c r="FF27" s="4">
        <f>ParFedAn19!$G$41*CaGa19!$AC28</f>
        <v>57164.336980852517</v>
      </c>
      <c r="FG27" s="4">
        <f>ParFedAn19!$H$41*CaGa19!$AC28</f>
        <v>2232.4687176380903</v>
      </c>
      <c r="FH27" s="4">
        <f>ParFedAn19!$I$41*CaGa19!$AC28</f>
        <v>15038.408359842409</v>
      </c>
      <c r="FI27" s="4">
        <f>ParFedAn19!$J$41*CaGa19!$AC28</f>
        <v>3406.4069941478001</v>
      </c>
      <c r="FJ27" s="4">
        <f>ParFedAn19!$K$41*CoAr14FII19!U28</f>
        <v>6007.8434950496867</v>
      </c>
      <c r="FK27" s="5">
        <f t="shared" si="67"/>
        <v>1046487.0246033999</v>
      </c>
      <c r="FM27" s="3" t="s">
        <v>22</v>
      </c>
      <c r="FN27" s="4"/>
      <c r="FO27" s="4"/>
      <c r="FP27" s="4"/>
      <c r="FQ27" s="4"/>
      <c r="FR27" s="4"/>
      <c r="FS27" s="4"/>
      <c r="FT27" s="4"/>
      <c r="FU27" s="4"/>
      <c r="FV27" s="4"/>
      <c r="FW27" s="5">
        <f t="shared" si="68"/>
        <v>0</v>
      </c>
      <c r="FY27" s="3" t="s">
        <v>22</v>
      </c>
      <c r="FZ27" s="4"/>
      <c r="GA27" s="4"/>
      <c r="GB27" s="4"/>
      <c r="GC27" s="4"/>
      <c r="GD27" s="4"/>
      <c r="GE27" s="4"/>
      <c r="GF27" s="4"/>
      <c r="GG27" s="4"/>
      <c r="GH27" s="4"/>
      <c r="GI27" s="5">
        <f t="shared" si="69"/>
        <v>0</v>
      </c>
      <c r="GK27" s="3" t="s">
        <v>22</v>
      </c>
      <c r="GL27" s="4"/>
      <c r="GM27" s="4"/>
      <c r="GN27" s="4"/>
      <c r="GO27" s="4"/>
      <c r="GP27" s="4"/>
      <c r="GQ27" s="4"/>
      <c r="GR27" s="4"/>
      <c r="GS27" s="4"/>
      <c r="GT27" s="4"/>
      <c r="GU27" s="5">
        <f t="shared" si="70"/>
        <v>0</v>
      </c>
      <c r="GW27" s="3" t="s">
        <v>22</v>
      </c>
      <c r="GX27" s="4"/>
      <c r="GY27" s="4"/>
      <c r="GZ27" s="4"/>
      <c r="HA27" s="4"/>
      <c r="HB27" s="4"/>
      <c r="HC27" s="4"/>
      <c r="HD27" s="4"/>
      <c r="HE27" s="4"/>
      <c r="HF27" s="4"/>
      <c r="HG27" s="5">
        <f t="shared" si="71"/>
        <v>0</v>
      </c>
      <c r="HI27" s="3" t="s">
        <v>22</v>
      </c>
      <c r="HJ27" s="4"/>
      <c r="HK27" s="4"/>
      <c r="HL27" s="4"/>
      <c r="HM27" s="4"/>
      <c r="HN27" s="4"/>
      <c r="HO27" s="4"/>
      <c r="HP27" s="4"/>
      <c r="HQ27" s="4"/>
      <c r="HR27" s="4"/>
      <c r="HS27" s="5">
        <f t="shared" si="72"/>
        <v>0</v>
      </c>
    </row>
    <row r="28" spans="1:227" s="2" customFormat="1">
      <c r="A28" s="3" t="s">
        <v>23</v>
      </c>
      <c r="B28" s="4">
        <f t="shared" si="8"/>
        <v>8219067.5069687068</v>
      </c>
      <c r="C28" s="4">
        <f t="shared" si="8"/>
        <v>1152476.3015954306</v>
      </c>
      <c r="D28" s="4">
        <f t="shared" si="8"/>
        <v>0</v>
      </c>
      <c r="E28" s="4">
        <f t="shared" si="8"/>
        <v>377442.41284756153</v>
      </c>
      <c r="F28" s="4">
        <f t="shared" si="8"/>
        <v>337300.22325520171</v>
      </c>
      <c r="G28" s="4">
        <f t="shared" si="8"/>
        <v>31084.755655151428</v>
      </c>
      <c r="H28" s="4">
        <f t="shared" si="8"/>
        <v>264601.07893572934</v>
      </c>
      <c r="I28" s="4">
        <f t="shared" si="8"/>
        <v>47216.130703335824</v>
      </c>
      <c r="J28" s="4">
        <f t="shared" si="8"/>
        <v>137544.94232106279</v>
      </c>
      <c r="K28" s="6">
        <f t="shared" si="9"/>
        <v>10566733.35228218</v>
      </c>
      <c r="L28" s="3"/>
      <c r="M28" s="3" t="s">
        <v>23</v>
      </c>
      <c r="N28" s="4">
        <f t="shared" si="10"/>
        <v>8965062.8741324991</v>
      </c>
      <c r="O28" s="4">
        <f t="shared" si="10"/>
        <v>1188630.1952779531</v>
      </c>
      <c r="P28" s="4">
        <f t="shared" si="10"/>
        <v>0</v>
      </c>
      <c r="Q28" s="4">
        <f t="shared" si="10"/>
        <v>145850.9023362374</v>
      </c>
      <c r="R28" s="4">
        <f t="shared" si="10"/>
        <v>392884.93720288336</v>
      </c>
      <c r="S28" s="4">
        <f t="shared" si="10"/>
        <v>25591.065985786685</v>
      </c>
      <c r="T28" s="4">
        <f t="shared" si="10"/>
        <v>231876.33736146401</v>
      </c>
      <c r="U28" s="4">
        <f t="shared" si="10"/>
        <v>47216.130703335824</v>
      </c>
      <c r="V28" s="4">
        <f t="shared" si="10"/>
        <v>130866.20652206158</v>
      </c>
      <c r="W28" s="5">
        <f t="shared" si="11"/>
        <v>11127978.649522223</v>
      </c>
      <c r="X28" s="5"/>
      <c r="Y28" s="3" t="s">
        <v>23</v>
      </c>
      <c r="Z28" s="4">
        <f t="shared" si="12"/>
        <v>2578090.901587192</v>
      </c>
      <c r="AA28" s="4">
        <f t="shared" si="13"/>
        <v>349360.68437327252</v>
      </c>
      <c r="AB28" s="4">
        <f t="shared" si="14"/>
        <v>0</v>
      </c>
      <c r="AC28" s="4">
        <f t="shared" si="15"/>
        <v>73511.123465326091</v>
      </c>
      <c r="AD28" s="4">
        <f t="shared" si="16"/>
        <v>264115.38343562291</v>
      </c>
      <c r="AE28" s="4">
        <f t="shared" si="17"/>
        <v>10314.636056472009</v>
      </c>
      <c r="AF28" s="4">
        <f t="shared" si="18"/>
        <v>69481.694356949418</v>
      </c>
      <c r="AG28" s="4">
        <f t="shared" si="19"/>
        <v>15738.562483432421</v>
      </c>
      <c r="AH28" s="4">
        <f t="shared" si="20"/>
        <v>46298.875588796378</v>
      </c>
      <c r="AI28" s="5">
        <f t="shared" si="21"/>
        <v>3406911.8613470639</v>
      </c>
      <c r="AK28" s="3" t="s">
        <v>23</v>
      </c>
      <c r="AL28" s="4">
        <f t="shared" si="22"/>
        <v>0</v>
      </c>
      <c r="AM28" s="4">
        <f t="shared" si="23"/>
        <v>0</v>
      </c>
      <c r="AN28" s="4">
        <f t="shared" si="24"/>
        <v>0</v>
      </c>
      <c r="AO28" s="4">
        <f t="shared" si="25"/>
        <v>0</v>
      </c>
      <c r="AP28" s="4">
        <f t="shared" si="26"/>
        <v>0</v>
      </c>
      <c r="AQ28" s="4">
        <f t="shared" si="27"/>
        <v>0</v>
      </c>
      <c r="AR28" s="4">
        <f t="shared" si="28"/>
        <v>0</v>
      </c>
      <c r="AS28" s="4">
        <f t="shared" si="29"/>
        <v>0</v>
      </c>
      <c r="AT28" s="4">
        <f t="shared" si="30"/>
        <v>0</v>
      </c>
      <c r="AU28" s="5">
        <f t="shared" si="31"/>
        <v>0</v>
      </c>
      <c r="AW28" s="3" t="s">
        <v>23</v>
      </c>
      <c r="AX28" s="4">
        <f t="shared" si="32"/>
        <v>17184130.381101206</v>
      </c>
      <c r="AY28" s="4">
        <f t="shared" si="33"/>
        <v>2341106.4968733839</v>
      </c>
      <c r="AZ28" s="4">
        <f t="shared" si="34"/>
        <v>0</v>
      </c>
      <c r="BA28" s="4">
        <f t="shared" si="35"/>
        <v>523293.31518379884</v>
      </c>
      <c r="BB28" s="4">
        <f t="shared" si="36"/>
        <v>730185.16045808513</v>
      </c>
      <c r="BC28" s="4">
        <f t="shared" si="37"/>
        <v>56675.82164093812</v>
      </c>
      <c r="BD28" s="4">
        <f t="shared" si="38"/>
        <v>496477.41629719338</v>
      </c>
      <c r="BE28" s="4">
        <f t="shared" si="39"/>
        <v>94432.261406671649</v>
      </c>
      <c r="BF28" s="4">
        <f t="shared" si="40"/>
        <v>268411.14884312433</v>
      </c>
      <c r="BG28" s="5">
        <f t="shared" si="41"/>
        <v>21694712.0018044</v>
      </c>
      <c r="BI28" s="3" t="s">
        <v>23</v>
      </c>
      <c r="BJ28" s="4">
        <f t="shared" si="42"/>
        <v>2578090.901587192</v>
      </c>
      <c r="BK28" s="4">
        <f t="shared" si="43"/>
        <v>349360.68437327252</v>
      </c>
      <c r="BL28" s="4">
        <f t="shared" si="44"/>
        <v>0</v>
      </c>
      <c r="BM28" s="4">
        <f t="shared" si="45"/>
        <v>73511.123465326091</v>
      </c>
      <c r="BN28" s="4">
        <f t="shared" si="46"/>
        <v>264115.38343562291</v>
      </c>
      <c r="BO28" s="4">
        <f t="shared" si="47"/>
        <v>10314.636056472009</v>
      </c>
      <c r="BP28" s="4">
        <f t="shared" si="48"/>
        <v>69481.694356949418</v>
      </c>
      <c r="BQ28" s="4">
        <f t="shared" si="49"/>
        <v>15738.562483432421</v>
      </c>
      <c r="BR28" s="4">
        <f t="shared" si="50"/>
        <v>46298.875588796378</v>
      </c>
      <c r="BS28" s="5">
        <f t="shared" si="51"/>
        <v>3406911.8613470639</v>
      </c>
      <c r="BU28" s="3" t="s">
        <v>23</v>
      </c>
      <c r="BV28" s="4">
        <f t="shared" si="52"/>
        <v>19762221.282688398</v>
      </c>
      <c r="BW28" s="4">
        <f t="shared" si="53"/>
        <v>2690467.1812466565</v>
      </c>
      <c r="BX28" s="4">
        <f t="shared" si="54"/>
        <v>0</v>
      </c>
      <c r="BY28" s="4">
        <f t="shared" si="55"/>
        <v>596804.43864912493</v>
      </c>
      <c r="BZ28" s="4">
        <f t="shared" si="56"/>
        <v>994300.54389370803</v>
      </c>
      <c r="CA28" s="4">
        <f t="shared" si="57"/>
        <v>66990.457697410136</v>
      </c>
      <c r="CB28" s="4">
        <f t="shared" si="58"/>
        <v>565959.1106541428</v>
      </c>
      <c r="CC28" s="4">
        <f t="shared" si="59"/>
        <v>110170.82389010407</v>
      </c>
      <c r="CD28" s="4">
        <f t="shared" si="60"/>
        <v>314710.02443192073</v>
      </c>
      <c r="CE28" s="5">
        <f t="shared" si="61"/>
        <v>25101623.863151468</v>
      </c>
      <c r="CF28" s="6"/>
      <c r="CG28" s="3" t="s">
        <v>23</v>
      </c>
      <c r="CH28" s="4">
        <f>ParFedAn19!$C$7*CaGa19!$N29</f>
        <v>2432748.9770769537</v>
      </c>
      <c r="CI28" s="4">
        <f>ParFedAn19!$D$7*CaGa19!$N29</f>
        <v>334760.49393740605</v>
      </c>
      <c r="CJ28" s="4">
        <f>ParFedAn19!$E$7*CoAr14FIII19!R27</f>
        <v>0</v>
      </c>
      <c r="CK28" s="4">
        <f>ParFedAn19!$F$7*CaGa19!$N29</f>
        <v>88993.553638957324</v>
      </c>
      <c r="CL28" s="4">
        <f>ParFedAn19!$G$7*CaGa19!$N29</f>
        <v>181546.19835810002</v>
      </c>
      <c r="CM28" s="4">
        <f>ParFedAn19!$H$7*CaGa19!$N29</f>
        <v>11219.035472198513</v>
      </c>
      <c r="CN28" s="4">
        <f>ParFedAn19!$I$7*CaGa19!$N29</f>
        <v>89100.409856307349</v>
      </c>
      <c r="CO28" s="4">
        <f>ParFedAn19!$J$7*CaGa19!$N29</f>
        <v>15738.710234445274</v>
      </c>
      <c r="CP28" s="4">
        <f>ParFedAn19!$K$7*CoAr14FII19!O29</f>
        <v>47285.74813149713</v>
      </c>
      <c r="CQ28" s="5">
        <f t="shared" si="7"/>
        <v>3201393.1267058654</v>
      </c>
      <c r="CS28" s="3" t="s">
        <v>23</v>
      </c>
      <c r="CT28" s="4">
        <f>ParFedAn19!$C$11*CaGa19!$N29</f>
        <v>3360104.7566851457</v>
      </c>
      <c r="CU28" s="4">
        <f>ParFedAn19!$D$11*CaGa19!$N29</f>
        <v>484215.38394292153</v>
      </c>
      <c r="CV28" s="4">
        <f>ParFedAn19!$E$11*CoAr14FIII19!R27</f>
        <v>0</v>
      </c>
      <c r="CW28" s="4">
        <f>ParFedAn19!$F$11*CaGa19!$N29</f>
        <v>155137.99751404233</v>
      </c>
      <c r="CX28" s="4">
        <f>ParFedAn19!$G$11*CaGa19!$N29</f>
        <v>77877.012448550842</v>
      </c>
      <c r="CY28" s="4">
        <f>ParFedAn19!$H$11*CaGa19!$N29</f>
        <v>9142.4897727750031</v>
      </c>
      <c r="CZ28" s="4">
        <f>ParFedAn19!$I$11*CaGa19!$N29</f>
        <v>94345.258293921608</v>
      </c>
      <c r="DA28" s="4">
        <f>ParFedAn19!$J$11*CaGa19!$N29</f>
        <v>15738.710234445274</v>
      </c>
      <c r="DB28" s="4">
        <f>ParFedAn19!$K$11*CoAr14FII19!O29</f>
        <v>57390.352347305678</v>
      </c>
      <c r="DC28" s="5">
        <f t="shared" si="62"/>
        <v>4253951.9612391088</v>
      </c>
      <c r="DE28" s="3" t="s">
        <v>23</v>
      </c>
      <c r="DF28" s="4">
        <f>ParFedAn19!$C$14*CaGa19!$N29</f>
        <v>2426213.7732066074</v>
      </c>
      <c r="DG28" s="4">
        <f>ParFedAn19!$D$14*CaGa19!$N29</f>
        <v>333500.42371510289</v>
      </c>
      <c r="DH28" s="4">
        <f>ParFedAn19!$E$14*CoAr14FIII19!R27</f>
        <v>0</v>
      </c>
      <c r="DI28" s="4">
        <f>ParFedAn19!$F$14*CaGa19!$N29</f>
        <v>133310.86169456187</v>
      </c>
      <c r="DJ28" s="4">
        <f>ParFedAn19!$G$14*CaGa19!$N29</f>
        <v>77877.012448550842</v>
      </c>
      <c r="DK28" s="4">
        <f>ParFedAn19!$H$14*CaGa19!$N29</f>
        <v>10723.23041017791</v>
      </c>
      <c r="DL28" s="4">
        <f>ParFedAn19!$I$14*CaGa19!$N29</f>
        <v>81155.410785500339</v>
      </c>
      <c r="DM28" s="4">
        <f>ParFedAn19!$J$14*CaGa19!$N29</f>
        <v>15738.710234445274</v>
      </c>
      <c r="DN28" s="4">
        <f>ParFedAn19!$K$14*CoAr14FII19!O29</f>
        <v>32868.841842259964</v>
      </c>
      <c r="DO28" s="5">
        <f t="shared" si="63"/>
        <v>3111388.2643372058</v>
      </c>
      <c r="DQ28" s="3" t="s">
        <v>23</v>
      </c>
      <c r="DR28" s="4">
        <f>ParFedAn19!$C$22*CaGa19!$N29</f>
        <v>2693610.8177096909</v>
      </c>
      <c r="DS28" s="4">
        <f>ParFedAn19!$D$22*CaGa19!$N29</f>
        <v>380220.09043304715</v>
      </c>
      <c r="DT28" s="4">
        <f>ParFedAn19!$E$22*CoAr14FIII19!R27</f>
        <v>0</v>
      </c>
      <c r="DU28" s="4">
        <f>ParFedAn19!$F$22*CaGa19!$N29</f>
        <v>81071.309854909137</v>
      </c>
      <c r="DV28" s="4">
        <f>ParFedAn19!$G$22*CaGa19!$N29</f>
        <v>236388.51238991448</v>
      </c>
      <c r="DW28" s="4">
        <f>ParFedAn19!$H$22*CaGa19!$N29</f>
        <v>9530.5820602225976</v>
      </c>
      <c r="DX28" s="4">
        <f>ParFedAn19!$I$22*CaGa19!$N29</f>
        <v>59020.477273807563</v>
      </c>
      <c r="DY28" s="4">
        <f>ParFedAn19!$J$22*CaGa19!$N29</f>
        <v>15738.710234445274</v>
      </c>
      <c r="DZ28" s="4">
        <f>ParFedAn19!$K$22*CoAr14FII19!O29</f>
        <v>39168.912754187782</v>
      </c>
      <c r="EA28" s="5">
        <f t="shared" si="64"/>
        <v>3514749.4127102247</v>
      </c>
      <c r="EC28" s="3" t="s">
        <v>23</v>
      </c>
      <c r="ED28" s="4">
        <f>ParFedAn19!$C$26*CaGa19!$N29</f>
        <v>3277636.8755396404</v>
      </c>
      <c r="EE28" s="4">
        <f>ParFedAn19!$D$26*CaGa19!$N29</f>
        <v>441814.83549587015</v>
      </c>
      <c r="EF28" s="4">
        <f>ParFedAn19!$E$26*CoAr14FIII19!R27</f>
        <v>0</v>
      </c>
      <c r="EG28" s="4">
        <f>ParFedAn19!$F$26*CaGa19!$N29</f>
        <v>82907.130686132936</v>
      </c>
      <c r="EH28" s="4">
        <f>ParFedAn19!$G$26*CaGa19!$N29</f>
        <v>78619.412494110176</v>
      </c>
      <c r="EI28" s="4">
        <f>ParFedAn19!$H$26*CaGa19!$N29</f>
        <v>6047.9512152236093</v>
      </c>
      <c r="EJ28" s="4">
        <f>ParFedAn19!$I$26*CaGa19!$N29</f>
        <v>93219.864828903723</v>
      </c>
      <c r="EK28" s="4">
        <f>ParFedAn19!$J$26*CaGa19!$N29</f>
        <v>15738.710234445274</v>
      </c>
      <c r="EL28" s="4">
        <f>ParFedAn19!$K$26*CoAr14FII19!O29</f>
        <v>45435.818345111475</v>
      </c>
      <c r="EM28" s="5">
        <f t="shared" si="65"/>
        <v>4041420.5988394371</v>
      </c>
      <c r="EO28" s="3" t="s">
        <v>23</v>
      </c>
      <c r="EP28" s="4">
        <f>ParFedAn19!$C$30*CaGa19!$N29</f>
        <v>2993815.1808831664</v>
      </c>
      <c r="EQ28" s="4">
        <f>ParFedAn19!$D$30*CaGa19!$N29</f>
        <v>366595.26934903592</v>
      </c>
      <c r="ER28" s="4">
        <f>ParFedAn19!$E$30*CoAr14FIII19!R27</f>
        <v>0</v>
      </c>
      <c r="ES28" s="400">
        <f>ParFedAn19!$F$30*CaGa19!$N29</f>
        <v>-18127.538204804681</v>
      </c>
      <c r="ET28" s="4">
        <f>ParFedAn19!$G$30*CaGa19!$N29</f>
        <v>77877.012318858717</v>
      </c>
      <c r="EU28" s="4">
        <f>ParFedAn19!$H$30*CaGa19!$N29</f>
        <v>10012.53271034048</v>
      </c>
      <c r="EV28" s="4">
        <f>ParFedAn19!$I$30*CaGa19!$N29</f>
        <v>79635.995258752722</v>
      </c>
      <c r="EW28" s="4">
        <f>ParFedAn19!$J$30*CaGa19!$N29</f>
        <v>15738.710234445274</v>
      </c>
      <c r="EX28" s="4">
        <f>ParFedAn19!$K$30*CoAr14FII19!O29</f>
        <v>46261.475422762313</v>
      </c>
      <c r="EY28" s="5">
        <f t="shared" si="66"/>
        <v>3571808.637972557</v>
      </c>
      <c r="FA28" s="3" t="s">
        <v>23</v>
      </c>
      <c r="FB28" s="4">
        <f>ParFedAn19!$C$41*CaGa19!$AC29</f>
        <v>2578090.901587192</v>
      </c>
      <c r="FC28" s="4">
        <f>ParFedAn19!$D$41*CaGa19!$AC29</f>
        <v>349360.68437327252</v>
      </c>
      <c r="FD28" s="4">
        <f>ParFedAn19!$E$41*CoAr14FIII19!R27</f>
        <v>0</v>
      </c>
      <c r="FE28" s="4">
        <f>ParFedAn19!$F$41*CaGa19!$AC29</f>
        <v>73511.123465326091</v>
      </c>
      <c r="FF28" s="4">
        <f>ParFedAn19!$G$41*CaGa19!$AC29</f>
        <v>264115.38343562291</v>
      </c>
      <c r="FG28" s="4">
        <f>ParFedAn19!$H$41*CaGa19!$AC29</f>
        <v>10314.636056472009</v>
      </c>
      <c r="FH28" s="4">
        <f>ParFedAn19!$I$41*CaGa19!$AC29</f>
        <v>69481.694356949418</v>
      </c>
      <c r="FI28" s="4">
        <f>ParFedAn19!$J$41*CaGa19!$AC29</f>
        <v>15738.562483432421</v>
      </c>
      <c r="FJ28" s="4">
        <f>ParFedAn19!$K$41*CoAr14FII19!U29</f>
        <v>46298.875588796378</v>
      </c>
      <c r="FK28" s="5">
        <f t="shared" si="67"/>
        <v>3406911.8613470639</v>
      </c>
      <c r="FM28" s="3" t="s">
        <v>23</v>
      </c>
      <c r="FN28" s="4"/>
      <c r="FO28" s="4"/>
      <c r="FP28" s="4"/>
      <c r="FQ28" s="4"/>
      <c r="FR28" s="4"/>
      <c r="FS28" s="4"/>
      <c r="FT28" s="4"/>
      <c r="FU28" s="4"/>
      <c r="FV28" s="4"/>
      <c r="FW28" s="5">
        <f t="shared" si="68"/>
        <v>0</v>
      </c>
      <c r="FY28" s="3" t="s">
        <v>23</v>
      </c>
      <c r="FZ28" s="4"/>
      <c r="GA28" s="4"/>
      <c r="GB28" s="4"/>
      <c r="GC28" s="4"/>
      <c r="GD28" s="4"/>
      <c r="GE28" s="4"/>
      <c r="GF28" s="4"/>
      <c r="GG28" s="4"/>
      <c r="GH28" s="4"/>
      <c r="GI28" s="5">
        <f t="shared" si="69"/>
        <v>0</v>
      </c>
      <c r="GK28" s="3" t="s">
        <v>23</v>
      </c>
      <c r="GL28" s="4"/>
      <c r="GM28" s="4"/>
      <c r="GN28" s="4"/>
      <c r="GO28" s="4"/>
      <c r="GP28" s="4"/>
      <c r="GQ28" s="4"/>
      <c r="GR28" s="4"/>
      <c r="GS28" s="4"/>
      <c r="GT28" s="4"/>
      <c r="GU28" s="5">
        <f t="shared" si="70"/>
        <v>0</v>
      </c>
      <c r="GW28" s="3" t="s">
        <v>23</v>
      </c>
      <c r="GX28" s="4"/>
      <c r="GY28" s="4"/>
      <c r="GZ28" s="4"/>
      <c r="HA28" s="4"/>
      <c r="HB28" s="4"/>
      <c r="HC28" s="4"/>
      <c r="HD28" s="4"/>
      <c r="HE28" s="4"/>
      <c r="HF28" s="4"/>
      <c r="HG28" s="5">
        <f t="shared" si="71"/>
        <v>0</v>
      </c>
      <c r="HI28" s="3" t="s">
        <v>23</v>
      </c>
      <c r="HJ28" s="4"/>
      <c r="HK28" s="4"/>
      <c r="HL28" s="4"/>
      <c r="HM28" s="4"/>
      <c r="HN28" s="4"/>
      <c r="HO28" s="4"/>
      <c r="HP28" s="4"/>
      <c r="HQ28" s="4"/>
      <c r="HR28" s="4"/>
      <c r="HS28" s="5">
        <f t="shared" si="72"/>
        <v>0</v>
      </c>
    </row>
    <row r="29" spans="1:227" s="2" customFormat="1">
      <c r="A29" s="3" t="s">
        <v>24</v>
      </c>
      <c r="B29" s="4">
        <f t="shared" si="8"/>
        <v>7862760.9467453603</v>
      </c>
      <c r="C29" s="4">
        <f t="shared" si="8"/>
        <v>1102515.0539949907</v>
      </c>
      <c r="D29" s="4">
        <f t="shared" si="8"/>
        <v>0</v>
      </c>
      <c r="E29" s="4">
        <f t="shared" si="8"/>
        <v>361079.82576696033</v>
      </c>
      <c r="F29" s="4">
        <f t="shared" si="8"/>
        <v>322677.84885461075</v>
      </c>
      <c r="G29" s="4">
        <f t="shared" si="8"/>
        <v>29737.193738488804</v>
      </c>
      <c r="H29" s="4">
        <f t="shared" si="8"/>
        <v>253130.30074987799</v>
      </c>
      <c r="I29" s="4">
        <f t="shared" si="8"/>
        <v>45169.254083366774</v>
      </c>
      <c r="J29" s="4">
        <f t="shared" si="8"/>
        <v>661835.46271221736</v>
      </c>
      <c r="K29" s="6">
        <f t="shared" si="9"/>
        <v>10638905.886645872</v>
      </c>
      <c r="L29" s="3"/>
      <c r="M29" s="3" t="s">
        <v>24</v>
      </c>
      <c r="N29" s="4">
        <f t="shared" si="10"/>
        <v>8576416.5085734092</v>
      </c>
      <c r="O29" s="4">
        <f t="shared" si="10"/>
        <v>1137101.6324698238</v>
      </c>
      <c r="P29" s="4">
        <f t="shared" si="10"/>
        <v>0</v>
      </c>
      <c r="Q29" s="4">
        <f t="shared" si="10"/>
        <v>139528.08855318543</v>
      </c>
      <c r="R29" s="4">
        <f t="shared" si="10"/>
        <v>375852.89793326624</v>
      </c>
      <c r="S29" s="4">
        <f t="shared" si="10"/>
        <v>24481.662189539333</v>
      </c>
      <c r="T29" s="4">
        <f t="shared" si="10"/>
        <v>221824.21647397874</v>
      </c>
      <c r="U29" s="4">
        <f t="shared" si="10"/>
        <v>45169.254083366774</v>
      </c>
      <c r="V29" s="4">
        <f t="shared" si="10"/>
        <v>629698.88158263452</v>
      </c>
      <c r="W29" s="5">
        <f t="shared" si="11"/>
        <v>11150073.141859204</v>
      </c>
      <c r="X29" s="5"/>
      <c r="Y29" s="3" t="s">
        <v>24</v>
      </c>
      <c r="Z29" s="4">
        <f t="shared" si="12"/>
        <v>2511087.6718313056</v>
      </c>
      <c r="AA29" s="4">
        <f t="shared" si="13"/>
        <v>340280.98350301821</v>
      </c>
      <c r="AB29" s="4">
        <f t="shared" si="14"/>
        <v>0</v>
      </c>
      <c r="AC29" s="4">
        <f t="shared" si="15"/>
        <v>71600.607939233436</v>
      </c>
      <c r="AD29" s="4">
        <f t="shared" si="16"/>
        <v>257251.16320680705</v>
      </c>
      <c r="AE29" s="4">
        <f t="shared" si="17"/>
        <v>10046.564077662162</v>
      </c>
      <c r="AF29" s="4">
        <f t="shared" si="18"/>
        <v>67675.901579060635</v>
      </c>
      <c r="AG29" s="4">
        <f t="shared" si="19"/>
        <v>15329.525502829614</v>
      </c>
      <c r="AH29" s="4">
        <f t="shared" si="20"/>
        <v>224308.9314139616</v>
      </c>
      <c r="AI29" s="5">
        <f t="shared" si="21"/>
        <v>3497581.3490538783</v>
      </c>
      <c r="AK29" s="3" t="s">
        <v>24</v>
      </c>
      <c r="AL29" s="4">
        <f t="shared" si="22"/>
        <v>0</v>
      </c>
      <c r="AM29" s="4">
        <f t="shared" si="23"/>
        <v>0</v>
      </c>
      <c r="AN29" s="4">
        <f t="shared" si="24"/>
        <v>0</v>
      </c>
      <c r="AO29" s="4">
        <f t="shared" si="25"/>
        <v>0</v>
      </c>
      <c r="AP29" s="4">
        <f t="shared" si="26"/>
        <v>0</v>
      </c>
      <c r="AQ29" s="4">
        <f t="shared" si="27"/>
        <v>0</v>
      </c>
      <c r="AR29" s="4">
        <f t="shared" si="28"/>
        <v>0</v>
      </c>
      <c r="AS29" s="4">
        <f t="shared" si="29"/>
        <v>0</v>
      </c>
      <c r="AT29" s="4">
        <f t="shared" si="30"/>
        <v>0</v>
      </c>
      <c r="AU29" s="5">
        <f t="shared" si="31"/>
        <v>0</v>
      </c>
      <c r="AW29" s="3" t="s">
        <v>24</v>
      </c>
      <c r="AX29" s="4">
        <f t="shared" si="32"/>
        <v>16439177.455318769</v>
      </c>
      <c r="AY29" s="4">
        <f t="shared" si="33"/>
        <v>2239616.6864648145</v>
      </c>
      <c r="AZ29" s="4">
        <f t="shared" si="34"/>
        <v>0</v>
      </c>
      <c r="BA29" s="4">
        <f t="shared" si="35"/>
        <v>500607.91432014579</v>
      </c>
      <c r="BB29" s="4">
        <f t="shared" si="36"/>
        <v>698530.74678787705</v>
      </c>
      <c r="BC29" s="4">
        <f t="shared" si="37"/>
        <v>54218.855928028133</v>
      </c>
      <c r="BD29" s="4">
        <f t="shared" si="38"/>
        <v>474954.51722385676</v>
      </c>
      <c r="BE29" s="4">
        <f t="shared" si="39"/>
        <v>90338.508166733547</v>
      </c>
      <c r="BF29" s="4">
        <f t="shared" si="40"/>
        <v>1291534.3442948519</v>
      </c>
      <c r="BG29" s="5">
        <f t="shared" si="41"/>
        <v>21788979.028505079</v>
      </c>
      <c r="BI29" s="3" t="s">
        <v>24</v>
      </c>
      <c r="BJ29" s="4">
        <f t="shared" si="42"/>
        <v>2511087.6718313056</v>
      </c>
      <c r="BK29" s="4">
        <f t="shared" si="43"/>
        <v>340280.98350301821</v>
      </c>
      <c r="BL29" s="4">
        <f t="shared" si="44"/>
        <v>0</v>
      </c>
      <c r="BM29" s="4">
        <f t="shared" si="45"/>
        <v>71600.607939233436</v>
      </c>
      <c r="BN29" s="4">
        <f t="shared" si="46"/>
        <v>257251.16320680705</v>
      </c>
      <c r="BO29" s="4">
        <f t="shared" si="47"/>
        <v>10046.564077662162</v>
      </c>
      <c r="BP29" s="4">
        <f t="shared" si="48"/>
        <v>67675.901579060635</v>
      </c>
      <c r="BQ29" s="4">
        <f t="shared" si="49"/>
        <v>15329.525502829614</v>
      </c>
      <c r="BR29" s="4">
        <f t="shared" si="50"/>
        <v>224308.9314139616</v>
      </c>
      <c r="BS29" s="5">
        <f t="shared" si="51"/>
        <v>3497581.3490538783</v>
      </c>
      <c r="BU29" s="3" t="s">
        <v>24</v>
      </c>
      <c r="BV29" s="4">
        <f t="shared" si="52"/>
        <v>18950265.127150074</v>
      </c>
      <c r="BW29" s="4">
        <f t="shared" si="53"/>
        <v>2579897.6699678325</v>
      </c>
      <c r="BX29" s="4">
        <f t="shared" si="54"/>
        <v>0</v>
      </c>
      <c r="BY29" s="4">
        <f t="shared" si="55"/>
        <v>572208.52225937927</v>
      </c>
      <c r="BZ29" s="4">
        <f t="shared" si="56"/>
        <v>955781.90999468416</v>
      </c>
      <c r="CA29" s="4">
        <f t="shared" si="57"/>
        <v>64265.420005690292</v>
      </c>
      <c r="CB29" s="4">
        <f t="shared" si="58"/>
        <v>542630.41880291735</v>
      </c>
      <c r="CC29" s="4">
        <f t="shared" si="59"/>
        <v>105668.03366956316</v>
      </c>
      <c r="CD29" s="4">
        <f t="shared" si="60"/>
        <v>1515843.2757088135</v>
      </c>
      <c r="CE29" s="5">
        <f t="shared" si="61"/>
        <v>25286560.377558958</v>
      </c>
      <c r="CF29" s="6"/>
      <c r="CG29" s="3" t="s">
        <v>24</v>
      </c>
      <c r="CH29" s="4">
        <f>ParFedAn19!$C$7*CaGa19!$N30</f>
        <v>2327286.3538323804</v>
      </c>
      <c r="CI29" s="4">
        <f>ParFedAn19!$D$7*CaGa19!$N30</f>
        <v>320248.21988778008</v>
      </c>
      <c r="CJ29" s="4">
        <f>ParFedAn19!$E$7*CoAr14FIII19!R28</f>
        <v>0</v>
      </c>
      <c r="CK29" s="4">
        <f>ParFedAn19!$F$7*CaGa19!$N30</f>
        <v>85135.574987210799</v>
      </c>
      <c r="CL29" s="4">
        <f>ParFedAn19!$G$7*CaGa19!$N30</f>
        <v>173675.95013301185</v>
      </c>
      <c r="CM29" s="4">
        <f>ParFedAn19!$H$7*CaGa19!$N30</f>
        <v>10732.676656586709</v>
      </c>
      <c r="CN29" s="4">
        <f>ParFedAn19!$I$7*CaGa19!$N30</f>
        <v>85237.79885773921</v>
      </c>
      <c r="CO29" s="4">
        <f>ParFedAn19!$J$7*CaGa19!$N30</f>
        <v>15056.418027788925</v>
      </c>
      <c r="CP29" s="4">
        <f>ParFedAn19!$K$7*CoAr14FII19!O30</f>
        <v>227528.43155258926</v>
      </c>
      <c r="CQ29" s="5">
        <f t="shared" si="7"/>
        <v>3244901.4239350869</v>
      </c>
      <c r="CS29" s="3" t="s">
        <v>24</v>
      </c>
      <c r="CT29" s="4">
        <f>ParFedAn19!$C$11*CaGa19!$N30</f>
        <v>3214440.1339247781</v>
      </c>
      <c r="CU29" s="4">
        <f>ParFedAn19!$D$11*CaGa19!$N30</f>
        <v>463224.05886697496</v>
      </c>
      <c r="CV29" s="4">
        <f>ParFedAn19!$E$11*CoAr14FIII19!R28</f>
        <v>0</v>
      </c>
      <c r="CW29" s="4">
        <f>ParFedAn19!$F$11*CaGa19!$N30</f>
        <v>148412.57687389074</v>
      </c>
      <c r="CX29" s="4">
        <f>ParFedAn19!$G$11*CaGa19!$N30</f>
        <v>74500.949360799437</v>
      </c>
      <c r="CY29" s="4">
        <f>ParFedAn19!$H$11*CaGa19!$N30</f>
        <v>8746.1517356372588</v>
      </c>
      <c r="CZ29" s="4">
        <f>ParFedAn19!$I$11*CaGa19!$N30</f>
        <v>90255.276744604911</v>
      </c>
      <c r="DA29" s="4">
        <f>ParFedAn19!$J$11*CaGa19!$N30</f>
        <v>15056.418027788925</v>
      </c>
      <c r="DB29" s="4">
        <f>ParFedAn19!$K$11*CoAr14FII19!O30</f>
        <v>276149.52436662419</v>
      </c>
      <c r="DC29" s="5">
        <f t="shared" si="62"/>
        <v>4290785.089901099</v>
      </c>
      <c r="DE29" s="3" t="s">
        <v>24</v>
      </c>
      <c r="DF29" s="4">
        <f>ParFedAn19!$C$14*CaGa19!$N30</f>
        <v>2321034.4589882013</v>
      </c>
      <c r="DG29" s="4">
        <f>ParFedAn19!$D$14*CaGa19!$N30</f>
        <v>319042.77524023561</v>
      </c>
      <c r="DH29" s="4">
        <f>ParFedAn19!$E$14*CoAr14FIII19!R28</f>
        <v>0</v>
      </c>
      <c r="DI29" s="4">
        <f>ParFedAn19!$F$14*CaGa19!$N30</f>
        <v>127531.67390585881</v>
      </c>
      <c r="DJ29" s="4">
        <f>ParFedAn19!$G$14*CaGa19!$N30</f>
        <v>74500.949360799437</v>
      </c>
      <c r="DK29" s="4">
        <f>ParFedAn19!$H$14*CaGa19!$N30</f>
        <v>10258.365346264836</v>
      </c>
      <c r="DL29" s="4">
        <f>ParFedAn19!$I$14*CaGa19!$N30</f>
        <v>77637.225147533856</v>
      </c>
      <c r="DM29" s="4">
        <f>ParFedAn19!$J$14*CaGa19!$N30</f>
        <v>15056.418027788925</v>
      </c>
      <c r="DN29" s="4">
        <f>ParFedAn19!$K$14*CoAr14FII19!O30</f>
        <v>158157.50679300388</v>
      </c>
      <c r="DO29" s="5">
        <f t="shared" si="63"/>
        <v>3103219.3728096867</v>
      </c>
      <c r="DQ29" s="3" t="s">
        <v>24</v>
      </c>
      <c r="DR29" s="4">
        <f>ParFedAn19!$C$22*CaGa19!$N30</f>
        <v>2576839.5168017969</v>
      </c>
      <c r="DS29" s="4">
        <f>ParFedAn19!$D$22*CaGa19!$N30</f>
        <v>363737.08765503811</v>
      </c>
      <c r="DT29" s="4">
        <f>ParFedAn19!$E$22*CoAr14FIII19!R28</f>
        <v>0</v>
      </c>
      <c r="DU29" s="4">
        <f>ParFedAn19!$F$22*CaGa19!$N30</f>
        <v>77556.770094442138</v>
      </c>
      <c r="DV29" s="4">
        <f>ParFedAn19!$G$22*CaGa19!$N30</f>
        <v>226140.78323395475</v>
      </c>
      <c r="DW29" s="4">
        <f>ParFedAn19!$H$22*CaGa19!$N30</f>
        <v>9117.4197510038139</v>
      </c>
      <c r="DX29" s="4">
        <f>ParFedAn19!$I$22*CaGa19!$N30</f>
        <v>56461.86789113241</v>
      </c>
      <c r="DY29" s="4">
        <f>ParFedAn19!$J$22*CaGa19!$N30</f>
        <v>15056.418027788925</v>
      </c>
      <c r="DZ29" s="4">
        <f>ParFedAn19!$K$22*CoAr14FII19!O30</f>
        <v>188472.03727848449</v>
      </c>
      <c r="EA29" s="5">
        <f t="shared" si="64"/>
        <v>3513381.9007336413</v>
      </c>
      <c r="EC29" s="3" t="s">
        <v>24</v>
      </c>
      <c r="ED29" s="4">
        <f>ParFedAn19!$C$26*CaGa19!$N30</f>
        <v>3135547.3356016185</v>
      </c>
      <c r="EE29" s="4">
        <f>ParFedAn19!$D$26*CaGa19!$N30</f>
        <v>422661.62569953932</v>
      </c>
      <c r="EF29" s="4">
        <f>ParFedAn19!$E$26*CoAr14FIII19!R28</f>
        <v>0</v>
      </c>
      <c r="EG29" s="4">
        <f>ParFedAn19!$F$26*CaGa19!$N30</f>
        <v>79313.00586263962</v>
      </c>
      <c r="EH29" s="4">
        <f>ParFedAn19!$G$26*CaGa19!$N30</f>
        <v>75211.165462581877</v>
      </c>
      <c r="EI29" s="4">
        <f>ParFedAn19!$H$26*CaGa19!$N30</f>
        <v>5785.7651835274546</v>
      </c>
      <c r="EJ29" s="4">
        <f>ParFedAn19!$I$26*CaGa19!$N30</f>
        <v>89178.670453323983</v>
      </c>
      <c r="EK29" s="4">
        <f>ParFedAn19!$J$26*CaGa19!$N30</f>
        <v>15056.418027788925</v>
      </c>
      <c r="EL29" s="4">
        <f>ParFedAn19!$K$26*CoAr14FII19!O30</f>
        <v>218626.98366583424</v>
      </c>
      <c r="EM29" s="5">
        <f t="shared" si="65"/>
        <v>4041380.9699568539</v>
      </c>
      <c r="EO29" s="3" t="s">
        <v>24</v>
      </c>
      <c r="EP29" s="4">
        <f>ParFedAn19!$C$30*CaGa19!$N30</f>
        <v>2864029.6561699938</v>
      </c>
      <c r="EQ29" s="4">
        <f>ParFedAn19!$D$30*CaGa19!$N30</f>
        <v>350702.91911524633</v>
      </c>
      <c r="ER29" s="4">
        <f>ParFedAn19!$E$30*CoAr14FIII19!R28</f>
        <v>0</v>
      </c>
      <c r="ES29" s="400">
        <f>ParFedAn19!$F$30*CaGa19!$N30</f>
        <v>-17341.687403896318</v>
      </c>
      <c r="ET29" s="4">
        <f>ParFedAn19!$G$30*CaGa19!$N30</f>
        <v>74500.949236729633</v>
      </c>
      <c r="EU29" s="4">
        <f>ParFedAn19!$H$30*CaGa19!$N30</f>
        <v>9578.4772550080634</v>
      </c>
      <c r="EV29" s="4">
        <f>ParFedAn19!$I$30*CaGa19!$N30</f>
        <v>76183.678129522334</v>
      </c>
      <c r="EW29" s="4">
        <f>ParFedAn19!$J$30*CaGa19!$N30</f>
        <v>15056.418027788925</v>
      </c>
      <c r="EX29" s="4">
        <f>ParFedAn19!$K$30*CoAr14FII19!O30</f>
        <v>222599.86063831585</v>
      </c>
      <c r="EY29" s="5">
        <f t="shared" si="66"/>
        <v>3595310.2711687083</v>
      </c>
      <c r="FA29" s="3" t="s">
        <v>24</v>
      </c>
      <c r="FB29" s="4">
        <f>ParFedAn19!$C$41*CaGa19!$AC30</f>
        <v>2511087.6718313056</v>
      </c>
      <c r="FC29" s="4">
        <f>ParFedAn19!$D$41*CaGa19!$AC30</f>
        <v>340280.98350301821</v>
      </c>
      <c r="FD29" s="4">
        <f>ParFedAn19!$E$41*CoAr14FIII19!R28</f>
        <v>0</v>
      </c>
      <c r="FE29" s="4">
        <f>ParFedAn19!$F$41*CaGa19!$AC30</f>
        <v>71600.607939233436</v>
      </c>
      <c r="FF29" s="4">
        <f>ParFedAn19!$G$41*CaGa19!$AC30</f>
        <v>257251.16320680705</v>
      </c>
      <c r="FG29" s="4">
        <f>ParFedAn19!$H$41*CaGa19!$AC30</f>
        <v>10046.564077662162</v>
      </c>
      <c r="FH29" s="4">
        <f>ParFedAn19!$I$41*CaGa19!$AC30</f>
        <v>67675.901579060635</v>
      </c>
      <c r="FI29" s="4">
        <f>ParFedAn19!$J$41*CaGa19!$AC30</f>
        <v>15329.525502829614</v>
      </c>
      <c r="FJ29" s="4">
        <f>ParFedAn19!$K$41*CoAr14FII19!U30</f>
        <v>224308.9314139616</v>
      </c>
      <c r="FK29" s="5">
        <f t="shared" si="67"/>
        <v>3497581.3490538783</v>
      </c>
      <c r="FM29" s="3" t="s">
        <v>24</v>
      </c>
      <c r="FN29" s="4"/>
      <c r="FO29" s="4"/>
      <c r="FP29" s="4"/>
      <c r="FQ29" s="4"/>
      <c r="FR29" s="4"/>
      <c r="FS29" s="4"/>
      <c r="FT29" s="4"/>
      <c r="FU29" s="4"/>
      <c r="FV29" s="4"/>
      <c r="FW29" s="5">
        <f t="shared" si="68"/>
        <v>0</v>
      </c>
      <c r="FY29" s="3" t="s">
        <v>24</v>
      </c>
      <c r="FZ29" s="4"/>
      <c r="GA29" s="4"/>
      <c r="GB29" s="4"/>
      <c r="GC29" s="4"/>
      <c r="GD29" s="4"/>
      <c r="GE29" s="4"/>
      <c r="GF29" s="4"/>
      <c r="GG29" s="4"/>
      <c r="GH29" s="4"/>
      <c r="GI29" s="5">
        <f t="shared" si="69"/>
        <v>0</v>
      </c>
      <c r="GK29" s="3" t="s">
        <v>24</v>
      </c>
      <c r="GL29" s="4"/>
      <c r="GM29" s="4"/>
      <c r="GN29" s="4"/>
      <c r="GO29" s="4"/>
      <c r="GP29" s="4"/>
      <c r="GQ29" s="4"/>
      <c r="GR29" s="4"/>
      <c r="GS29" s="4"/>
      <c r="GT29" s="4"/>
      <c r="GU29" s="5">
        <f t="shared" si="70"/>
        <v>0</v>
      </c>
      <c r="GW29" s="3" t="s">
        <v>24</v>
      </c>
      <c r="GX29" s="4"/>
      <c r="GY29" s="4"/>
      <c r="GZ29" s="4"/>
      <c r="HA29" s="4"/>
      <c r="HB29" s="4"/>
      <c r="HC29" s="4"/>
      <c r="HD29" s="4"/>
      <c r="HE29" s="4"/>
      <c r="HF29" s="4"/>
      <c r="HG29" s="5">
        <f t="shared" si="71"/>
        <v>0</v>
      </c>
      <c r="HI29" s="3" t="s">
        <v>24</v>
      </c>
      <c r="HJ29" s="4"/>
      <c r="HK29" s="4"/>
      <c r="HL29" s="4"/>
      <c r="HM29" s="4"/>
      <c r="HN29" s="4"/>
      <c r="HO29" s="4"/>
      <c r="HP29" s="4"/>
      <c r="HQ29" s="4"/>
      <c r="HR29" s="4"/>
      <c r="HS29" s="5">
        <f t="shared" si="72"/>
        <v>0</v>
      </c>
    </row>
    <row r="30" spans="1:227" s="2" customFormat="1">
      <c r="A30" s="3" t="s">
        <v>25</v>
      </c>
      <c r="B30" s="4">
        <f t="shared" si="8"/>
        <v>126779744.49474373</v>
      </c>
      <c r="C30" s="4">
        <f t="shared" si="8"/>
        <v>17777035.038175918</v>
      </c>
      <c r="D30" s="4">
        <f t="shared" si="8"/>
        <v>0</v>
      </c>
      <c r="E30" s="4">
        <f t="shared" si="8"/>
        <v>5822078.0668513887</v>
      </c>
      <c r="F30" s="4">
        <f t="shared" si="8"/>
        <v>5202881.7242414821</v>
      </c>
      <c r="G30" s="4">
        <f t="shared" si="8"/>
        <v>479484.73185069347</v>
      </c>
      <c r="H30" s="4">
        <f t="shared" si="8"/>
        <v>4081491.8665727661</v>
      </c>
      <c r="I30" s="4">
        <f t="shared" si="8"/>
        <v>728312.4249221636</v>
      </c>
      <c r="J30" s="4">
        <f t="shared" si="8"/>
        <v>6729743.2941191634</v>
      </c>
      <c r="K30" s="6">
        <f t="shared" si="9"/>
        <v>167600771.64147729</v>
      </c>
      <c r="L30" s="3"/>
      <c r="M30" s="3" t="s">
        <v>25</v>
      </c>
      <c r="N30" s="4">
        <f t="shared" si="10"/>
        <v>138286780.05116165</v>
      </c>
      <c r="O30" s="4">
        <f t="shared" si="10"/>
        <v>18334711.611543164</v>
      </c>
      <c r="P30" s="4">
        <f t="shared" si="10"/>
        <v>6964314.5996572152</v>
      </c>
      <c r="Q30" s="4">
        <f t="shared" si="10"/>
        <v>2249761.3162123407</v>
      </c>
      <c r="R30" s="4">
        <f t="shared" si="10"/>
        <v>6060280.1853352189</v>
      </c>
      <c r="S30" s="4">
        <f t="shared" si="10"/>
        <v>394744.1488070644</v>
      </c>
      <c r="T30" s="4">
        <f t="shared" si="10"/>
        <v>3576710.2265723408</v>
      </c>
      <c r="U30" s="4">
        <f t="shared" si="10"/>
        <v>728312.4249221636</v>
      </c>
      <c r="V30" s="4">
        <f t="shared" si="10"/>
        <v>6402968.8108262271</v>
      </c>
      <c r="W30" s="5">
        <f t="shared" si="11"/>
        <v>182998583.37503737</v>
      </c>
      <c r="X30" s="5"/>
      <c r="Y30" s="3" t="s">
        <v>25</v>
      </c>
      <c r="Z30" s="4">
        <f t="shared" si="12"/>
        <v>40198933.247209132</v>
      </c>
      <c r="AA30" s="4">
        <f t="shared" si="13"/>
        <v>5447413.3637702186</v>
      </c>
      <c r="AB30" s="4">
        <f t="shared" si="14"/>
        <v>1179763.7563237804</v>
      </c>
      <c r="AC30" s="4">
        <f t="shared" si="15"/>
        <v>1146223.6429641466</v>
      </c>
      <c r="AD30" s="4">
        <f t="shared" si="16"/>
        <v>4118224.3270604764</v>
      </c>
      <c r="AE30" s="4">
        <f t="shared" si="17"/>
        <v>160831.16621221727</v>
      </c>
      <c r="AF30" s="4">
        <f t="shared" si="18"/>
        <v>1083394.6900935268</v>
      </c>
      <c r="AG30" s="4">
        <f t="shared" si="19"/>
        <v>245403.84603546245</v>
      </c>
      <c r="AH30" s="4">
        <f t="shared" si="20"/>
        <v>2296911.6757425009</v>
      </c>
      <c r="AI30" s="5">
        <f t="shared" si="21"/>
        <v>55877099.715411454</v>
      </c>
      <c r="AK30" s="3" t="s">
        <v>25</v>
      </c>
      <c r="AL30" s="4">
        <f t="shared" si="22"/>
        <v>0</v>
      </c>
      <c r="AM30" s="4">
        <f t="shared" si="23"/>
        <v>0</v>
      </c>
      <c r="AN30" s="4">
        <f t="shared" si="24"/>
        <v>0</v>
      </c>
      <c r="AO30" s="4">
        <f t="shared" si="25"/>
        <v>0</v>
      </c>
      <c r="AP30" s="4">
        <f t="shared" si="26"/>
        <v>0</v>
      </c>
      <c r="AQ30" s="4">
        <f t="shared" si="27"/>
        <v>0</v>
      </c>
      <c r="AR30" s="4">
        <f t="shared" si="28"/>
        <v>0</v>
      </c>
      <c r="AS30" s="4">
        <f t="shared" si="29"/>
        <v>0</v>
      </c>
      <c r="AT30" s="4">
        <f t="shared" si="30"/>
        <v>0</v>
      </c>
      <c r="AU30" s="5">
        <f t="shared" si="31"/>
        <v>0</v>
      </c>
      <c r="AW30" s="3" t="s">
        <v>25</v>
      </c>
      <c r="AX30" s="4">
        <f t="shared" si="32"/>
        <v>265066524.54590538</v>
      </c>
      <c r="AY30" s="4">
        <f t="shared" si="33"/>
        <v>36111746.649719074</v>
      </c>
      <c r="AZ30" s="4">
        <f t="shared" si="34"/>
        <v>6964314.5996572152</v>
      </c>
      <c r="BA30" s="4">
        <f t="shared" si="35"/>
        <v>8071839.3830637299</v>
      </c>
      <c r="BB30" s="4">
        <f t="shared" si="36"/>
        <v>11263161.909576699</v>
      </c>
      <c r="BC30" s="4">
        <f t="shared" si="37"/>
        <v>874228.88065775798</v>
      </c>
      <c r="BD30" s="4">
        <f t="shared" si="38"/>
        <v>7658202.0931451069</v>
      </c>
      <c r="BE30" s="4">
        <f t="shared" si="39"/>
        <v>1456624.8498443272</v>
      </c>
      <c r="BF30" s="4">
        <f t="shared" si="40"/>
        <v>13132712.104945391</v>
      </c>
      <c r="BG30" s="5">
        <f t="shared" si="41"/>
        <v>350599355.01651478</v>
      </c>
      <c r="BI30" s="3" t="s">
        <v>25</v>
      </c>
      <c r="BJ30" s="4">
        <f t="shared" si="42"/>
        <v>40198933.247209132</v>
      </c>
      <c r="BK30" s="4">
        <f t="shared" si="43"/>
        <v>5447413.3637702186</v>
      </c>
      <c r="BL30" s="4">
        <f t="shared" si="44"/>
        <v>1179763.7563237804</v>
      </c>
      <c r="BM30" s="4">
        <f t="shared" si="45"/>
        <v>1146223.6429641466</v>
      </c>
      <c r="BN30" s="4">
        <f t="shared" si="46"/>
        <v>4118224.3270604764</v>
      </c>
      <c r="BO30" s="4">
        <f t="shared" si="47"/>
        <v>160831.16621221727</v>
      </c>
      <c r="BP30" s="4">
        <f t="shared" si="48"/>
        <v>1083394.6900935268</v>
      </c>
      <c r="BQ30" s="4">
        <f t="shared" si="49"/>
        <v>245403.84603546245</v>
      </c>
      <c r="BR30" s="4">
        <f t="shared" si="50"/>
        <v>2296911.6757425009</v>
      </c>
      <c r="BS30" s="5">
        <f t="shared" si="51"/>
        <v>55877099.715411454</v>
      </c>
      <c r="BU30" s="3" t="s">
        <v>25</v>
      </c>
      <c r="BV30" s="4">
        <f t="shared" si="52"/>
        <v>305265457.79311454</v>
      </c>
      <c r="BW30" s="4">
        <f t="shared" si="53"/>
        <v>41559160.013489291</v>
      </c>
      <c r="BX30" s="4">
        <f t="shared" si="54"/>
        <v>8144078.355980996</v>
      </c>
      <c r="BY30" s="4">
        <f t="shared" si="55"/>
        <v>9218063.0260278769</v>
      </c>
      <c r="BZ30" s="4">
        <f t="shared" si="56"/>
        <v>15381386.236637175</v>
      </c>
      <c r="CA30" s="4">
        <f t="shared" si="57"/>
        <v>1035060.0468699753</v>
      </c>
      <c r="CB30" s="4">
        <f t="shared" si="58"/>
        <v>8741596.7832386345</v>
      </c>
      <c r="CC30" s="4">
        <f t="shared" si="59"/>
        <v>1702028.6958797895</v>
      </c>
      <c r="CD30" s="4">
        <f t="shared" si="60"/>
        <v>15429623.780687893</v>
      </c>
      <c r="CE30" s="5">
        <f t="shared" si="61"/>
        <v>406476454.7319262</v>
      </c>
      <c r="CF30" s="6"/>
      <c r="CG30" s="3" t="s">
        <v>25</v>
      </c>
      <c r="CH30" s="4">
        <f>ParFedAn19!$C$7*CaGa19!$N31</f>
        <v>37525338.911277011</v>
      </c>
      <c r="CI30" s="4">
        <f>ParFedAn19!$D$7*CaGa19!$N31</f>
        <v>5163706.2053978993</v>
      </c>
      <c r="CJ30" s="4">
        <f>ParFedAn19!$E$7*CoAr14FIII19!R29</f>
        <v>0</v>
      </c>
      <c r="CK30" s="4">
        <f>ParFedAn19!$F$7*CaGa19!$N31</f>
        <v>1372732.3668360326</v>
      </c>
      <c r="CL30" s="4">
        <f>ParFedAn19!$G$7*CaGa19!$N31</f>
        <v>2800363.9856123663</v>
      </c>
      <c r="CM30" s="4">
        <f>ParFedAn19!$H$7*CaGa19!$N31</f>
        <v>173054.47965195909</v>
      </c>
      <c r="CN30" s="4">
        <f>ParFedAn19!$I$7*CaGa19!$N31</f>
        <v>1374380.6321558908</v>
      </c>
      <c r="CO30" s="4">
        <f>ParFedAn19!$J$7*CaGa19!$N31</f>
        <v>242770.80830738787</v>
      </c>
      <c r="CP30" s="4">
        <f>ParFedAn19!$K$7*CoAr14FII19!O31</f>
        <v>2313577.9551424496</v>
      </c>
      <c r="CQ30" s="5">
        <f t="shared" si="7"/>
        <v>50965925.34438099</v>
      </c>
      <c r="CS30" s="3" t="s">
        <v>25</v>
      </c>
      <c r="CT30" s="4">
        <f>ParFedAn19!$C$11*CaGa19!$N31</f>
        <v>51829872.691388488</v>
      </c>
      <c r="CU30" s="4">
        <f>ParFedAn19!$D$11*CaGa19!$N31</f>
        <v>7469059.3068688316</v>
      </c>
      <c r="CV30" s="4">
        <f>ParFedAn19!$E$11*CoAr14FIII19!R29</f>
        <v>0</v>
      </c>
      <c r="CW30" s="4">
        <f>ParFedAn19!$F$11*CaGa19!$N31</f>
        <v>2393015.4691612222</v>
      </c>
      <c r="CX30" s="4">
        <f>ParFedAn19!$G$11*CaGa19!$N31</f>
        <v>1201258.8693145581</v>
      </c>
      <c r="CY30" s="4">
        <f>ParFedAn19!$H$11*CaGa19!$N31</f>
        <v>141023.60352381467</v>
      </c>
      <c r="CZ30" s="4">
        <f>ParFedAn19!$I$11*CaGa19!$N31</f>
        <v>1455282.820180336</v>
      </c>
      <c r="DA30" s="4">
        <f>ParFedAn19!$J$11*CaGa19!$N31</f>
        <v>242770.80830738787</v>
      </c>
      <c r="DB30" s="4">
        <f>ParFedAn19!$K$11*CoAr14FII19!O31</f>
        <v>2807971.9423988787</v>
      </c>
      <c r="DC30" s="5">
        <f t="shared" si="62"/>
        <v>67540255.511143506</v>
      </c>
      <c r="DE30" s="3" t="s">
        <v>25</v>
      </c>
      <c r="DF30" s="4">
        <f>ParFedAn19!$C$14*CaGa19!$N31</f>
        <v>37424532.892078236</v>
      </c>
      <c r="DG30" s="4">
        <f>ParFedAn19!$D$14*CaGa19!$N31</f>
        <v>5144269.5259091873</v>
      </c>
      <c r="DH30" s="4">
        <f>ParFedAn19!$E$14*CoAr14FIII19!R29</f>
        <v>0</v>
      </c>
      <c r="DI30" s="4">
        <f>ParFedAn19!$F$14*CaGa19!$N31</f>
        <v>2056330.2308541343</v>
      </c>
      <c r="DJ30" s="4">
        <f>ParFedAn19!$G$14*CaGa19!$N31</f>
        <v>1201258.8693145581</v>
      </c>
      <c r="DK30" s="4">
        <f>ParFedAn19!$H$14*CaGa19!$N31</f>
        <v>165406.64867491976</v>
      </c>
      <c r="DL30" s="4">
        <f>ParFedAn19!$I$14*CaGa19!$N31</f>
        <v>1251828.4142365395</v>
      </c>
      <c r="DM30" s="4">
        <f>ParFedAn19!$J$14*CaGa19!$N31</f>
        <v>242770.80830738787</v>
      </c>
      <c r="DN30" s="4">
        <f>ParFedAn19!$K$14*CoAr14FII19!O31</f>
        <v>1608193.3965778351</v>
      </c>
      <c r="DO30" s="5">
        <f t="shared" si="63"/>
        <v>49094590.785952792</v>
      </c>
      <c r="DQ30" s="3" t="s">
        <v>25</v>
      </c>
      <c r="DR30" s="4">
        <f>ParFedAn19!$C$22*CaGa19!$N31</f>
        <v>41549152.74122867</v>
      </c>
      <c r="DS30" s="4">
        <f>ParFedAn19!$D$22*CaGa19!$N31</f>
        <v>5864923.9559109528</v>
      </c>
      <c r="DT30" s="4">
        <f>ParFedAn19!$E$22*CoAr14FIII19!R29</f>
        <v>0</v>
      </c>
      <c r="DU30" s="4">
        <f>ParFedAn19!$F$22*CaGa19!$N31</f>
        <v>1250531.1509541678</v>
      </c>
      <c r="DV30" s="4">
        <f>ParFedAn19!$G$22*CaGa19!$N31</f>
        <v>3646310.8712607422</v>
      </c>
      <c r="DW30" s="4">
        <f>ParFedAn19!$H$22*CaGa19!$N31</f>
        <v>147009.95672036274</v>
      </c>
      <c r="DX30" s="4">
        <f>ParFedAn19!$I$22*CaGa19!$N31</f>
        <v>910395.37300148385</v>
      </c>
      <c r="DY30" s="4">
        <f>ParFedAn19!$J$22*CaGa19!$N31</f>
        <v>242770.80830738787</v>
      </c>
      <c r="DZ30" s="4">
        <f>ParFedAn19!$K$22*CoAr14FII19!O31</f>
        <v>1916440.7174648126</v>
      </c>
      <c r="EA30" s="5">
        <f t="shared" si="64"/>
        <v>55527535.57484857</v>
      </c>
      <c r="EC30" s="3" t="s">
        <v>25</v>
      </c>
      <c r="ED30" s="4">
        <f>ParFedAn19!$C$26*CaGa19!$N31</f>
        <v>50557799.321534142</v>
      </c>
      <c r="EE30" s="4">
        <f>ParFedAn19!$D$26*CaGa19!$N31</f>
        <v>6815027.60631443</v>
      </c>
      <c r="EF30" s="4">
        <f>ParFedAn19!$E$26*CoAr14FIII19!R29</f>
        <v>0</v>
      </c>
      <c r="EG30" s="4">
        <f>ParFedAn19!$F$26*CaGa19!$N31</f>
        <v>1278848.8275912493</v>
      </c>
      <c r="EH30" s="4">
        <f>ParFedAn19!$G$26*CaGa19!$N31</f>
        <v>1212710.4467604298</v>
      </c>
      <c r="EI30" s="4">
        <f>ParFedAn19!$H$26*CaGa19!$N31</f>
        <v>93290.109751819502</v>
      </c>
      <c r="EJ30" s="4">
        <f>ParFedAn19!$I$26*CaGa19!$N31</f>
        <v>1437923.5399663642</v>
      </c>
      <c r="EK30" s="4">
        <f>ParFedAn19!$J$26*CaGa19!$N31</f>
        <v>242770.80830738787</v>
      </c>
      <c r="EL30" s="4">
        <f>ParFedAn19!$K$26*CoAr14FII19!O31</f>
        <v>2223065.3389427206</v>
      </c>
      <c r="EM30" s="5">
        <f t="shared" si="65"/>
        <v>63861435.999168545</v>
      </c>
      <c r="EO30" s="3" t="s">
        <v>25</v>
      </c>
      <c r="EP30" s="4">
        <f>ParFedAn19!$C$30*CaGa19!$N31</f>
        <v>46179827.98839882</v>
      </c>
      <c r="EQ30" s="4">
        <f>ParFedAn19!$D$30*CaGa19!$N31</f>
        <v>5654760.0493177809</v>
      </c>
      <c r="ER30" s="4">
        <f>ParFedAn19!$E$30*CoAr14FIII19!R29</f>
        <v>6964314.5996572152</v>
      </c>
      <c r="ES30" s="400">
        <f>ParFedAn19!$F$30*CaGa19!$N31</f>
        <v>-279618.66233307647</v>
      </c>
      <c r="ET30" s="4">
        <f>ParFedAn19!$G$30*CaGa19!$N31</f>
        <v>1201258.8673140472</v>
      </c>
      <c r="EU30" s="4">
        <f>ParFedAn19!$H$30*CaGa19!$N31</f>
        <v>154444.0823348822</v>
      </c>
      <c r="EV30" s="4">
        <f>ParFedAn19!$I$30*CaGa19!$N31</f>
        <v>1228391.3136044927</v>
      </c>
      <c r="EW30" s="4">
        <f>ParFedAn19!$J$30*CaGa19!$N31</f>
        <v>242770.80830738787</v>
      </c>
      <c r="EX30" s="4">
        <f>ParFedAn19!$K$30*CoAr14FII19!O31</f>
        <v>2263462.7544186944</v>
      </c>
      <c r="EY30" s="5">
        <f t="shared" si="66"/>
        <v>63609611.801020235</v>
      </c>
      <c r="FA30" s="3" t="s">
        <v>25</v>
      </c>
      <c r="FB30" s="4">
        <f>ParFedAn19!$C$41*CaGa19!$AC31</f>
        <v>40198933.247209132</v>
      </c>
      <c r="FC30" s="4">
        <f>ParFedAn19!$D$41*CaGa19!$AC31</f>
        <v>5447413.3637702186</v>
      </c>
      <c r="FD30" s="4">
        <f>ParFedAn19!$E$41*CoAr14FIII19!R29</f>
        <v>1179763.7563237804</v>
      </c>
      <c r="FE30" s="4">
        <f>ParFedAn19!$F$41*CaGa19!$AC31</f>
        <v>1146223.6429641466</v>
      </c>
      <c r="FF30" s="4">
        <f>ParFedAn19!$G$41*CaGa19!$AC31</f>
        <v>4118224.3270604764</v>
      </c>
      <c r="FG30" s="4">
        <f>ParFedAn19!$H$41*CaGa19!$AC31</f>
        <v>160831.16621221727</v>
      </c>
      <c r="FH30" s="4">
        <f>ParFedAn19!$I$41*CaGa19!$AC31</f>
        <v>1083394.6900935268</v>
      </c>
      <c r="FI30" s="4">
        <f>ParFedAn19!$J$41*CaGa19!$AC31</f>
        <v>245403.84603546245</v>
      </c>
      <c r="FJ30" s="4">
        <f>ParFedAn19!$K$41*CoAr14FII19!U31</f>
        <v>2296911.6757425009</v>
      </c>
      <c r="FK30" s="5">
        <f t="shared" si="67"/>
        <v>55877099.715411454</v>
      </c>
      <c r="FM30" s="3" t="s">
        <v>25</v>
      </c>
      <c r="FN30" s="4"/>
      <c r="FO30" s="4"/>
      <c r="FP30" s="4"/>
      <c r="FQ30" s="4"/>
      <c r="FR30" s="4"/>
      <c r="FS30" s="4"/>
      <c r="FT30" s="4"/>
      <c r="FU30" s="4"/>
      <c r="FV30" s="4"/>
      <c r="FW30" s="5">
        <f t="shared" si="68"/>
        <v>0</v>
      </c>
      <c r="FY30" s="3" t="s">
        <v>25</v>
      </c>
      <c r="FZ30" s="4"/>
      <c r="GA30" s="4"/>
      <c r="GB30" s="4"/>
      <c r="GC30" s="4"/>
      <c r="GD30" s="4"/>
      <c r="GE30" s="4"/>
      <c r="GF30" s="4"/>
      <c r="GG30" s="4"/>
      <c r="GH30" s="4"/>
      <c r="GI30" s="5">
        <f t="shared" si="69"/>
        <v>0</v>
      </c>
      <c r="GK30" s="3" t="s">
        <v>25</v>
      </c>
      <c r="GL30" s="4"/>
      <c r="GM30" s="4"/>
      <c r="GN30" s="4"/>
      <c r="GO30" s="4"/>
      <c r="GP30" s="4"/>
      <c r="GQ30" s="4"/>
      <c r="GR30" s="4"/>
      <c r="GS30" s="4"/>
      <c r="GT30" s="4"/>
      <c r="GU30" s="5">
        <f t="shared" si="70"/>
        <v>0</v>
      </c>
      <c r="GW30" s="3" t="s">
        <v>25</v>
      </c>
      <c r="GX30" s="4"/>
      <c r="GY30" s="4"/>
      <c r="GZ30" s="4"/>
      <c r="HA30" s="4"/>
      <c r="HB30" s="4"/>
      <c r="HC30" s="4"/>
      <c r="HD30" s="4"/>
      <c r="HE30" s="4"/>
      <c r="HF30" s="4"/>
      <c r="HG30" s="5">
        <f t="shared" si="71"/>
        <v>0</v>
      </c>
      <c r="HI30" s="3" t="s">
        <v>25</v>
      </c>
      <c r="HJ30" s="4"/>
      <c r="HK30" s="4"/>
      <c r="HL30" s="4"/>
      <c r="HM30" s="4"/>
      <c r="HN30" s="4"/>
      <c r="HO30" s="4"/>
      <c r="HP30" s="4"/>
      <c r="HQ30" s="4"/>
      <c r="HR30" s="4"/>
      <c r="HS30" s="5">
        <f t="shared" si="72"/>
        <v>0</v>
      </c>
    </row>
    <row r="31" spans="1:227" s="2" customFormat="1">
      <c r="A31" s="3" t="s">
        <v>26</v>
      </c>
      <c r="B31" s="4">
        <f t="shared" si="8"/>
        <v>3317298.4619844328</v>
      </c>
      <c r="C31" s="4">
        <f t="shared" si="8"/>
        <v>465151.04779398965</v>
      </c>
      <c r="D31" s="4">
        <f t="shared" si="8"/>
        <v>0</v>
      </c>
      <c r="E31" s="4">
        <f t="shared" si="8"/>
        <v>152339.56097395468</v>
      </c>
      <c r="F31" s="4">
        <f t="shared" si="8"/>
        <v>136137.76877763591</v>
      </c>
      <c r="G31" s="4">
        <f t="shared" si="8"/>
        <v>12546.120595622982</v>
      </c>
      <c r="H31" s="4">
        <f t="shared" si="8"/>
        <v>106795.66160622098</v>
      </c>
      <c r="I31" s="4">
        <f t="shared" si="8"/>
        <v>19056.906106468876</v>
      </c>
      <c r="J31" s="4">
        <f t="shared" si="8"/>
        <v>38599.55676466092</v>
      </c>
      <c r="K31" s="6">
        <f t="shared" si="9"/>
        <v>4247925.0846029874</v>
      </c>
      <c r="L31" s="3"/>
      <c r="M31" s="3" t="s">
        <v>26</v>
      </c>
      <c r="N31" s="4">
        <f t="shared" si="10"/>
        <v>3618389.7088979953</v>
      </c>
      <c r="O31" s="4">
        <f t="shared" si="10"/>
        <v>479743.12357461732</v>
      </c>
      <c r="P31" s="4">
        <f t="shared" si="10"/>
        <v>2837001.2217578189</v>
      </c>
      <c r="Q31" s="4">
        <f t="shared" si="10"/>
        <v>58866.893791639486</v>
      </c>
      <c r="R31" s="4">
        <f t="shared" si="10"/>
        <v>158572.31940423063</v>
      </c>
      <c r="S31" s="4">
        <f t="shared" si="10"/>
        <v>10328.812090083678</v>
      </c>
      <c r="T31" s="4">
        <f t="shared" si="10"/>
        <v>93587.626168976378</v>
      </c>
      <c r="U31" s="4">
        <f t="shared" si="10"/>
        <v>19056.906106468876</v>
      </c>
      <c r="V31" s="4">
        <f t="shared" si="10"/>
        <v>36725.287618595474</v>
      </c>
      <c r="W31" s="5">
        <f t="shared" si="11"/>
        <v>7312271.8994104257</v>
      </c>
      <c r="X31" s="5"/>
      <c r="Y31" s="3" t="s">
        <v>26</v>
      </c>
      <c r="Z31" s="4">
        <f t="shared" si="12"/>
        <v>1037643.5617580803</v>
      </c>
      <c r="AA31" s="4">
        <f t="shared" si="13"/>
        <v>140612.52248636537</v>
      </c>
      <c r="AB31" s="4">
        <f t="shared" si="14"/>
        <v>480591.61747817916</v>
      </c>
      <c r="AC31" s="4">
        <f t="shared" si="15"/>
        <v>29587.142925968394</v>
      </c>
      <c r="AD31" s="4">
        <f t="shared" si="16"/>
        <v>106302.54620367277</v>
      </c>
      <c r="AE31" s="4">
        <f t="shared" si="17"/>
        <v>4151.4888746889119</v>
      </c>
      <c r="AF31" s="4">
        <f t="shared" si="18"/>
        <v>27965.357142816381</v>
      </c>
      <c r="AG31" s="4">
        <f t="shared" si="19"/>
        <v>6334.5392601194881</v>
      </c>
      <c r="AH31" s="4">
        <f t="shared" si="20"/>
        <v>13023.640611361328</v>
      </c>
      <c r="AI31" s="5">
        <f t="shared" si="21"/>
        <v>1846212.4167412519</v>
      </c>
      <c r="AK31" s="3" t="s">
        <v>26</v>
      </c>
      <c r="AL31" s="4">
        <f t="shared" si="22"/>
        <v>0</v>
      </c>
      <c r="AM31" s="4">
        <f t="shared" si="23"/>
        <v>0</v>
      </c>
      <c r="AN31" s="4">
        <f t="shared" si="24"/>
        <v>0</v>
      </c>
      <c r="AO31" s="4">
        <f t="shared" si="25"/>
        <v>0</v>
      </c>
      <c r="AP31" s="4">
        <f t="shared" si="26"/>
        <v>0</v>
      </c>
      <c r="AQ31" s="4">
        <f t="shared" si="27"/>
        <v>0</v>
      </c>
      <c r="AR31" s="4">
        <f t="shared" si="28"/>
        <v>0</v>
      </c>
      <c r="AS31" s="4">
        <f t="shared" si="29"/>
        <v>0</v>
      </c>
      <c r="AT31" s="4">
        <f t="shared" si="30"/>
        <v>0</v>
      </c>
      <c r="AU31" s="5">
        <f t="shared" si="31"/>
        <v>0</v>
      </c>
      <c r="AW31" s="3" t="s">
        <v>26</v>
      </c>
      <c r="AX31" s="4">
        <f t="shared" si="32"/>
        <v>6935688.1708824281</v>
      </c>
      <c r="AY31" s="4">
        <f t="shared" si="33"/>
        <v>944894.17136860685</v>
      </c>
      <c r="AZ31" s="4">
        <f t="shared" si="34"/>
        <v>2837001.2217578189</v>
      </c>
      <c r="BA31" s="4">
        <f t="shared" si="35"/>
        <v>211206.45476559416</v>
      </c>
      <c r="BB31" s="4">
        <f t="shared" si="36"/>
        <v>294710.08818186651</v>
      </c>
      <c r="BC31" s="4">
        <f t="shared" si="37"/>
        <v>22874.932685706663</v>
      </c>
      <c r="BD31" s="4">
        <f t="shared" si="38"/>
        <v>200383.28777519736</v>
      </c>
      <c r="BE31" s="4">
        <f t="shared" si="39"/>
        <v>38113.812212937752</v>
      </c>
      <c r="BF31" s="4">
        <f t="shared" si="40"/>
        <v>75324.844383256393</v>
      </c>
      <c r="BG31" s="5">
        <f t="shared" si="41"/>
        <v>11560196.984013414</v>
      </c>
      <c r="BI31" s="3" t="s">
        <v>26</v>
      </c>
      <c r="BJ31" s="4">
        <f t="shared" si="42"/>
        <v>1037643.5617580803</v>
      </c>
      <c r="BK31" s="4">
        <f t="shared" si="43"/>
        <v>140612.52248636537</v>
      </c>
      <c r="BL31" s="4">
        <f t="shared" si="44"/>
        <v>480591.61747817916</v>
      </c>
      <c r="BM31" s="4">
        <f t="shared" si="45"/>
        <v>29587.142925968394</v>
      </c>
      <c r="BN31" s="4">
        <f t="shared" si="46"/>
        <v>106302.54620367277</v>
      </c>
      <c r="BO31" s="4">
        <f t="shared" si="47"/>
        <v>4151.4888746889119</v>
      </c>
      <c r="BP31" s="4">
        <f t="shared" si="48"/>
        <v>27965.357142816381</v>
      </c>
      <c r="BQ31" s="4">
        <f t="shared" si="49"/>
        <v>6334.5392601194881</v>
      </c>
      <c r="BR31" s="4">
        <f t="shared" si="50"/>
        <v>13023.640611361328</v>
      </c>
      <c r="BS31" s="5">
        <f t="shared" si="51"/>
        <v>1846212.4167412519</v>
      </c>
      <c r="BU31" s="3" t="s">
        <v>26</v>
      </c>
      <c r="BV31" s="4">
        <f t="shared" si="52"/>
        <v>7973331.7326405086</v>
      </c>
      <c r="BW31" s="4">
        <f t="shared" si="53"/>
        <v>1085506.6938549723</v>
      </c>
      <c r="BX31" s="4">
        <f t="shared" si="54"/>
        <v>3317592.8392359982</v>
      </c>
      <c r="BY31" s="4">
        <f t="shared" si="55"/>
        <v>240793.59769156255</v>
      </c>
      <c r="BZ31" s="4">
        <f t="shared" si="56"/>
        <v>401012.63438553928</v>
      </c>
      <c r="CA31" s="4">
        <f t="shared" si="57"/>
        <v>27026.421560395574</v>
      </c>
      <c r="CB31" s="4">
        <f t="shared" si="58"/>
        <v>228348.64491801374</v>
      </c>
      <c r="CC31" s="4">
        <f t="shared" si="59"/>
        <v>44448.351473057242</v>
      </c>
      <c r="CD31" s="4">
        <f t="shared" si="60"/>
        <v>88348.484994617727</v>
      </c>
      <c r="CE31" s="5">
        <f t="shared" si="61"/>
        <v>13406409.400754666</v>
      </c>
      <c r="CF31" s="6"/>
      <c r="CG31" s="3" t="s">
        <v>26</v>
      </c>
      <c r="CH31" s="4">
        <f>ParFedAn19!$C$7*CaGa19!$N32</f>
        <v>981881.99977784976</v>
      </c>
      <c r="CI31" s="4">
        <f>ParFedAn19!$D$7*CaGa19!$N32</f>
        <v>135112.70843439907</v>
      </c>
      <c r="CJ31" s="4">
        <f>ParFedAn19!$E$7*CoAr14FIII19!R30</f>
        <v>0</v>
      </c>
      <c r="CK31" s="4">
        <f>ParFedAn19!$F$7*CaGa19!$N32</f>
        <v>35918.694956907872</v>
      </c>
      <c r="CL31" s="4">
        <f>ParFedAn19!$G$7*CaGa19!$N32</f>
        <v>73273.874935547341</v>
      </c>
      <c r="CM31" s="4">
        <f>ParFedAn19!$H$7*CaGa19!$N32</f>
        <v>4528.1157607377982</v>
      </c>
      <c r="CN31" s="4">
        <f>ParFedAn19!$I$7*CaGa19!$N32</f>
        <v>35961.823202924606</v>
      </c>
      <c r="CO31" s="4">
        <f>ParFedAn19!$J$7*CaGa19!$N32</f>
        <v>6352.3020354896253</v>
      </c>
      <c r="CP31" s="4">
        <f>ParFedAn19!$K$7*CoAr14FII19!O32</f>
        <v>13269.909371881582</v>
      </c>
      <c r="CQ31" s="5">
        <f t="shared" si="7"/>
        <v>1286299.4284757373</v>
      </c>
      <c r="CS31" s="3" t="s">
        <v>26</v>
      </c>
      <c r="CT31" s="4">
        <f>ParFedAn19!$C$11*CaGa19!$N32</f>
        <v>1356172.136560193</v>
      </c>
      <c r="CU31" s="4">
        <f>ParFedAn19!$D$11*CaGa19!$N32</f>
        <v>195434.20796351062</v>
      </c>
      <c r="CV31" s="4">
        <f>ParFedAn19!$E$11*CoAr14FIII19!R30</f>
        <v>0</v>
      </c>
      <c r="CW31" s="4">
        <f>ParFedAn19!$F$11*CaGa19!$N32</f>
        <v>62615.258983130385</v>
      </c>
      <c r="CX31" s="4">
        <f>ParFedAn19!$G$11*CaGa19!$N32</f>
        <v>31431.946921044288</v>
      </c>
      <c r="CY31" s="4">
        <f>ParFedAn19!$H$11*CaGa19!$N32</f>
        <v>3690.0009929618404</v>
      </c>
      <c r="CZ31" s="4">
        <f>ParFedAn19!$I$11*CaGa19!$N32</f>
        <v>38078.696879979499</v>
      </c>
      <c r="DA31" s="4">
        <f>ParFedAn19!$J$11*CaGa19!$N32</f>
        <v>6352.3020354896253</v>
      </c>
      <c r="DB31" s="4">
        <f>ParFedAn19!$K$11*CoAr14FII19!O32</f>
        <v>16105.587932145203</v>
      </c>
      <c r="DC31" s="5">
        <f t="shared" si="62"/>
        <v>1709880.1382684545</v>
      </c>
      <c r="DE31" s="3" t="s">
        <v>26</v>
      </c>
      <c r="DF31" s="4">
        <f>ParFedAn19!$C$14*CaGa19!$N32</f>
        <v>979244.32564638986</v>
      </c>
      <c r="DG31" s="4">
        <f>ParFedAn19!$D$14*CaGa19!$N32</f>
        <v>134604.13139607999</v>
      </c>
      <c r="DH31" s="4">
        <f>ParFedAn19!$E$14*CoAr14FIII19!R30</f>
        <v>0</v>
      </c>
      <c r="DI31" s="4">
        <f>ParFedAn19!$F$14*CaGa19!$N32</f>
        <v>53805.607033916443</v>
      </c>
      <c r="DJ31" s="4">
        <f>ParFedAn19!$G$14*CaGa19!$N32</f>
        <v>31431.946921044288</v>
      </c>
      <c r="DK31" s="4">
        <f>ParFedAn19!$H$14*CaGa19!$N32</f>
        <v>4328.0038419233433</v>
      </c>
      <c r="DL31" s="4">
        <f>ParFedAn19!$I$14*CaGa19!$N32</f>
        <v>32755.141523316866</v>
      </c>
      <c r="DM31" s="4">
        <f>ParFedAn19!$J$14*CaGa19!$N32</f>
        <v>6352.3020354896253</v>
      </c>
      <c r="DN31" s="4">
        <f>ParFedAn19!$K$14*CoAr14FII19!O32</f>
        <v>9224.0594606341347</v>
      </c>
      <c r="DO31" s="5">
        <f t="shared" si="63"/>
        <v>1251745.5178587947</v>
      </c>
      <c r="DQ31" s="3" t="s">
        <v>26</v>
      </c>
      <c r="DR31" s="4">
        <f>ParFedAn19!$C$22*CaGa19!$N32</f>
        <v>1087168.4671280324</v>
      </c>
      <c r="DS31" s="4">
        <f>ParFedAn19!$D$22*CaGa19!$N32</f>
        <v>153460.65963562252</v>
      </c>
      <c r="DT31" s="4">
        <f>ParFedAn19!$E$22*CoAr14FIII19!R30</f>
        <v>0</v>
      </c>
      <c r="DU31" s="4">
        <f>ParFedAn19!$F$22*CaGa19!$N32</f>
        <v>32721.197540320605</v>
      </c>
      <c r="DV31" s="4">
        <f>ParFedAn19!$G$22*CaGa19!$N32</f>
        <v>95408.785475599929</v>
      </c>
      <c r="DW31" s="4">
        <f>ParFedAn19!$H$22*CaGa19!$N32</f>
        <v>3846.6389506336027</v>
      </c>
      <c r="DX31" s="4">
        <f>ParFedAn19!$I$22*CaGa19!$N32</f>
        <v>23821.259324124738</v>
      </c>
      <c r="DY31" s="4">
        <f>ParFedAn19!$J$22*CaGa19!$N32</f>
        <v>6352.3020354896253</v>
      </c>
      <c r="DZ31" s="4">
        <f>ParFedAn19!$K$22*CoAr14FII19!O32</f>
        <v>10992.062999569845</v>
      </c>
      <c r="EA31" s="5">
        <f t="shared" si="64"/>
        <v>1413771.3730893931</v>
      </c>
      <c r="EC31" s="3" t="s">
        <v>26</v>
      </c>
      <c r="ED31" s="4">
        <f>ParFedAn19!$C$26*CaGa19!$N32</f>
        <v>1322887.2687749914</v>
      </c>
      <c r="EE31" s="4">
        <f>ParFedAn19!$D$26*CaGa19!$N32</f>
        <v>178320.91937798163</v>
      </c>
      <c r="EF31" s="4">
        <f>ParFedAn19!$E$26*CoAr14FIII19!R30</f>
        <v>0</v>
      </c>
      <c r="EG31" s="4">
        <f>ParFedAn19!$F$26*CaGa19!$N32</f>
        <v>33462.15332572256</v>
      </c>
      <c r="EH31" s="4">
        <f>ParFedAn19!$G$26*CaGa19!$N32</f>
        <v>31731.587059931466</v>
      </c>
      <c r="EI31" s="4">
        <f>ParFedAn19!$H$26*CaGa19!$N32</f>
        <v>2441.0140502444406</v>
      </c>
      <c r="EJ31" s="4">
        <f>ParFedAn19!$I$26*CaGa19!$N32</f>
        <v>37624.476737917663</v>
      </c>
      <c r="EK31" s="4">
        <f>ParFedAn19!$J$26*CaGa19!$N32</f>
        <v>6352.3020354896253</v>
      </c>
      <c r="EL31" s="4">
        <f>ParFedAn19!$K$26*CoAr14FII19!O32</f>
        <v>12750.759277408821</v>
      </c>
      <c r="EM31" s="5">
        <f t="shared" si="65"/>
        <v>1625570.4806396873</v>
      </c>
      <c r="EO31" s="3" t="s">
        <v>26</v>
      </c>
      <c r="EP31" s="4">
        <f>ParFedAn19!$C$30*CaGa19!$N32</f>
        <v>1208333.9729949716</v>
      </c>
      <c r="EQ31" s="4">
        <f>ParFedAn19!$D$30*CaGa19!$N32</f>
        <v>147961.54456101317</v>
      </c>
      <c r="ER31" s="4">
        <f>ParFedAn19!$E$30*CoAr14FIII19!R30</f>
        <v>2837001.2217578189</v>
      </c>
      <c r="ES31" s="400">
        <f>ParFedAn19!$F$30*CaGa19!$N32</f>
        <v>-7316.457074403681</v>
      </c>
      <c r="ET31" s="4">
        <f>ParFedAn19!$G$30*CaGa19!$N32</f>
        <v>31431.94686869924</v>
      </c>
      <c r="EU31" s="4">
        <f>ParFedAn19!$H$30*CaGa19!$N32</f>
        <v>4041.1590892056356</v>
      </c>
      <c r="EV31" s="4">
        <f>ParFedAn19!$I$30*CaGa19!$N32</f>
        <v>32141.890106933974</v>
      </c>
      <c r="EW31" s="4">
        <f>ParFedAn19!$J$30*CaGa19!$N32</f>
        <v>6352.3020354896253</v>
      </c>
      <c r="EX31" s="4">
        <f>ParFedAn19!$K$30*CoAr14FII19!O32</f>
        <v>12982.465341616806</v>
      </c>
      <c r="EY31" s="5">
        <f t="shared" si="66"/>
        <v>4272930.0456813453</v>
      </c>
      <c r="FA31" s="3" t="s">
        <v>26</v>
      </c>
      <c r="FB31" s="4">
        <f>ParFedAn19!$C$41*CaGa19!$AC32</f>
        <v>1037643.5617580803</v>
      </c>
      <c r="FC31" s="4">
        <f>ParFedAn19!$D$41*CaGa19!$AC32</f>
        <v>140612.52248636537</v>
      </c>
      <c r="FD31" s="4">
        <f>ParFedAn19!$E$41*CoAr14FIII19!R30</f>
        <v>480591.61747817916</v>
      </c>
      <c r="FE31" s="4">
        <f>ParFedAn19!$F$41*CaGa19!$AC32</f>
        <v>29587.142925968394</v>
      </c>
      <c r="FF31" s="4">
        <f>ParFedAn19!$G$41*CaGa19!$AC32</f>
        <v>106302.54620367277</v>
      </c>
      <c r="FG31" s="4">
        <f>ParFedAn19!$H$41*CaGa19!$AC32</f>
        <v>4151.4888746889119</v>
      </c>
      <c r="FH31" s="4">
        <f>ParFedAn19!$I$41*CaGa19!$AC32</f>
        <v>27965.357142816381</v>
      </c>
      <c r="FI31" s="4">
        <f>ParFedAn19!$J$41*CaGa19!$AC32</f>
        <v>6334.5392601194881</v>
      </c>
      <c r="FJ31" s="4">
        <f>ParFedAn19!$K$41*CoAr14FII19!U32</f>
        <v>13023.640611361328</v>
      </c>
      <c r="FK31" s="5">
        <f t="shared" si="67"/>
        <v>1846212.4167412519</v>
      </c>
      <c r="FM31" s="3" t="s">
        <v>26</v>
      </c>
      <c r="FN31" s="4"/>
      <c r="FO31" s="4"/>
      <c r="FP31" s="4"/>
      <c r="FQ31" s="4"/>
      <c r="FR31" s="4"/>
      <c r="FS31" s="4"/>
      <c r="FT31" s="4"/>
      <c r="FU31" s="4"/>
      <c r="FV31" s="4"/>
      <c r="FW31" s="5">
        <f t="shared" si="68"/>
        <v>0</v>
      </c>
      <c r="FY31" s="3" t="s">
        <v>26</v>
      </c>
      <c r="FZ31" s="4"/>
      <c r="GA31" s="4"/>
      <c r="GB31" s="4"/>
      <c r="GC31" s="4"/>
      <c r="GD31" s="4"/>
      <c r="GE31" s="4"/>
      <c r="GF31" s="4"/>
      <c r="GG31" s="4"/>
      <c r="GH31" s="4"/>
      <c r="GI31" s="5">
        <f t="shared" si="69"/>
        <v>0</v>
      </c>
      <c r="GK31" s="3" t="s">
        <v>26</v>
      </c>
      <c r="GL31" s="4"/>
      <c r="GM31" s="4"/>
      <c r="GN31" s="4"/>
      <c r="GO31" s="4"/>
      <c r="GP31" s="4"/>
      <c r="GQ31" s="4"/>
      <c r="GR31" s="4"/>
      <c r="GS31" s="4"/>
      <c r="GT31" s="4"/>
      <c r="GU31" s="5">
        <f t="shared" si="70"/>
        <v>0</v>
      </c>
      <c r="GW31" s="3" t="s">
        <v>26</v>
      </c>
      <c r="GX31" s="4"/>
      <c r="GY31" s="4"/>
      <c r="GZ31" s="4"/>
      <c r="HA31" s="4"/>
      <c r="HB31" s="4"/>
      <c r="HC31" s="4"/>
      <c r="HD31" s="4"/>
      <c r="HE31" s="4"/>
      <c r="HF31" s="4"/>
      <c r="HG31" s="5">
        <f t="shared" si="71"/>
        <v>0</v>
      </c>
      <c r="HI31" s="3" t="s">
        <v>26</v>
      </c>
      <c r="HJ31" s="4"/>
      <c r="HK31" s="4"/>
      <c r="HL31" s="4"/>
      <c r="HM31" s="4"/>
      <c r="HN31" s="4"/>
      <c r="HO31" s="4"/>
      <c r="HP31" s="4"/>
      <c r="HQ31" s="4"/>
      <c r="HR31" s="4"/>
      <c r="HS31" s="5">
        <f t="shared" si="72"/>
        <v>0</v>
      </c>
    </row>
    <row r="32" spans="1:227" s="2" customFormat="1">
      <c r="A32" s="3" t="s">
        <v>27</v>
      </c>
      <c r="B32" s="4">
        <f t="shared" si="8"/>
        <v>5710216.2059673518</v>
      </c>
      <c r="C32" s="4">
        <f t="shared" si="8"/>
        <v>800685.58249263698</v>
      </c>
      <c r="D32" s="4">
        <f t="shared" si="8"/>
        <v>0</v>
      </c>
      <c r="E32" s="4">
        <f t="shared" si="8"/>
        <v>262228.9914073791</v>
      </c>
      <c r="F32" s="4">
        <f t="shared" si="8"/>
        <v>234340.11212040915</v>
      </c>
      <c r="G32" s="4">
        <f t="shared" si="8"/>
        <v>21596.206059882505</v>
      </c>
      <c r="H32" s="4">
        <f t="shared" si="8"/>
        <v>183832.2130550911</v>
      </c>
      <c r="I32" s="4">
        <f t="shared" si="8"/>
        <v>32803.516274402515</v>
      </c>
      <c r="J32" s="4">
        <f t="shared" si="8"/>
        <v>180109.05558195821</v>
      </c>
      <c r="K32" s="6">
        <f t="shared" si="9"/>
        <v>7425811.8829591116</v>
      </c>
      <c r="L32" s="3"/>
      <c r="M32" s="3" t="s">
        <v>27</v>
      </c>
      <c r="N32" s="4">
        <f t="shared" si="10"/>
        <v>6228498.2168576978</v>
      </c>
      <c r="O32" s="4">
        <f t="shared" si="10"/>
        <v>825803.58394958114</v>
      </c>
      <c r="P32" s="4">
        <f t="shared" si="10"/>
        <v>1220786.4775780041</v>
      </c>
      <c r="Q32" s="4">
        <f t="shared" si="10"/>
        <v>101330.25254619255</v>
      </c>
      <c r="R32" s="4">
        <f t="shared" si="10"/>
        <v>272957.72100596665</v>
      </c>
      <c r="S32" s="4">
        <f t="shared" si="10"/>
        <v>17779.45242524401</v>
      </c>
      <c r="T32" s="4">
        <f t="shared" si="10"/>
        <v>161096.62297567815</v>
      </c>
      <c r="U32" s="4">
        <f t="shared" si="10"/>
        <v>32803.516274402515</v>
      </c>
      <c r="V32" s="4">
        <f t="shared" si="10"/>
        <v>171363.5446461096</v>
      </c>
      <c r="W32" s="5">
        <f t="shared" si="11"/>
        <v>9032419.3882588744</v>
      </c>
      <c r="X32" s="5"/>
      <c r="Y32" s="3" t="s">
        <v>27</v>
      </c>
      <c r="Z32" s="4">
        <f t="shared" si="12"/>
        <v>1786142.8961758823</v>
      </c>
      <c r="AA32" s="4">
        <f t="shared" si="13"/>
        <v>242042.70850663068</v>
      </c>
      <c r="AB32" s="4">
        <f t="shared" si="14"/>
        <v>206802.78293682935</v>
      </c>
      <c r="AC32" s="4">
        <f t="shared" si="15"/>
        <v>50929.690216378804</v>
      </c>
      <c r="AD32" s="4">
        <f t="shared" si="16"/>
        <v>182983.39116121834</v>
      </c>
      <c r="AE32" s="4">
        <f t="shared" si="17"/>
        <v>7146.1459747461931</v>
      </c>
      <c r="AF32" s="4">
        <f t="shared" si="18"/>
        <v>48138.036837073814</v>
      </c>
      <c r="AG32" s="4">
        <f t="shared" si="19"/>
        <v>10903.929554422011</v>
      </c>
      <c r="AH32" s="4">
        <f t="shared" si="20"/>
        <v>60576.760983221277</v>
      </c>
      <c r="AI32" s="5">
        <f t="shared" si="21"/>
        <v>2595666.3423464024</v>
      </c>
      <c r="AK32" s="3" t="s">
        <v>27</v>
      </c>
      <c r="AL32" s="4">
        <f t="shared" si="22"/>
        <v>0</v>
      </c>
      <c r="AM32" s="4">
        <f t="shared" si="23"/>
        <v>0</v>
      </c>
      <c r="AN32" s="4">
        <f t="shared" si="24"/>
        <v>0</v>
      </c>
      <c r="AO32" s="4">
        <f t="shared" si="25"/>
        <v>0</v>
      </c>
      <c r="AP32" s="4">
        <f t="shared" si="26"/>
        <v>0</v>
      </c>
      <c r="AQ32" s="4">
        <f t="shared" si="27"/>
        <v>0</v>
      </c>
      <c r="AR32" s="4">
        <f t="shared" si="28"/>
        <v>0</v>
      </c>
      <c r="AS32" s="4">
        <f t="shared" si="29"/>
        <v>0</v>
      </c>
      <c r="AT32" s="4">
        <f t="shared" si="30"/>
        <v>0</v>
      </c>
      <c r="AU32" s="5">
        <f t="shared" si="31"/>
        <v>0</v>
      </c>
      <c r="AW32" s="3" t="s">
        <v>27</v>
      </c>
      <c r="AX32" s="4">
        <f t="shared" si="32"/>
        <v>11938714.42282505</v>
      </c>
      <c r="AY32" s="4">
        <f t="shared" si="33"/>
        <v>1626489.166442218</v>
      </c>
      <c r="AZ32" s="4">
        <f t="shared" si="34"/>
        <v>1220786.4775780041</v>
      </c>
      <c r="BA32" s="4">
        <f t="shared" si="35"/>
        <v>363559.24395357171</v>
      </c>
      <c r="BB32" s="4">
        <f t="shared" si="36"/>
        <v>507297.8331263758</v>
      </c>
      <c r="BC32" s="4">
        <f t="shared" si="37"/>
        <v>39375.658485126514</v>
      </c>
      <c r="BD32" s="4">
        <f t="shared" si="38"/>
        <v>344928.83603076928</v>
      </c>
      <c r="BE32" s="4">
        <f t="shared" si="39"/>
        <v>65607.032548805029</v>
      </c>
      <c r="BF32" s="4">
        <f t="shared" si="40"/>
        <v>351472.60022806778</v>
      </c>
      <c r="BG32" s="5">
        <f t="shared" si="41"/>
        <v>16458231.271217989</v>
      </c>
      <c r="BI32" s="3" t="s">
        <v>27</v>
      </c>
      <c r="BJ32" s="4">
        <f t="shared" si="42"/>
        <v>1786142.8961758823</v>
      </c>
      <c r="BK32" s="4">
        <f t="shared" si="43"/>
        <v>242042.70850663068</v>
      </c>
      <c r="BL32" s="4">
        <f t="shared" si="44"/>
        <v>206802.78293682935</v>
      </c>
      <c r="BM32" s="4">
        <f t="shared" si="45"/>
        <v>50929.690216378804</v>
      </c>
      <c r="BN32" s="4">
        <f t="shared" si="46"/>
        <v>182983.39116121834</v>
      </c>
      <c r="BO32" s="4">
        <f t="shared" si="47"/>
        <v>7146.1459747461931</v>
      </c>
      <c r="BP32" s="4">
        <f t="shared" si="48"/>
        <v>48138.036837073814</v>
      </c>
      <c r="BQ32" s="4">
        <f t="shared" si="49"/>
        <v>10903.929554422011</v>
      </c>
      <c r="BR32" s="4">
        <f t="shared" si="50"/>
        <v>60576.760983221277</v>
      </c>
      <c r="BS32" s="5">
        <f t="shared" si="51"/>
        <v>2595666.3423464024</v>
      </c>
      <c r="BU32" s="3" t="s">
        <v>27</v>
      </c>
      <c r="BV32" s="4">
        <f t="shared" si="52"/>
        <v>13724857.319000931</v>
      </c>
      <c r="BW32" s="4">
        <f t="shared" si="53"/>
        <v>1868531.8749488487</v>
      </c>
      <c r="BX32" s="4">
        <f t="shared" si="54"/>
        <v>1427589.2605148335</v>
      </c>
      <c r="BY32" s="4">
        <f t="shared" si="55"/>
        <v>414488.93416995055</v>
      </c>
      <c r="BZ32" s="4">
        <f t="shared" si="56"/>
        <v>690281.2242875942</v>
      </c>
      <c r="CA32" s="4">
        <f t="shared" si="57"/>
        <v>46521.804459872707</v>
      </c>
      <c r="CB32" s="4">
        <f t="shared" si="58"/>
        <v>393066.87286784308</v>
      </c>
      <c r="CC32" s="4">
        <f t="shared" si="59"/>
        <v>76510.962103227037</v>
      </c>
      <c r="CD32" s="4">
        <f t="shared" si="60"/>
        <v>412049.36121128907</v>
      </c>
      <c r="CE32" s="5">
        <f t="shared" si="61"/>
        <v>19053897.613564391</v>
      </c>
      <c r="CF32" s="6"/>
      <c r="CG32" s="3" t="s">
        <v>27</v>
      </c>
      <c r="CH32" s="4">
        <f>ParFedAn19!$C$7*CaGa19!$N33</f>
        <v>1690157.9920321987</v>
      </c>
      <c r="CI32" s="4">
        <f>ParFedAn19!$D$7*CaGa19!$N33</f>
        <v>232575.62928863405</v>
      </c>
      <c r="CJ32" s="4">
        <f>ParFedAn19!$E$7*CoAr14FIII19!R31</f>
        <v>0</v>
      </c>
      <c r="CK32" s="4">
        <f>ParFedAn19!$F$7*CaGa19!$N33</f>
        <v>61828.47771781098</v>
      </c>
      <c r="CL32" s="4">
        <f>ParFedAn19!$G$7*CaGa19!$N33</f>
        <v>126129.64221515709</v>
      </c>
      <c r="CM32" s="4">
        <f>ParFedAn19!$H$7*CaGa19!$N33</f>
        <v>7794.4509050878696</v>
      </c>
      <c r="CN32" s="4">
        <f>ParFedAn19!$I$7*CaGa19!$N33</f>
        <v>61902.716322555752</v>
      </c>
      <c r="CO32" s="4">
        <f>ParFedAn19!$J$7*CaGa19!$N33</f>
        <v>10934.505424800838</v>
      </c>
      <c r="CP32" s="4">
        <f>ParFedAn19!$K$7*CoAr14FII19!O33</f>
        <v>61918.608527026263</v>
      </c>
      <c r="CQ32" s="5">
        <f t="shared" si="7"/>
        <v>2253242.0224332712</v>
      </c>
      <c r="CS32" s="3" t="s">
        <v>27</v>
      </c>
      <c r="CT32" s="4">
        <f>ParFedAn19!$C$11*CaGa19!$N33</f>
        <v>2334440.5699434238</v>
      </c>
      <c r="CU32" s="4">
        <f>ParFedAn19!$D$11*CaGa19!$N33</f>
        <v>336409.76062372437</v>
      </c>
      <c r="CV32" s="4">
        <f>ParFedAn19!$E$11*CoAr14FIII19!R31</f>
        <v>0</v>
      </c>
      <c r="CW32" s="4">
        <f>ParFedAn19!$F$11*CaGa19!$N33</f>
        <v>107782.48345264263</v>
      </c>
      <c r="CX32" s="4">
        <f>ParFedAn19!$G$11*CaGa19!$N33</f>
        <v>54105.234952626037</v>
      </c>
      <c r="CY32" s="4">
        <f>ParFedAn19!$H$11*CaGa19!$N33</f>
        <v>6351.7659660450536</v>
      </c>
      <c r="CZ32" s="4">
        <f>ParFedAn19!$I$11*CaGa19!$N33</f>
        <v>65546.586934509527</v>
      </c>
      <c r="DA32" s="4">
        <f>ParFedAn19!$J$11*CaGa19!$N33</f>
        <v>10934.505424800838</v>
      </c>
      <c r="DB32" s="4">
        <f>ParFedAn19!$K$11*CoAr14FII19!O33</f>
        <v>75150.143555705086</v>
      </c>
      <c r="DC32" s="5">
        <f t="shared" si="62"/>
        <v>2990721.0508534773</v>
      </c>
      <c r="DE32" s="3" t="s">
        <v>27</v>
      </c>
      <c r="DF32" s="4">
        <f>ParFedAn19!$C$14*CaGa19!$N33</f>
        <v>1685617.6439917292</v>
      </c>
      <c r="DG32" s="4">
        <f>ParFedAn19!$D$14*CaGa19!$N33</f>
        <v>231700.19258027853</v>
      </c>
      <c r="DH32" s="4">
        <f>ParFedAn19!$E$14*CoAr14FIII19!R31</f>
        <v>0</v>
      </c>
      <c r="DI32" s="4">
        <f>ParFedAn19!$F$14*CaGa19!$N33</f>
        <v>92618.030236925493</v>
      </c>
      <c r="DJ32" s="4">
        <f>ParFedAn19!$G$14*CaGa19!$N33</f>
        <v>54105.234952626037</v>
      </c>
      <c r="DK32" s="4">
        <f>ParFedAn19!$H$14*CaGa19!$N33</f>
        <v>7449.9891887495814</v>
      </c>
      <c r="DL32" s="4">
        <f>ParFedAn19!$I$14*CaGa19!$N33</f>
        <v>56382.909798025838</v>
      </c>
      <c r="DM32" s="4">
        <f>ParFedAn19!$J$14*CaGa19!$N33</f>
        <v>10934.505424800838</v>
      </c>
      <c r="DN32" s="4">
        <f>ParFedAn19!$K$14*CoAr14FII19!O33</f>
        <v>43040.303499226851</v>
      </c>
      <c r="DO32" s="5">
        <f t="shared" si="63"/>
        <v>2181848.8096723622</v>
      </c>
      <c r="DQ32" s="3" t="s">
        <v>27</v>
      </c>
      <c r="DR32" s="4">
        <f>ParFedAn19!$C$22*CaGa19!$N33</f>
        <v>1871392.3606070473</v>
      </c>
      <c r="DS32" s="4">
        <f>ParFedAn19!$D$22*CaGa19!$N33</f>
        <v>264158.78934980312</v>
      </c>
      <c r="DT32" s="4">
        <f>ParFedAn19!$E$22*CoAr14FIII19!R31</f>
        <v>0</v>
      </c>
      <c r="DU32" s="4">
        <f>ParFedAn19!$F$22*CaGa19!$N33</f>
        <v>56324.480481513754</v>
      </c>
      <c r="DV32" s="4">
        <f>ParFedAn19!$G$22*CaGa19!$N33</f>
        <v>164231.46703794837</v>
      </c>
      <c r="DW32" s="4">
        <f>ParFedAn19!$H$22*CaGa19!$N33</f>
        <v>6621.3939825220114</v>
      </c>
      <c r="DX32" s="4">
        <f>ParFedAn19!$I$22*CaGa19!$N33</f>
        <v>41004.613422030488</v>
      </c>
      <c r="DY32" s="4">
        <f>ParFedAn19!$J$22*CaGa19!$N33</f>
        <v>10934.505424800838</v>
      </c>
      <c r="DZ32" s="4">
        <f>ParFedAn19!$K$22*CoAr14FII19!O33</f>
        <v>51289.969411318518</v>
      </c>
      <c r="EA32" s="5">
        <f t="shared" si="64"/>
        <v>2465957.5797169846</v>
      </c>
      <c r="EC32" s="3" t="s">
        <v>27</v>
      </c>
      <c r="ED32" s="4">
        <f>ParFedAn19!$C$26*CaGa19!$N33</f>
        <v>2277145.8183198874</v>
      </c>
      <c r="EE32" s="4">
        <f>ParFedAn19!$D$26*CaGa19!$N33</f>
        <v>306951.8812865644</v>
      </c>
      <c r="EF32" s="4">
        <f>ParFedAn19!$E$26*CoAr14FIII19!R31</f>
        <v>0</v>
      </c>
      <c r="EG32" s="4">
        <f>ParFedAn19!$F$26*CaGa19!$N33</f>
        <v>57599.921260266143</v>
      </c>
      <c r="EH32" s="4">
        <f>ParFedAn19!$G$26*CaGa19!$N33</f>
        <v>54621.019105496118</v>
      </c>
      <c r="EI32" s="4">
        <f>ParFedAn19!$H$26*CaGa19!$N33</f>
        <v>4201.8281286518804</v>
      </c>
      <c r="EJ32" s="4">
        <f>ParFedAn19!$I$26*CaGa19!$N33</f>
        <v>64764.717215519362</v>
      </c>
      <c r="EK32" s="4">
        <f>ParFedAn19!$J$26*CaGa19!$N33</f>
        <v>10934.505424800838</v>
      </c>
      <c r="EL32" s="4">
        <f>ParFedAn19!$K$26*CoAr14FII19!O33</f>
        <v>59496.20679348152</v>
      </c>
      <c r="EM32" s="5">
        <f t="shared" si="65"/>
        <v>2835715.897534667</v>
      </c>
      <c r="EO32" s="3" t="s">
        <v>27</v>
      </c>
      <c r="EP32" s="4">
        <f>ParFedAn19!$C$30*CaGa19!$N33</f>
        <v>2079960.0379307631</v>
      </c>
      <c r="EQ32" s="4">
        <f>ParFedAn19!$D$30*CaGa19!$N33</f>
        <v>254692.91331321359</v>
      </c>
      <c r="ER32" s="4">
        <f>ParFedAn19!$E$30*CoAr14FIII19!R31</f>
        <v>1220786.4775780041</v>
      </c>
      <c r="ES32" s="400">
        <f>ParFedAn19!$F$30*CaGa19!$N33</f>
        <v>-12594.149195587344</v>
      </c>
      <c r="ET32" s="4">
        <f>ParFedAn19!$G$30*CaGa19!$N33</f>
        <v>54105.234862522135</v>
      </c>
      <c r="EU32" s="4">
        <f>ParFedAn19!$H$30*CaGa19!$N33</f>
        <v>6956.2303140701169</v>
      </c>
      <c r="EV32" s="4">
        <f>ParFedAn19!$I$30*CaGa19!$N33</f>
        <v>55327.292338128296</v>
      </c>
      <c r="EW32" s="4">
        <f>ParFedAn19!$J$30*CaGa19!$N33</f>
        <v>10934.505424800838</v>
      </c>
      <c r="EX32" s="4">
        <f>ParFedAn19!$K$30*CoAr14FII19!O33</f>
        <v>60577.368441309562</v>
      </c>
      <c r="EY32" s="5">
        <f t="shared" si="66"/>
        <v>3730745.9110072246</v>
      </c>
      <c r="FA32" s="3" t="s">
        <v>27</v>
      </c>
      <c r="FB32" s="4">
        <f>ParFedAn19!$C$41*CaGa19!$AC33</f>
        <v>1786142.8961758823</v>
      </c>
      <c r="FC32" s="4">
        <f>ParFedAn19!$D$41*CaGa19!$AC33</f>
        <v>242042.70850663068</v>
      </c>
      <c r="FD32" s="4">
        <f>ParFedAn19!$E$41*CoAr14FIII19!R31</f>
        <v>206802.78293682935</v>
      </c>
      <c r="FE32" s="4">
        <f>ParFedAn19!$F$41*CaGa19!$AC33</f>
        <v>50929.690216378804</v>
      </c>
      <c r="FF32" s="4">
        <f>ParFedAn19!$G$41*CaGa19!$AC33</f>
        <v>182983.39116121834</v>
      </c>
      <c r="FG32" s="4">
        <f>ParFedAn19!$H$41*CaGa19!$AC33</f>
        <v>7146.1459747461931</v>
      </c>
      <c r="FH32" s="4">
        <f>ParFedAn19!$I$41*CaGa19!$AC33</f>
        <v>48138.036837073814</v>
      </c>
      <c r="FI32" s="4">
        <f>ParFedAn19!$J$41*CaGa19!$AC33</f>
        <v>10903.929554422011</v>
      </c>
      <c r="FJ32" s="4">
        <f>ParFedAn19!$K$41*CoAr14FII19!U33</f>
        <v>60576.760983221277</v>
      </c>
      <c r="FK32" s="5">
        <f t="shared" si="67"/>
        <v>2595666.3423464024</v>
      </c>
      <c r="FM32" s="3" t="s">
        <v>27</v>
      </c>
      <c r="FN32" s="4"/>
      <c r="FO32" s="4"/>
      <c r="FP32" s="4"/>
      <c r="FQ32" s="4"/>
      <c r="FR32" s="4"/>
      <c r="FS32" s="4"/>
      <c r="FT32" s="4"/>
      <c r="FU32" s="4"/>
      <c r="FV32" s="4"/>
      <c r="FW32" s="5">
        <f t="shared" si="68"/>
        <v>0</v>
      </c>
      <c r="FY32" s="3" t="s">
        <v>27</v>
      </c>
      <c r="FZ32" s="4"/>
      <c r="GA32" s="4"/>
      <c r="GB32" s="4"/>
      <c r="GC32" s="4"/>
      <c r="GD32" s="4"/>
      <c r="GE32" s="4"/>
      <c r="GF32" s="4"/>
      <c r="GG32" s="4"/>
      <c r="GH32" s="4"/>
      <c r="GI32" s="5">
        <f t="shared" si="69"/>
        <v>0</v>
      </c>
      <c r="GK32" s="3" t="s">
        <v>27</v>
      </c>
      <c r="GL32" s="4"/>
      <c r="GM32" s="4"/>
      <c r="GN32" s="4"/>
      <c r="GO32" s="4"/>
      <c r="GP32" s="4"/>
      <c r="GQ32" s="4"/>
      <c r="GR32" s="4"/>
      <c r="GS32" s="4"/>
      <c r="GT32" s="4"/>
      <c r="GU32" s="5">
        <f t="shared" si="70"/>
        <v>0</v>
      </c>
      <c r="GW32" s="3" t="s">
        <v>27</v>
      </c>
      <c r="GX32" s="4"/>
      <c r="GY32" s="4"/>
      <c r="GZ32" s="4"/>
      <c r="HA32" s="4"/>
      <c r="HB32" s="4"/>
      <c r="HC32" s="4"/>
      <c r="HD32" s="4"/>
      <c r="HE32" s="4"/>
      <c r="HF32" s="4"/>
      <c r="HG32" s="5">
        <f t="shared" si="71"/>
        <v>0</v>
      </c>
      <c r="HI32" s="3" t="s">
        <v>27</v>
      </c>
      <c r="HJ32" s="4"/>
      <c r="HK32" s="4"/>
      <c r="HL32" s="4"/>
      <c r="HM32" s="4"/>
      <c r="HN32" s="4"/>
      <c r="HO32" s="4"/>
      <c r="HP32" s="4"/>
      <c r="HQ32" s="4"/>
      <c r="HR32" s="4"/>
      <c r="HS32" s="5">
        <f t="shared" si="72"/>
        <v>0</v>
      </c>
    </row>
    <row r="33" spans="1:227" s="2" customFormat="1">
      <c r="A33" s="3" t="s">
        <v>28</v>
      </c>
      <c r="B33" s="4">
        <f t="shared" si="8"/>
        <v>3255639.5830960837</v>
      </c>
      <c r="C33" s="4">
        <f t="shared" si="8"/>
        <v>456505.24988059932</v>
      </c>
      <c r="D33" s="4">
        <f t="shared" si="8"/>
        <v>0</v>
      </c>
      <c r="E33" s="4">
        <f t="shared" si="8"/>
        <v>149508.01396435031</v>
      </c>
      <c r="F33" s="4">
        <f t="shared" si="8"/>
        <v>133607.36571219427</v>
      </c>
      <c r="G33" s="4">
        <f t="shared" si="8"/>
        <v>12312.924897620767</v>
      </c>
      <c r="H33" s="4">
        <f t="shared" si="8"/>
        <v>104810.64251908103</v>
      </c>
      <c r="I33" s="4">
        <f t="shared" si="8"/>
        <v>18702.693942845079</v>
      </c>
      <c r="J33" s="4">
        <f t="shared" si="8"/>
        <v>49317.413907263857</v>
      </c>
      <c r="K33" s="6">
        <f t="shared" si="9"/>
        <v>4180403.8879200383</v>
      </c>
      <c r="L33" s="3"/>
      <c r="M33" s="3" t="s">
        <v>28</v>
      </c>
      <c r="N33" s="4">
        <f t="shared" si="10"/>
        <v>3551134.4240966616</v>
      </c>
      <c r="O33" s="4">
        <f t="shared" si="10"/>
        <v>470826.10163854761</v>
      </c>
      <c r="P33" s="4">
        <f t="shared" si="10"/>
        <v>1975673.2286006189</v>
      </c>
      <c r="Q33" s="4">
        <f t="shared" si="10"/>
        <v>57772.730358223038</v>
      </c>
      <c r="R33" s="4">
        <f t="shared" si="10"/>
        <v>155624.9236395031</v>
      </c>
      <c r="S33" s="4">
        <f t="shared" si="10"/>
        <v>10136.829673963664</v>
      </c>
      <c r="T33" s="4">
        <f t="shared" si="10"/>
        <v>91848.105841357436</v>
      </c>
      <c r="U33" s="4">
        <f t="shared" si="10"/>
        <v>18702.693942845079</v>
      </c>
      <c r="V33" s="4">
        <f t="shared" si="10"/>
        <v>46922.720418587582</v>
      </c>
      <c r="W33" s="5">
        <f t="shared" si="11"/>
        <v>6378641.7582103079</v>
      </c>
      <c r="X33" s="5"/>
      <c r="Y33" s="3" t="s">
        <v>28</v>
      </c>
      <c r="Z33" s="4">
        <f t="shared" si="12"/>
        <v>1021517.9595398308</v>
      </c>
      <c r="AA33" s="4">
        <f t="shared" si="13"/>
        <v>138427.31969796467</v>
      </c>
      <c r="AB33" s="4">
        <f t="shared" si="14"/>
        <v>334681.55926742894</v>
      </c>
      <c r="AC33" s="4">
        <f t="shared" si="15"/>
        <v>29127.341010183078</v>
      </c>
      <c r="AD33" s="4">
        <f t="shared" si="16"/>
        <v>104650.54098912379</v>
      </c>
      <c r="AE33" s="4">
        <f t="shared" si="17"/>
        <v>4086.9722519545157</v>
      </c>
      <c r="AF33" s="4">
        <f t="shared" si="18"/>
        <v>27530.758749113364</v>
      </c>
      <c r="AG33" s="4">
        <f t="shared" si="19"/>
        <v>6236.0967273373235</v>
      </c>
      <c r="AH33" s="4">
        <f t="shared" si="20"/>
        <v>16505.130438245465</v>
      </c>
      <c r="AI33" s="5">
        <f t="shared" si="21"/>
        <v>1682763.6786711817</v>
      </c>
      <c r="AK33" s="3" t="s">
        <v>28</v>
      </c>
      <c r="AL33" s="4">
        <f t="shared" si="22"/>
        <v>0</v>
      </c>
      <c r="AM33" s="4">
        <f t="shared" si="23"/>
        <v>0</v>
      </c>
      <c r="AN33" s="4">
        <f t="shared" si="24"/>
        <v>0</v>
      </c>
      <c r="AO33" s="4">
        <f t="shared" si="25"/>
        <v>0</v>
      </c>
      <c r="AP33" s="4">
        <f t="shared" si="26"/>
        <v>0</v>
      </c>
      <c r="AQ33" s="4">
        <f t="shared" si="27"/>
        <v>0</v>
      </c>
      <c r="AR33" s="4">
        <f t="shared" si="28"/>
        <v>0</v>
      </c>
      <c r="AS33" s="4">
        <f t="shared" si="29"/>
        <v>0</v>
      </c>
      <c r="AT33" s="4">
        <f t="shared" si="30"/>
        <v>0</v>
      </c>
      <c r="AU33" s="5">
        <f t="shared" si="31"/>
        <v>0</v>
      </c>
      <c r="AW33" s="3" t="s">
        <v>28</v>
      </c>
      <c r="AX33" s="4">
        <f t="shared" si="32"/>
        <v>6806774.0071927458</v>
      </c>
      <c r="AY33" s="4">
        <f t="shared" si="33"/>
        <v>927331.35151914693</v>
      </c>
      <c r="AZ33" s="4">
        <f t="shared" si="34"/>
        <v>1975673.2286006189</v>
      </c>
      <c r="BA33" s="4">
        <f t="shared" si="35"/>
        <v>207280.74432257333</v>
      </c>
      <c r="BB33" s="4">
        <f t="shared" si="36"/>
        <v>289232.28935169737</v>
      </c>
      <c r="BC33" s="4">
        <f t="shared" si="37"/>
        <v>22449.754571584432</v>
      </c>
      <c r="BD33" s="4">
        <f t="shared" si="38"/>
        <v>196658.74836043845</v>
      </c>
      <c r="BE33" s="4">
        <f t="shared" si="39"/>
        <v>37405.387885690157</v>
      </c>
      <c r="BF33" s="4">
        <f t="shared" si="40"/>
        <v>96240.134325851439</v>
      </c>
      <c r="BG33" s="5">
        <f t="shared" si="41"/>
        <v>10559045.646130348</v>
      </c>
      <c r="BI33" s="3" t="s">
        <v>28</v>
      </c>
      <c r="BJ33" s="4">
        <f t="shared" si="42"/>
        <v>1021517.9595398308</v>
      </c>
      <c r="BK33" s="4">
        <f t="shared" si="43"/>
        <v>138427.31969796467</v>
      </c>
      <c r="BL33" s="4">
        <f t="shared" si="44"/>
        <v>334681.55926742894</v>
      </c>
      <c r="BM33" s="4">
        <f t="shared" si="45"/>
        <v>29127.341010183078</v>
      </c>
      <c r="BN33" s="4">
        <f t="shared" si="46"/>
        <v>104650.54098912379</v>
      </c>
      <c r="BO33" s="4">
        <f t="shared" si="47"/>
        <v>4086.9722519545157</v>
      </c>
      <c r="BP33" s="4">
        <f t="shared" si="48"/>
        <v>27530.758749113364</v>
      </c>
      <c r="BQ33" s="4">
        <f t="shared" si="49"/>
        <v>6236.0967273373235</v>
      </c>
      <c r="BR33" s="4">
        <f t="shared" si="50"/>
        <v>16505.130438245465</v>
      </c>
      <c r="BS33" s="5">
        <f t="shared" si="51"/>
        <v>1682763.6786711817</v>
      </c>
      <c r="BU33" s="3" t="s">
        <v>28</v>
      </c>
      <c r="BV33" s="4">
        <f t="shared" si="52"/>
        <v>7828291.9667325765</v>
      </c>
      <c r="BW33" s="4">
        <f t="shared" si="53"/>
        <v>1065758.6712171116</v>
      </c>
      <c r="BX33" s="4">
        <f t="shared" si="54"/>
        <v>2310354.7878680481</v>
      </c>
      <c r="BY33" s="4">
        <f t="shared" si="55"/>
        <v>236408.0853327564</v>
      </c>
      <c r="BZ33" s="4">
        <f t="shared" si="56"/>
        <v>393882.83034082118</v>
      </c>
      <c r="CA33" s="4">
        <f t="shared" si="57"/>
        <v>26536.726823538949</v>
      </c>
      <c r="CB33" s="4">
        <f t="shared" si="58"/>
        <v>224189.50710955181</v>
      </c>
      <c r="CC33" s="4">
        <f t="shared" si="59"/>
        <v>43641.484613027482</v>
      </c>
      <c r="CD33" s="4">
        <f t="shared" si="60"/>
        <v>112745.26476409691</v>
      </c>
      <c r="CE33" s="5">
        <f t="shared" si="61"/>
        <v>12241809.324801529</v>
      </c>
      <c r="CF33" s="6"/>
      <c r="CG33" s="3" t="s">
        <v>28</v>
      </c>
      <c r="CH33" s="4">
        <f>ParFedAn19!$C$7*CaGa19!$N34</f>
        <v>963631.68434776459</v>
      </c>
      <c r="CI33" s="4">
        <f>ParFedAn19!$D$7*CaGa19!$N34</f>
        <v>132601.35824354232</v>
      </c>
      <c r="CJ33" s="4">
        <f>ParFedAn19!$E$7*CoAr14FIII19!R32</f>
        <v>0</v>
      </c>
      <c r="CK33" s="4">
        <f>ParFedAn19!$F$7*CaGa19!$N34</f>
        <v>35251.071441099572</v>
      </c>
      <c r="CL33" s="4">
        <f>ParFedAn19!$G$7*CaGa19!$N34</f>
        <v>71911.927847546031</v>
      </c>
      <c r="CM33" s="4">
        <f>ParFedAn19!$H$7*CaGa19!$N34</f>
        <v>4443.9513286002275</v>
      </c>
      <c r="CN33" s="4">
        <f>ParFedAn19!$I$7*CaGa19!$N34</f>
        <v>35293.398059126448</v>
      </c>
      <c r="CO33" s="4">
        <f>ParFedAn19!$J$7*CaGa19!$N34</f>
        <v>6234.2313142816929</v>
      </c>
      <c r="CP33" s="4">
        <f>ParFedAn19!$K$7*CoAr14FII19!O34</f>
        <v>16954.536991059995</v>
      </c>
      <c r="CQ33" s="5">
        <f t="shared" si="7"/>
        <v>1266322.1595730209</v>
      </c>
      <c r="CS33" s="3" t="s">
        <v>28</v>
      </c>
      <c r="CT33" s="4">
        <f>ParFedAn19!$C$11*CaGa19!$N34</f>
        <v>1330964.8618822624</v>
      </c>
      <c r="CU33" s="4">
        <f>ParFedAn19!$D$11*CaGa19!$N34</f>
        <v>191801.65747173066</v>
      </c>
      <c r="CV33" s="4">
        <f>ParFedAn19!$E$11*CoAr14FIII19!R32</f>
        <v>0</v>
      </c>
      <c r="CW33" s="4">
        <f>ParFedAn19!$F$11*CaGa19!$N34</f>
        <v>61451.424400729295</v>
      </c>
      <c r="CX33" s="4">
        <f>ParFedAn19!$G$11*CaGa19!$N34</f>
        <v>30847.718932324118</v>
      </c>
      <c r="CY33" s="4">
        <f>ParFedAn19!$H$11*CaGa19!$N34</f>
        <v>3621.4146637755252</v>
      </c>
      <c r="CZ33" s="4">
        <f>ParFedAn19!$I$11*CaGa19!$N34</f>
        <v>37370.925244097125</v>
      </c>
      <c r="DA33" s="4">
        <f>ParFedAn19!$J$11*CaGa19!$N34</f>
        <v>6234.2313142816929</v>
      </c>
      <c r="DB33" s="4">
        <f>ParFedAn19!$K$11*CoAr14FII19!O34</f>
        <v>20577.592408953045</v>
      </c>
      <c r="DC33" s="5">
        <f t="shared" si="62"/>
        <v>1682869.8263181539</v>
      </c>
      <c r="DE33" s="3" t="s">
        <v>28</v>
      </c>
      <c r="DF33" s="4">
        <f>ParFedAn19!$C$14*CaGa19!$N34</f>
        <v>961043.03686605673</v>
      </c>
      <c r="DG33" s="4">
        <f>ParFedAn19!$D$14*CaGa19!$N34</f>
        <v>132102.23416532631</v>
      </c>
      <c r="DH33" s="4">
        <f>ParFedAn19!$E$14*CoAr14FIII19!R32</f>
        <v>0</v>
      </c>
      <c r="DI33" s="4">
        <f>ParFedAn19!$F$14*CaGa19!$N34</f>
        <v>52805.518122521433</v>
      </c>
      <c r="DJ33" s="4">
        <f>ParFedAn19!$G$14*CaGa19!$N34</f>
        <v>30847.718932324118</v>
      </c>
      <c r="DK33" s="4">
        <f>ParFedAn19!$H$14*CaGa19!$N34</f>
        <v>4247.5589052450132</v>
      </c>
      <c r="DL33" s="4">
        <f>ParFedAn19!$I$14*CaGa19!$N34</f>
        <v>32146.319215857453</v>
      </c>
      <c r="DM33" s="4">
        <f>ParFedAn19!$J$14*CaGa19!$N34</f>
        <v>6234.2313142816929</v>
      </c>
      <c r="DN33" s="4">
        <f>ParFedAn19!$K$14*CoAr14FII19!O34</f>
        <v>11785.284507250813</v>
      </c>
      <c r="DO33" s="5">
        <f t="shared" si="63"/>
        <v>1231211.9020288636</v>
      </c>
      <c r="DQ33" s="3" t="s">
        <v>28</v>
      </c>
      <c r="DR33" s="4">
        <f>ParFedAn19!$C$22*CaGa19!$N34</f>
        <v>1066961.1841192616</v>
      </c>
      <c r="DS33" s="4">
        <f>ParFedAn19!$D$22*CaGa19!$N34</f>
        <v>150608.27467990207</v>
      </c>
      <c r="DT33" s="4">
        <f>ParFedAn19!$E$22*CoAr14FIII19!R32</f>
        <v>0</v>
      </c>
      <c r="DU33" s="4">
        <f>ParFedAn19!$F$22*CaGa19!$N34</f>
        <v>32113.006152255555</v>
      </c>
      <c r="DV33" s="4">
        <f>ParFedAn19!$G$22*CaGa19!$N34</f>
        <v>93635.415121397513</v>
      </c>
      <c r="DW33" s="4">
        <f>ParFedAn19!$H$22*CaGa19!$N34</f>
        <v>3775.1411798112449</v>
      </c>
      <c r="DX33" s="4">
        <f>ParFedAn19!$I$22*CaGa19!$N34</f>
        <v>23378.491764779017</v>
      </c>
      <c r="DY33" s="4">
        <f>ParFedAn19!$J$22*CaGa19!$N34</f>
        <v>6234.2313142816929</v>
      </c>
      <c r="DZ33" s="4">
        <f>ParFedAn19!$K$22*CoAr14FII19!O34</f>
        <v>14044.205842819823</v>
      </c>
      <c r="EA33" s="5">
        <f t="shared" si="64"/>
        <v>1390749.9501745082</v>
      </c>
      <c r="EC33" s="3" t="s">
        <v>28</v>
      </c>
      <c r="ED33" s="4">
        <f>ParFedAn19!$C$26*CaGa19!$N34</f>
        <v>1298298.6624668508</v>
      </c>
      <c r="EE33" s="4">
        <f>ParFedAn19!$D$26*CaGa19!$N34</f>
        <v>175006.45488309604</v>
      </c>
      <c r="EF33" s="4">
        <f>ParFedAn19!$E$26*CoAr14FIII19!R32</f>
        <v>0</v>
      </c>
      <c r="EG33" s="4">
        <f>ParFedAn19!$F$26*CaGa19!$N34</f>
        <v>32840.189736103363</v>
      </c>
      <c r="EH33" s="4">
        <f>ParFedAn19!$G$26*CaGa19!$N34</f>
        <v>31141.789637153594</v>
      </c>
      <c r="EI33" s="4">
        <f>ParFedAn19!$H$26*CaGa19!$N34</f>
        <v>2395.6427363836001</v>
      </c>
      <c r="EJ33" s="4">
        <f>ParFedAn19!$I$26*CaGa19!$N34</f>
        <v>36925.147726372226</v>
      </c>
      <c r="EK33" s="4">
        <f>ParFedAn19!$J$26*CaGa19!$N34</f>
        <v>6234.2313142816929</v>
      </c>
      <c r="EL33" s="4">
        <f>ParFedAn19!$K$26*CoAr14FII19!O34</f>
        <v>16291.235589823473</v>
      </c>
      <c r="EM33" s="5">
        <f t="shared" si="65"/>
        <v>1599133.3540900648</v>
      </c>
      <c r="EO33" s="3" t="s">
        <v>28</v>
      </c>
      <c r="EP33" s="4">
        <f>ParFedAn19!$C$30*CaGa19!$N34</f>
        <v>1185874.5775105492</v>
      </c>
      <c r="EQ33" s="4">
        <f>ParFedAn19!$D$30*CaGa19!$N34</f>
        <v>145211.3720755495</v>
      </c>
      <c r="ER33" s="4">
        <f>ParFedAn19!$E$30*CoAr14FIII19!R32</f>
        <v>1975673.2286006189</v>
      </c>
      <c r="ES33" s="400">
        <f>ParFedAn19!$F$30*CaGa19!$N34</f>
        <v>-7180.4655301358807</v>
      </c>
      <c r="ET33" s="4">
        <f>ParFedAn19!$G$30*CaGa19!$N34</f>
        <v>30847.718880952012</v>
      </c>
      <c r="EU33" s="4">
        <f>ParFedAn19!$H$30*CaGa19!$N34</f>
        <v>3966.0457577688185</v>
      </c>
      <c r="EV33" s="4">
        <f>ParFedAn19!$I$30*CaGa19!$N34</f>
        <v>31544.466350206185</v>
      </c>
      <c r="EW33" s="4">
        <f>ParFedAn19!$J$30*CaGa19!$N34</f>
        <v>6234.2313142816929</v>
      </c>
      <c r="EX33" s="4">
        <f>ParFedAn19!$K$30*CoAr14FII19!O34</f>
        <v>16587.278985944286</v>
      </c>
      <c r="EY33" s="5">
        <f t="shared" si="66"/>
        <v>3388758.4539457341</v>
      </c>
      <c r="FA33" s="3" t="s">
        <v>28</v>
      </c>
      <c r="FB33" s="4">
        <f>ParFedAn19!$C$41*CaGa19!$AC34</f>
        <v>1021517.9595398308</v>
      </c>
      <c r="FC33" s="4">
        <f>ParFedAn19!$D$41*CaGa19!$AC34</f>
        <v>138427.31969796467</v>
      </c>
      <c r="FD33" s="4">
        <f>ParFedAn19!$E$41*CoAr14FIII19!R32</f>
        <v>334681.55926742894</v>
      </c>
      <c r="FE33" s="4">
        <f>ParFedAn19!$F$41*CaGa19!$AC34</f>
        <v>29127.341010183078</v>
      </c>
      <c r="FF33" s="4">
        <f>ParFedAn19!$G$41*CaGa19!$AC34</f>
        <v>104650.54098912379</v>
      </c>
      <c r="FG33" s="4">
        <f>ParFedAn19!$H$41*CaGa19!$AC34</f>
        <v>4086.9722519545157</v>
      </c>
      <c r="FH33" s="4">
        <f>ParFedAn19!$I$41*CaGa19!$AC34</f>
        <v>27530.758749113364</v>
      </c>
      <c r="FI33" s="4">
        <f>ParFedAn19!$J$41*CaGa19!$AC34</f>
        <v>6236.0967273373235</v>
      </c>
      <c r="FJ33" s="4">
        <f>ParFedAn19!$K$41*CoAr14FII19!U34</f>
        <v>16505.130438245465</v>
      </c>
      <c r="FK33" s="5">
        <f t="shared" si="67"/>
        <v>1682763.6786711817</v>
      </c>
      <c r="FM33" s="3" t="s">
        <v>28</v>
      </c>
      <c r="FN33" s="4"/>
      <c r="FO33" s="4"/>
      <c r="FP33" s="4"/>
      <c r="FQ33" s="4"/>
      <c r="FR33" s="4"/>
      <c r="FS33" s="4"/>
      <c r="FT33" s="4"/>
      <c r="FU33" s="4"/>
      <c r="FV33" s="4"/>
      <c r="FW33" s="5">
        <f t="shared" si="68"/>
        <v>0</v>
      </c>
      <c r="FY33" s="3" t="s">
        <v>28</v>
      </c>
      <c r="FZ33" s="4"/>
      <c r="GA33" s="4"/>
      <c r="GB33" s="4"/>
      <c r="GC33" s="4"/>
      <c r="GD33" s="4"/>
      <c r="GE33" s="4"/>
      <c r="GF33" s="4"/>
      <c r="GG33" s="4"/>
      <c r="GH33" s="4"/>
      <c r="GI33" s="5">
        <f t="shared" si="69"/>
        <v>0</v>
      </c>
      <c r="GK33" s="3" t="s">
        <v>28</v>
      </c>
      <c r="GL33" s="4"/>
      <c r="GM33" s="4"/>
      <c r="GN33" s="4"/>
      <c r="GO33" s="4"/>
      <c r="GP33" s="4"/>
      <c r="GQ33" s="4"/>
      <c r="GR33" s="4"/>
      <c r="GS33" s="4"/>
      <c r="GT33" s="4"/>
      <c r="GU33" s="5">
        <f t="shared" si="70"/>
        <v>0</v>
      </c>
      <c r="GW33" s="3" t="s">
        <v>28</v>
      </c>
      <c r="GX33" s="4"/>
      <c r="GY33" s="4"/>
      <c r="GZ33" s="4"/>
      <c r="HA33" s="4"/>
      <c r="HB33" s="4"/>
      <c r="HC33" s="4"/>
      <c r="HD33" s="4"/>
      <c r="HE33" s="4"/>
      <c r="HF33" s="4"/>
      <c r="HG33" s="5">
        <f t="shared" si="71"/>
        <v>0</v>
      </c>
      <c r="HI33" s="3" t="s">
        <v>28</v>
      </c>
      <c r="HJ33" s="4"/>
      <c r="HK33" s="4"/>
      <c r="HL33" s="4"/>
      <c r="HM33" s="4"/>
      <c r="HN33" s="4"/>
      <c r="HO33" s="4"/>
      <c r="HP33" s="4"/>
      <c r="HQ33" s="4"/>
      <c r="HR33" s="4"/>
      <c r="HS33" s="5">
        <f t="shared" si="72"/>
        <v>0</v>
      </c>
    </row>
    <row r="34" spans="1:227" s="2" customFormat="1">
      <c r="A34" s="3" t="s">
        <v>29</v>
      </c>
      <c r="B34" s="4">
        <f t="shared" si="8"/>
        <v>4571373.1172479726</v>
      </c>
      <c r="C34" s="4">
        <f t="shared" si="8"/>
        <v>640997.19085064041</v>
      </c>
      <c r="D34" s="4">
        <f t="shared" si="8"/>
        <v>0</v>
      </c>
      <c r="E34" s="4">
        <f t="shared" si="8"/>
        <v>209930.15301767652</v>
      </c>
      <c r="F34" s="4">
        <f t="shared" si="8"/>
        <v>187603.41994067031</v>
      </c>
      <c r="G34" s="4">
        <f t="shared" si="8"/>
        <v>17289.067918921297</v>
      </c>
      <c r="H34" s="4">
        <f t="shared" si="8"/>
        <v>147168.79475877591</v>
      </c>
      <c r="I34" s="4">
        <f t="shared" si="8"/>
        <v>26261.196956307926</v>
      </c>
      <c r="J34" s="4">
        <f t="shared" si="8"/>
        <v>95441.707196907519</v>
      </c>
      <c r="K34" s="6">
        <f t="shared" si="9"/>
        <v>5896064.6478878716</v>
      </c>
      <c r="L34" s="3"/>
      <c r="M34" s="3" t="s">
        <v>29</v>
      </c>
      <c r="N34" s="4">
        <f t="shared" si="10"/>
        <v>4986289.1845698021</v>
      </c>
      <c r="O34" s="4">
        <f t="shared" si="10"/>
        <v>661105.66879220691</v>
      </c>
      <c r="P34" s="4">
        <f t="shared" si="10"/>
        <v>2471786.1801983747</v>
      </c>
      <c r="Q34" s="4">
        <f t="shared" si="10"/>
        <v>81120.990124600721</v>
      </c>
      <c r="R34" s="4">
        <f t="shared" si="10"/>
        <v>218519.14935339353</v>
      </c>
      <c r="S34" s="4">
        <f t="shared" si="10"/>
        <v>14233.526004008967</v>
      </c>
      <c r="T34" s="4">
        <f t="shared" si="10"/>
        <v>128967.58108403184</v>
      </c>
      <c r="U34" s="4">
        <f t="shared" si="10"/>
        <v>26261.196956307926</v>
      </c>
      <c r="V34" s="4">
        <f t="shared" si="10"/>
        <v>90807.367788877062</v>
      </c>
      <c r="W34" s="5">
        <f t="shared" si="11"/>
        <v>8679090.8448716048</v>
      </c>
      <c r="X34" s="5"/>
      <c r="Y34" s="3" t="s">
        <v>29</v>
      </c>
      <c r="Z34" s="4">
        <f t="shared" si="12"/>
        <v>1429915.3174986716</v>
      </c>
      <c r="AA34" s="4">
        <f t="shared" si="13"/>
        <v>193769.81378337409</v>
      </c>
      <c r="AB34" s="4">
        <f t="shared" si="14"/>
        <v>418723.72464672622</v>
      </c>
      <c r="AC34" s="4">
        <f t="shared" si="15"/>
        <v>40772.294485385428</v>
      </c>
      <c r="AD34" s="4">
        <f t="shared" si="16"/>
        <v>146489.26154199048</v>
      </c>
      <c r="AE34" s="4">
        <f t="shared" si="17"/>
        <v>5720.9216643576137</v>
      </c>
      <c r="AF34" s="4">
        <f t="shared" si="18"/>
        <v>38537.407267368551</v>
      </c>
      <c r="AG34" s="4">
        <f t="shared" si="19"/>
        <v>8729.2544869596913</v>
      </c>
      <c r="AH34" s="4">
        <f t="shared" si="20"/>
        <v>32188.456654960395</v>
      </c>
      <c r="AI34" s="5">
        <f t="shared" si="21"/>
        <v>2314846.452029794</v>
      </c>
      <c r="AK34" s="3" t="s">
        <v>29</v>
      </c>
      <c r="AL34" s="4">
        <f t="shared" si="22"/>
        <v>0</v>
      </c>
      <c r="AM34" s="4">
        <f t="shared" si="23"/>
        <v>0</v>
      </c>
      <c r="AN34" s="4">
        <f t="shared" si="24"/>
        <v>0</v>
      </c>
      <c r="AO34" s="4">
        <f t="shared" si="25"/>
        <v>0</v>
      </c>
      <c r="AP34" s="4">
        <f t="shared" si="26"/>
        <v>0</v>
      </c>
      <c r="AQ34" s="4">
        <f t="shared" si="27"/>
        <v>0</v>
      </c>
      <c r="AR34" s="4">
        <f t="shared" si="28"/>
        <v>0</v>
      </c>
      <c r="AS34" s="4">
        <f t="shared" si="29"/>
        <v>0</v>
      </c>
      <c r="AT34" s="4">
        <f t="shared" si="30"/>
        <v>0</v>
      </c>
      <c r="AU34" s="5">
        <f t="shared" si="31"/>
        <v>0</v>
      </c>
      <c r="AW34" s="3" t="s">
        <v>29</v>
      </c>
      <c r="AX34" s="4">
        <f t="shared" si="32"/>
        <v>9557662.3018177729</v>
      </c>
      <c r="AY34" s="4">
        <f t="shared" si="33"/>
        <v>1302102.8596428474</v>
      </c>
      <c r="AZ34" s="4">
        <f t="shared" si="34"/>
        <v>2471786.1801983747</v>
      </c>
      <c r="BA34" s="4">
        <f t="shared" si="35"/>
        <v>291051.1431422772</v>
      </c>
      <c r="BB34" s="4">
        <f t="shared" si="36"/>
        <v>406122.5692940639</v>
      </c>
      <c r="BC34" s="4">
        <f t="shared" si="37"/>
        <v>31522.593922930264</v>
      </c>
      <c r="BD34" s="4">
        <f t="shared" si="38"/>
        <v>276136.37584280776</v>
      </c>
      <c r="BE34" s="4">
        <f t="shared" si="39"/>
        <v>52522.393912615858</v>
      </c>
      <c r="BF34" s="4">
        <f t="shared" si="40"/>
        <v>186249.07498578459</v>
      </c>
      <c r="BG34" s="5">
        <f t="shared" si="41"/>
        <v>14575155.492759474</v>
      </c>
      <c r="BI34" s="3" t="s">
        <v>29</v>
      </c>
      <c r="BJ34" s="4">
        <f t="shared" si="42"/>
        <v>1429915.3174986716</v>
      </c>
      <c r="BK34" s="4">
        <f t="shared" si="43"/>
        <v>193769.81378337409</v>
      </c>
      <c r="BL34" s="4">
        <f t="shared" si="44"/>
        <v>418723.72464672622</v>
      </c>
      <c r="BM34" s="4">
        <f t="shared" si="45"/>
        <v>40772.294485385428</v>
      </c>
      <c r="BN34" s="4">
        <f t="shared" si="46"/>
        <v>146489.26154199048</v>
      </c>
      <c r="BO34" s="4">
        <f t="shared" si="47"/>
        <v>5720.9216643576137</v>
      </c>
      <c r="BP34" s="4">
        <f t="shared" si="48"/>
        <v>38537.407267368551</v>
      </c>
      <c r="BQ34" s="4">
        <f t="shared" si="49"/>
        <v>8729.2544869596913</v>
      </c>
      <c r="BR34" s="4">
        <f t="shared" si="50"/>
        <v>32188.456654960395</v>
      </c>
      <c r="BS34" s="5">
        <f t="shared" si="51"/>
        <v>2314846.452029794</v>
      </c>
      <c r="BU34" s="3" t="s">
        <v>29</v>
      </c>
      <c r="BV34" s="4">
        <f t="shared" si="52"/>
        <v>10987577.619316444</v>
      </c>
      <c r="BW34" s="4">
        <f t="shared" si="53"/>
        <v>1495872.6734262216</v>
      </c>
      <c r="BX34" s="4">
        <f t="shared" si="54"/>
        <v>2890509.9048451008</v>
      </c>
      <c r="BY34" s="4">
        <f t="shared" si="55"/>
        <v>331823.43762766261</v>
      </c>
      <c r="BZ34" s="4">
        <f t="shared" si="56"/>
        <v>552611.8308360544</v>
      </c>
      <c r="CA34" s="4">
        <f t="shared" si="57"/>
        <v>37243.515587287875</v>
      </c>
      <c r="CB34" s="4">
        <f t="shared" si="58"/>
        <v>314673.78311017633</v>
      </c>
      <c r="CC34" s="4">
        <f t="shared" si="59"/>
        <v>61251.648399575548</v>
      </c>
      <c r="CD34" s="4">
        <f t="shared" si="60"/>
        <v>218437.531640745</v>
      </c>
      <c r="CE34" s="5">
        <f t="shared" si="61"/>
        <v>16890001.944789264</v>
      </c>
      <c r="CF34" s="6"/>
      <c r="CG34" s="3" t="s">
        <v>29</v>
      </c>
      <c r="CH34" s="4">
        <f>ParFedAn19!$C$7*CaGa19!$N35</f>
        <v>1353073.6017672219</v>
      </c>
      <c r="CI34" s="4">
        <f>ParFedAn19!$D$7*CaGa19!$N35</f>
        <v>186190.84481355111</v>
      </c>
      <c r="CJ34" s="4">
        <f>ParFedAn19!$E$7*CoAr14FIII19!R33</f>
        <v>0</v>
      </c>
      <c r="CK34" s="4">
        <f>ParFedAn19!$F$7*CaGa19!$N35</f>
        <v>49497.432448214102</v>
      </c>
      <c r="CL34" s="4">
        <f>ParFedAn19!$G$7*CaGa19!$N35</f>
        <v>100974.40007751797</v>
      </c>
      <c r="CM34" s="4">
        <f>ParFedAn19!$H$7*CaGa19!$N35</f>
        <v>6239.9289354389002</v>
      </c>
      <c r="CN34" s="4">
        <f>ParFedAn19!$I$7*CaGa19!$N35</f>
        <v>49556.864937239225</v>
      </c>
      <c r="CO34" s="4">
        <f>ParFedAn19!$J$7*CaGa19!$N35</f>
        <v>8753.7323187693091</v>
      </c>
      <c r="CP34" s="4">
        <f>ParFedAn19!$K$7*CoAr14FII19!O35</f>
        <v>32811.33025755734</v>
      </c>
      <c r="CQ34" s="5">
        <f t="shared" si="7"/>
        <v>1787098.1355555099</v>
      </c>
      <c r="CS34" s="3" t="s">
        <v>29</v>
      </c>
      <c r="CT34" s="4">
        <f>ParFedAn19!$C$11*CaGa19!$N35</f>
        <v>1868860.7366740778</v>
      </c>
      <c r="CU34" s="4">
        <f>ParFedAn19!$D$11*CaGa19!$N35</f>
        <v>269316.3412075385</v>
      </c>
      <c r="CV34" s="4">
        <f>ParFedAn19!$E$11*CoAr14FIII19!R33</f>
        <v>0</v>
      </c>
      <c r="CW34" s="4">
        <f>ParFedAn19!$F$11*CaGa19!$N35</f>
        <v>86286.390846415525</v>
      </c>
      <c r="CX34" s="4">
        <f>ParFedAn19!$G$11*CaGa19!$N35</f>
        <v>43314.509931576162</v>
      </c>
      <c r="CY34" s="4">
        <f>ParFedAn19!$H$11*CaGa19!$N35</f>
        <v>5084.9724663463949</v>
      </c>
      <c r="CZ34" s="4">
        <f>ParFedAn19!$I$11*CaGa19!$N35</f>
        <v>52474.003545897831</v>
      </c>
      <c r="DA34" s="4">
        <f>ParFedAn19!$J$11*CaGa19!$N35</f>
        <v>8753.7323187693091</v>
      </c>
      <c r="DB34" s="4">
        <f>ParFedAn19!$K$11*CoAr14FII19!O35</f>
        <v>39822.861620555006</v>
      </c>
      <c r="DC34" s="5">
        <f t="shared" si="62"/>
        <v>2373913.5486111767</v>
      </c>
      <c r="DE34" s="3" t="s">
        <v>29</v>
      </c>
      <c r="DF34" s="4">
        <f>ParFedAn19!$C$14*CaGa19!$N35</f>
        <v>1349438.7788066727</v>
      </c>
      <c r="DG34" s="4">
        <f>ParFedAn19!$D$14*CaGa19!$N35</f>
        <v>185490.0048295508</v>
      </c>
      <c r="DH34" s="4">
        <f>ParFedAn19!$E$14*CoAr14FIII19!R33</f>
        <v>0</v>
      </c>
      <c r="DI34" s="4">
        <f>ParFedAn19!$F$14*CaGa19!$N35</f>
        <v>74146.329723046889</v>
      </c>
      <c r="DJ34" s="4">
        <f>ParFedAn19!$G$14*CaGa19!$N35</f>
        <v>43314.509931576162</v>
      </c>
      <c r="DK34" s="4">
        <f>ParFedAn19!$H$14*CaGa19!$N35</f>
        <v>5964.1665171360037</v>
      </c>
      <c r="DL34" s="4">
        <f>ParFedAn19!$I$14*CaGa19!$N35</f>
        <v>45137.926275638871</v>
      </c>
      <c r="DM34" s="4">
        <f>ParFedAn19!$J$14*CaGa19!$N35</f>
        <v>8753.7323187693091</v>
      </c>
      <c r="DN34" s="4">
        <f>ParFedAn19!$K$14*CoAr14FII19!O35</f>
        <v>22807.515318795173</v>
      </c>
      <c r="DO34" s="5">
        <f t="shared" si="63"/>
        <v>1735052.9637211857</v>
      </c>
      <c r="DQ34" s="3" t="s">
        <v>29</v>
      </c>
      <c r="DR34" s="4">
        <f>ParFedAn19!$C$22*CaGa19!$N35</f>
        <v>1498162.665042738</v>
      </c>
      <c r="DS34" s="4">
        <f>ParFedAn19!$D$22*CaGa19!$N35</f>
        <v>211475.07288016763</v>
      </c>
      <c r="DT34" s="4">
        <f>ParFedAn19!$E$22*CoAr14FIII19!R33</f>
        <v>0</v>
      </c>
      <c r="DU34" s="4">
        <f>ParFedAn19!$F$22*CaGa19!$N35</f>
        <v>45091.150077132865</v>
      </c>
      <c r="DV34" s="4">
        <f>ParFedAn19!$G$22*CaGa19!$N35</f>
        <v>131477.2131813333</v>
      </c>
      <c r="DW34" s="4">
        <f>ParFedAn19!$H$22*CaGa19!$N35</f>
        <v>5300.8259860242633</v>
      </c>
      <c r="DX34" s="4">
        <f>ParFedAn19!$I$22*CaGa19!$N35</f>
        <v>32826.670780823901</v>
      </c>
      <c r="DY34" s="4">
        <f>ParFedAn19!$J$22*CaGa19!$N35</f>
        <v>8753.7323187693091</v>
      </c>
      <c r="DZ34" s="4">
        <f>ParFedAn19!$K$22*CoAr14FII19!O35</f>
        <v>27179.101166658744</v>
      </c>
      <c r="EA34" s="5">
        <f t="shared" si="64"/>
        <v>1960266.4314336479</v>
      </c>
      <c r="EC34" s="3" t="s">
        <v>29</v>
      </c>
      <c r="ED34" s="4">
        <f>ParFedAn19!$C$26*CaGa19!$N35</f>
        <v>1822992.8259183478</v>
      </c>
      <c r="EE34" s="4">
        <f>ParFedAn19!$D$26*CaGa19!$N35</f>
        <v>245733.52878227504</v>
      </c>
      <c r="EF34" s="4">
        <f>ParFedAn19!$E$26*CoAr14FIII19!R33</f>
        <v>0</v>
      </c>
      <c r="EG34" s="4">
        <f>ParFedAn19!$F$26*CaGa19!$N35</f>
        <v>46112.217490051036</v>
      </c>
      <c r="EH34" s="4">
        <f>ParFedAn19!$G$26*CaGa19!$N35</f>
        <v>43727.42631261771</v>
      </c>
      <c r="EI34" s="4">
        <f>ParFedAn19!$H$26*CaGa19!$N35</f>
        <v>3363.8173158036429</v>
      </c>
      <c r="EJ34" s="4">
        <f>ParFedAn19!$I$26*CaGa19!$N35</f>
        <v>51848.069590744475</v>
      </c>
      <c r="EK34" s="4">
        <f>ParFedAn19!$J$26*CaGa19!$N35</f>
        <v>8753.7323187693091</v>
      </c>
      <c r="EL34" s="4">
        <f>ParFedAn19!$K$26*CoAr14FII19!O35</f>
        <v>31527.673773882907</v>
      </c>
      <c r="EM34" s="5">
        <f t="shared" si="65"/>
        <v>2254059.291502492</v>
      </c>
      <c r="EO34" s="3" t="s">
        <v>29</v>
      </c>
      <c r="EP34" s="4">
        <f>ParFedAn19!$C$30*CaGa19!$N35</f>
        <v>1665133.6936087159</v>
      </c>
      <c r="EQ34" s="4">
        <f>ParFedAn19!$D$30*CaGa19!$N35</f>
        <v>203897.06712976427</v>
      </c>
      <c r="ER34" s="4">
        <f>ParFedAn19!$E$30*CoAr14FIII19!R33</f>
        <v>2471786.1801983747</v>
      </c>
      <c r="ES34" s="400">
        <f>ParFedAn19!$F$30*CaGa19!$N35</f>
        <v>-10082.377442583185</v>
      </c>
      <c r="ET34" s="4">
        <f>ParFedAn19!$G$30*CaGa19!$N35</f>
        <v>43314.509859442544</v>
      </c>
      <c r="EU34" s="4">
        <f>ParFedAn19!$H$30*CaGa19!$N35</f>
        <v>5568.8827021810612</v>
      </c>
      <c r="EV34" s="4">
        <f>ParFedAn19!$I$30*CaGa19!$N35</f>
        <v>44292.840712463469</v>
      </c>
      <c r="EW34" s="4">
        <f>ParFedAn19!$J$30*CaGa19!$N35</f>
        <v>8753.7323187693091</v>
      </c>
      <c r="EX34" s="4">
        <f>ParFedAn19!$K$30*CoAr14FII19!O35</f>
        <v>32100.592848335411</v>
      </c>
      <c r="EY34" s="5">
        <f t="shared" si="66"/>
        <v>4464765.1219354635</v>
      </c>
      <c r="FA34" s="3" t="s">
        <v>29</v>
      </c>
      <c r="FB34" s="4">
        <f>ParFedAn19!$C$41*CaGa19!$AC35</f>
        <v>1429915.3174986716</v>
      </c>
      <c r="FC34" s="4">
        <f>ParFedAn19!$D$41*CaGa19!$AC35</f>
        <v>193769.81378337409</v>
      </c>
      <c r="FD34" s="4">
        <f>ParFedAn19!$E$41*CoAr14FIII19!R33</f>
        <v>418723.72464672622</v>
      </c>
      <c r="FE34" s="4">
        <f>ParFedAn19!$F$41*CaGa19!$AC35</f>
        <v>40772.294485385428</v>
      </c>
      <c r="FF34" s="4">
        <f>ParFedAn19!$G$41*CaGa19!$AC35</f>
        <v>146489.26154199048</v>
      </c>
      <c r="FG34" s="4">
        <f>ParFedAn19!$H$41*CaGa19!$AC35</f>
        <v>5720.9216643576137</v>
      </c>
      <c r="FH34" s="4">
        <f>ParFedAn19!$I$41*CaGa19!$AC35</f>
        <v>38537.407267368551</v>
      </c>
      <c r="FI34" s="4">
        <f>ParFedAn19!$J$41*CaGa19!$AC35</f>
        <v>8729.2544869596913</v>
      </c>
      <c r="FJ34" s="4">
        <f>ParFedAn19!$K$41*CoAr14FII19!U35</f>
        <v>32188.456654960395</v>
      </c>
      <c r="FK34" s="5">
        <f t="shared" si="67"/>
        <v>2314846.452029794</v>
      </c>
      <c r="FM34" s="3" t="s">
        <v>29</v>
      </c>
      <c r="FN34" s="4"/>
      <c r="FO34" s="4"/>
      <c r="FP34" s="4"/>
      <c r="FQ34" s="4"/>
      <c r="FR34" s="4"/>
      <c r="FS34" s="4"/>
      <c r="FT34" s="4"/>
      <c r="FU34" s="4"/>
      <c r="FV34" s="4"/>
      <c r="FW34" s="5">
        <f t="shared" si="68"/>
        <v>0</v>
      </c>
      <c r="FY34" s="3" t="s">
        <v>29</v>
      </c>
      <c r="FZ34" s="4"/>
      <c r="GA34" s="4"/>
      <c r="GB34" s="4"/>
      <c r="GC34" s="4"/>
      <c r="GD34" s="4"/>
      <c r="GE34" s="4"/>
      <c r="GF34" s="4"/>
      <c r="GG34" s="4"/>
      <c r="GH34" s="4"/>
      <c r="GI34" s="5">
        <f t="shared" si="69"/>
        <v>0</v>
      </c>
      <c r="GK34" s="3" t="s">
        <v>29</v>
      </c>
      <c r="GL34" s="4"/>
      <c r="GM34" s="4"/>
      <c r="GN34" s="4"/>
      <c r="GO34" s="4"/>
      <c r="GP34" s="4"/>
      <c r="GQ34" s="4"/>
      <c r="GR34" s="4"/>
      <c r="GS34" s="4"/>
      <c r="GT34" s="4"/>
      <c r="GU34" s="5">
        <f t="shared" si="70"/>
        <v>0</v>
      </c>
      <c r="GW34" s="3" t="s">
        <v>29</v>
      </c>
      <c r="GX34" s="4"/>
      <c r="GY34" s="4"/>
      <c r="GZ34" s="4"/>
      <c r="HA34" s="4"/>
      <c r="HB34" s="4"/>
      <c r="HC34" s="4"/>
      <c r="HD34" s="4"/>
      <c r="HE34" s="4"/>
      <c r="HF34" s="4"/>
      <c r="HG34" s="5">
        <f t="shared" si="71"/>
        <v>0</v>
      </c>
      <c r="HI34" s="3" t="s">
        <v>29</v>
      </c>
      <c r="HJ34" s="4"/>
      <c r="HK34" s="4"/>
      <c r="HL34" s="4"/>
      <c r="HM34" s="4"/>
      <c r="HN34" s="4"/>
      <c r="HO34" s="4"/>
      <c r="HP34" s="4"/>
      <c r="HQ34" s="4"/>
      <c r="HR34" s="4"/>
      <c r="HS34" s="5">
        <f t="shared" si="72"/>
        <v>0</v>
      </c>
    </row>
    <row r="35" spans="1:227" s="2" customFormat="1">
      <c r="A35" s="3" t="s">
        <v>30</v>
      </c>
      <c r="B35" s="4">
        <f t="shared" si="8"/>
        <v>4269461.4216121258</v>
      </c>
      <c r="C35" s="4">
        <f t="shared" si="8"/>
        <v>598663.18226635852</v>
      </c>
      <c r="D35" s="4">
        <f t="shared" si="8"/>
        <v>0</v>
      </c>
      <c r="E35" s="4">
        <f t="shared" si="8"/>
        <v>196065.52923023666</v>
      </c>
      <c r="F35" s="4">
        <f t="shared" si="8"/>
        <v>175213.34256814787</v>
      </c>
      <c r="G35" s="4">
        <f t="shared" si="8"/>
        <v>16147.228983991565</v>
      </c>
      <c r="H35" s="4">
        <f t="shared" si="8"/>
        <v>137449.18114800713</v>
      </c>
      <c r="I35" s="4">
        <f t="shared" si="8"/>
        <v>24526.802869640385</v>
      </c>
      <c r="J35" s="4">
        <f t="shared" si="8"/>
        <v>75113.444709640869</v>
      </c>
      <c r="K35" s="6">
        <f t="shared" si="9"/>
        <v>5492640.1333881496</v>
      </c>
      <c r="L35" s="3"/>
      <c r="M35" s="3" t="s">
        <v>30</v>
      </c>
      <c r="N35" s="4">
        <f t="shared" si="10"/>
        <v>4656974.7785843993</v>
      </c>
      <c r="O35" s="4">
        <f t="shared" si="10"/>
        <v>617443.61620095302</v>
      </c>
      <c r="P35" s="4">
        <f t="shared" si="10"/>
        <v>9013401.8161750678</v>
      </c>
      <c r="Q35" s="4">
        <f t="shared" si="10"/>
        <v>75763.436704213746</v>
      </c>
      <c r="R35" s="4">
        <f t="shared" si="10"/>
        <v>204087.27402445461</v>
      </c>
      <c r="S35" s="4">
        <f t="shared" si="10"/>
        <v>13293.487232171792</v>
      </c>
      <c r="T35" s="4">
        <f t="shared" si="10"/>
        <v>120450.04814841927</v>
      </c>
      <c r="U35" s="4">
        <f t="shared" si="10"/>
        <v>24526.802869640385</v>
      </c>
      <c r="V35" s="4">
        <f t="shared" si="10"/>
        <v>71466.179723353154</v>
      </c>
      <c r="W35" s="5">
        <f t="shared" si="11"/>
        <v>14797407.439662674</v>
      </c>
      <c r="X35" s="5"/>
      <c r="Y35" s="3" t="s">
        <v>30</v>
      </c>
      <c r="Z35" s="4">
        <f t="shared" si="12"/>
        <v>1342280.638541447</v>
      </c>
      <c r="AA35" s="4">
        <f t="shared" si="13"/>
        <v>181894.31653210212</v>
      </c>
      <c r="AB35" s="4">
        <f t="shared" si="14"/>
        <v>1526881.7385747728</v>
      </c>
      <c r="AC35" s="4">
        <f t="shared" si="15"/>
        <v>38273.498302247477</v>
      </c>
      <c r="AD35" s="4">
        <f t="shared" si="16"/>
        <v>137511.42960410359</v>
      </c>
      <c r="AE35" s="4">
        <f t="shared" si="17"/>
        <v>5370.3057032163515</v>
      </c>
      <c r="AF35" s="4">
        <f t="shared" si="18"/>
        <v>36175.579771438679</v>
      </c>
      <c r="AG35" s="4">
        <f t="shared" si="19"/>
        <v>8194.2679705282135</v>
      </c>
      <c r="AH35" s="4">
        <f t="shared" si="20"/>
        <v>25308.617790774439</v>
      </c>
      <c r="AI35" s="5">
        <f t="shared" si="21"/>
        <v>3301890.3927906305</v>
      </c>
      <c r="AK35" s="3" t="s">
        <v>30</v>
      </c>
      <c r="AL35" s="4">
        <f t="shared" si="22"/>
        <v>0</v>
      </c>
      <c r="AM35" s="4">
        <f t="shared" si="23"/>
        <v>0</v>
      </c>
      <c r="AN35" s="4">
        <f t="shared" si="24"/>
        <v>0</v>
      </c>
      <c r="AO35" s="4">
        <f t="shared" si="25"/>
        <v>0</v>
      </c>
      <c r="AP35" s="4">
        <f t="shared" si="26"/>
        <v>0</v>
      </c>
      <c r="AQ35" s="4">
        <f t="shared" si="27"/>
        <v>0</v>
      </c>
      <c r="AR35" s="4">
        <f t="shared" si="28"/>
        <v>0</v>
      </c>
      <c r="AS35" s="4">
        <f t="shared" si="29"/>
        <v>0</v>
      </c>
      <c r="AT35" s="4">
        <f t="shared" si="30"/>
        <v>0</v>
      </c>
      <c r="AU35" s="5">
        <f t="shared" si="31"/>
        <v>0</v>
      </c>
      <c r="AW35" s="3" t="s">
        <v>30</v>
      </c>
      <c r="AX35" s="4">
        <f t="shared" si="32"/>
        <v>8926436.2001965251</v>
      </c>
      <c r="AY35" s="4">
        <f t="shared" si="33"/>
        <v>1216106.7984673115</v>
      </c>
      <c r="AZ35" s="4">
        <f t="shared" si="34"/>
        <v>9013401.8161750678</v>
      </c>
      <c r="BA35" s="4">
        <f t="shared" si="35"/>
        <v>271828.96593445039</v>
      </c>
      <c r="BB35" s="4">
        <f t="shared" si="36"/>
        <v>379300.61659260246</v>
      </c>
      <c r="BC35" s="4">
        <f t="shared" si="37"/>
        <v>29440.716216163357</v>
      </c>
      <c r="BD35" s="4">
        <f t="shared" si="38"/>
        <v>257899.22929642641</v>
      </c>
      <c r="BE35" s="4">
        <f t="shared" si="39"/>
        <v>49053.605739280771</v>
      </c>
      <c r="BF35" s="4">
        <f t="shared" si="40"/>
        <v>146579.62443299402</v>
      </c>
      <c r="BG35" s="5">
        <f t="shared" si="41"/>
        <v>20290047.573050819</v>
      </c>
      <c r="BI35" s="3" t="s">
        <v>30</v>
      </c>
      <c r="BJ35" s="4">
        <f t="shared" si="42"/>
        <v>1342280.638541447</v>
      </c>
      <c r="BK35" s="4">
        <f t="shared" si="43"/>
        <v>181894.31653210212</v>
      </c>
      <c r="BL35" s="4">
        <f t="shared" si="44"/>
        <v>1526881.7385747728</v>
      </c>
      <c r="BM35" s="4">
        <f t="shared" si="45"/>
        <v>38273.498302247477</v>
      </c>
      <c r="BN35" s="4">
        <f t="shared" si="46"/>
        <v>137511.42960410359</v>
      </c>
      <c r="BO35" s="4">
        <f t="shared" si="47"/>
        <v>5370.3057032163515</v>
      </c>
      <c r="BP35" s="4">
        <f t="shared" si="48"/>
        <v>36175.579771438679</v>
      </c>
      <c r="BQ35" s="4">
        <f t="shared" si="49"/>
        <v>8194.2679705282135</v>
      </c>
      <c r="BR35" s="4">
        <f t="shared" si="50"/>
        <v>25308.617790774439</v>
      </c>
      <c r="BS35" s="5">
        <f t="shared" si="51"/>
        <v>3301890.3927906305</v>
      </c>
      <c r="BU35" s="3" t="s">
        <v>30</v>
      </c>
      <c r="BV35" s="4">
        <f t="shared" si="52"/>
        <v>10268716.838737972</v>
      </c>
      <c r="BW35" s="4">
        <f t="shared" si="53"/>
        <v>1398001.1149994137</v>
      </c>
      <c r="BX35" s="4">
        <f t="shared" si="54"/>
        <v>10540283.554749841</v>
      </c>
      <c r="BY35" s="4">
        <f t="shared" si="55"/>
        <v>310102.46423669788</v>
      </c>
      <c r="BZ35" s="4">
        <f t="shared" si="56"/>
        <v>516812.04619670601</v>
      </c>
      <c r="CA35" s="4">
        <f t="shared" si="57"/>
        <v>34811.021919379709</v>
      </c>
      <c r="CB35" s="4">
        <f t="shared" si="58"/>
        <v>294074.80906786508</v>
      </c>
      <c r="CC35" s="4">
        <f t="shared" si="59"/>
        <v>57247.873709808984</v>
      </c>
      <c r="CD35" s="4">
        <f t="shared" si="60"/>
        <v>171888.24222376847</v>
      </c>
      <c r="CE35" s="5">
        <f t="shared" si="61"/>
        <v>23591937.965841454</v>
      </c>
      <c r="CF35" s="6"/>
      <c r="CG35" s="3" t="s">
        <v>30</v>
      </c>
      <c r="CH35" s="4">
        <f>ParFedAn19!$C$7*CaGa19!$N36</f>
        <v>1263711.2296851173</v>
      </c>
      <c r="CI35" s="4">
        <f>ParFedAn19!$D$7*CaGa19!$N36</f>
        <v>173894.05953093324</v>
      </c>
      <c r="CJ35" s="4">
        <f>ParFedAn19!$E$7*CoAr14FIII19!R34</f>
        <v>0</v>
      </c>
      <c r="CK35" s="4">
        <f>ParFedAn19!$F$7*CaGa19!$N36</f>
        <v>46228.424783169801</v>
      </c>
      <c r="CL35" s="4">
        <f>ParFedAn19!$G$7*CaGa19!$N36</f>
        <v>94305.64835646651</v>
      </c>
      <c r="CM35" s="4">
        <f>ParFedAn19!$H$7*CaGa19!$N36</f>
        <v>5827.8191650862063</v>
      </c>
      <c r="CN35" s="4">
        <f>ParFedAn19!$I$7*CaGa19!$N36</f>
        <v>46283.932113806572</v>
      </c>
      <c r="CO35" s="4">
        <f>ParFedAn19!$J$7*CaGa19!$N36</f>
        <v>8175.6009565467948</v>
      </c>
      <c r="CP35" s="4">
        <f>ParFedAn19!$K$7*CoAr14FII19!O36</f>
        <v>25822.799209428395</v>
      </c>
      <c r="CQ35" s="5">
        <f t="shared" si="7"/>
        <v>1664249.5138005547</v>
      </c>
      <c r="CS35" s="3" t="s">
        <v>30</v>
      </c>
      <c r="CT35" s="4">
        <f>ParFedAn19!$C$11*CaGa19!$N36</f>
        <v>1745433.7270109064</v>
      </c>
      <c r="CU35" s="4">
        <f>ParFedAn19!$D$11*CaGa19!$N36</f>
        <v>251529.61692340049</v>
      </c>
      <c r="CV35" s="4">
        <f>ParFedAn19!$E$11*CoAr14FIII19!R34</f>
        <v>0</v>
      </c>
      <c r="CW35" s="4">
        <f>ParFedAn19!$F$11*CaGa19!$N36</f>
        <v>80587.693780440386</v>
      </c>
      <c r="CX35" s="4">
        <f>ParFedAn19!$G$11*CaGa19!$N36</f>
        <v>40453.847105840672</v>
      </c>
      <c r="CY35" s="4">
        <f>ParFedAn19!$H$11*CaGa19!$N36</f>
        <v>4749.1406232216641</v>
      </c>
      <c r="CZ35" s="4">
        <f>ParFedAn19!$I$11*CaGa19!$N36</f>
        <v>49008.411265195784</v>
      </c>
      <c r="DA35" s="4">
        <f>ParFedAn19!$J$11*CaGa19!$N36</f>
        <v>8175.6009565467948</v>
      </c>
      <c r="DB35" s="4">
        <f>ParFedAn19!$K$11*CoAr14FII19!O36</f>
        <v>31340.934716768763</v>
      </c>
      <c r="DC35" s="5">
        <f t="shared" si="62"/>
        <v>2211278.9723823206</v>
      </c>
      <c r="DE35" s="3" t="s">
        <v>30</v>
      </c>
      <c r="DF35" s="4">
        <f>ParFedAn19!$C$14*CaGa19!$N36</f>
        <v>1260316.4649161024</v>
      </c>
      <c r="DG35" s="4">
        <f>ParFedAn19!$D$14*CaGa19!$N36</f>
        <v>173239.50581202481</v>
      </c>
      <c r="DH35" s="4">
        <f>ParFedAn19!$E$14*CoAr14FIII19!R34</f>
        <v>0</v>
      </c>
      <c r="DI35" s="4">
        <f>ParFedAn19!$F$14*CaGa19!$N36</f>
        <v>69249.410666626456</v>
      </c>
      <c r="DJ35" s="4">
        <f>ParFedAn19!$G$14*CaGa19!$N36</f>
        <v>40453.847105840672</v>
      </c>
      <c r="DK35" s="4">
        <f>ParFedAn19!$H$14*CaGa19!$N36</f>
        <v>5570.2691956836943</v>
      </c>
      <c r="DL35" s="4">
        <f>ParFedAn19!$I$14*CaGa19!$N36</f>
        <v>42156.837769004786</v>
      </c>
      <c r="DM35" s="4">
        <f>ParFedAn19!$J$14*CaGa19!$N36</f>
        <v>8175.6009565467948</v>
      </c>
      <c r="DN35" s="4">
        <f>ParFedAn19!$K$14*CoAr14FII19!O36</f>
        <v>17949.710783443716</v>
      </c>
      <c r="DO35" s="5">
        <f t="shared" si="63"/>
        <v>1617111.6472052734</v>
      </c>
      <c r="DQ35" s="3" t="s">
        <v>30</v>
      </c>
      <c r="DR35" s="4">
        <f>ParFedAn19!$C$22*CaGa19!$N36</f>
        <v>1399218.0331038623</v>
      </c>
      <c r="DS35" s="4">
        <f>ParFedAn19!$D$22*CaGa19!$N36</f>
        <v>197508.41642916188</v>
      </c>
      <c r="DT35" s="4">
        <f>ParFedAn19!$E$22*CoAr14FIII19!R34</f>
        <v>0</v>
      </c>
      <c r="DU35" s="4">
        <f>ParFedAn19!$F$22*CaGa19!$N36</f>
        <v>42113.150857031331</v>
      </c>
      <c r="DV35" s="4">
        <f>ParFedAn19!$G$22*CaGa19!$N36</f>
        <v>122793.93414220105</v>
      </c>
      <c r="DW35" s="4">
        <f>ParFedAn19!$H$22*CaGa19!$N36</f>
        <v>4950.7383163757631</v>
      </c>
      <c r="DX35" s="4">
        <f>ParFedAn19!$I$22*CaGa19!$N36</f>
        <v>30658.666642171433</v>
      </c>
      <c r="DY35" s="4">
        <f>ParFedAn19!$J$22*CaGa19!$N36</f>
        <v>8175.6009565467948</v>
      </c>
      <c r="DZ35" s="4">
        <f>ParFedAn19!$K$22*CoAr14FII19!O36</f>
        <v>21390.186457244199</v>
      </c>
      <c r="EA35" s="5">
        <f t="shared" si="64"/>
        <v>1826808.7269045946</v>
      </c>
      <c r="EC35" s="3" t="s">
        <v>30</v>
      </c>
      <c r="ED35" s="4">
        <f>ParFedAn19!$C$26*CaGa19!$N36</f>
        <v>1702595.1158455524</v>
      </c>
      <c r="EE35" s="4">
        <f>ParFedAn19!$D$26*CaGa19!$N36</f>
        <v>229504.30739815402</v>
      </c>
      <c r="EF35" s="4">
        <f>ParFedAn19!$E$26*CoAr14FIII19!R34</f>
        <v>0</v>
      </c>
      <c r="EG35" s="4">
        <f>ParFedAn19!$F$26*CaGa19!$N36</f>
        <v>43066.782909482092</v>
      </c>
      <c r="EH35" s="4">
        <f>ParFedAn19!$G$26*CaGa19!$N36</f>
        <v>40839.492843782507</v>
      </c>
      <c r="EI35" s="4">
        <f>ParFedAn19!$H$26*CaGa19!$N36</f>
        <v>3141.6574168901875</v>
      </c>
      <c r="EJ35" s="4">
        <f>ParFedAn19!$I$26*CaGa19!$N36</f>
        <v>48423.816482520691</v>
      </c>
      <c r="EK35" s="4">
        <f>ParFedAn19!$J$26*CaGa19!$N36</f>
        <v>8175.6009565467948</v>
      </c>
      <c r="EL35" s="4">
        <f>ParFedAn19!$K$26*CoAr14FII19!O36</f>
        <v>24812.550512663929</v>
      </c>
      <c r="EM35" s="5">
        <f t="shared" si="65"/>
        <v>2100559.3243655926</v>
      </c>
      <c r="EO35" s="3" t="s">
        <v>30</v>
      </c>
      <c r="EP35" s="4">
        <f>ParFedAn19!$C$30*CaGa19!$N36</f>
        <v>1555161.629634985</v>
      </c>
      <c r="EQ35" s="4">
        <f>ParFedAn19!$D$30*CaGa19!$N36</f>
        <v>190430.89237363706</v>
      </c>
      <c r="ER35" s="4">
        <f>ParFedAn19!$E$30*CoAr14FIII19!R34</f>
        <v>9013401.8161750678</v>
      </c>
      <c r="ES35" s="400">
        <f>ParFedAn19!$F$30*CaGa19!$N36</f>
        <v>-9416.4970622996734</v>
      </c>
      <c r="ET35" s="4">
        <f>ParFedAn19!$G$30*CaGa19!$N36</f>
        <v>40453.847038471045</v>
      </c>
      <c r="EU35" s="4">
        <f>ParFedAn19!$H$30*CaGa19!$N36</f>
        <v>5201.0914989058429</v>
      </c>
      <c r="EV35" s="4">
        <f>ParFedAn19!$I$30*CaGa19!$N36</f>
        <v>41367.565023727147</v>
      </c>
      <c r="EW35" s="4">
        <f>ParFedAn19!$J$30*CaGa19!$N36</f>
        <v>8175.6009565467948</v>
      </c>
      <c r="EX35" s="4">
        <f>ParFedAn19!$K$30*CoAr14FII19!O36</f>
        <v>25263.442753445022</v>
      </c>
      <c r="EY35" s="5">
        <f t="shared" si="66"/>
        <v>10870039.388392486</v>
      </c>
      <c r="FA35" s="3" t="s">
        <v>30</v>
      </c>
      <c r="FB35" s="4">
        <f>ParFedAn19!$C$41*CaGa19!$AC36</f>
        <v>1342280.638541447</v>
      </c>
      <c r="FC35" s="4">
        <f>ParFedAn19!$D$41*CaGa19!$AC36</f>
        <v>181894.31653210212</v>
      </c>
      <c r="FD35" s="4">
        <f>ParFedAn19!$E$41*CoAr14FIII19!R34</f>
        <v>1526881.7385747728</v>
      </c>
      <c r="FE35" s="4">
        <f>ParFedAn19!$F$41*CaGa19!$AC36</f>
        <v>38273.498302247477</v>
      </c>
      <c r="FF35" s="4">
        <f>ParFedAn19!$G$41*CaGa19!$AC36</f>
        <v>137511.42960410359</v>
      </c>
      <c r="FG35" s="4">
        <f>ParFedAn19!$H$41*CaGa19!$AC36</f>
        <v>5370.3057032163515</v>
      </c>
      <c r="FH35" s="4">
        <f>ParFedAn19!$I$41*CaGa19!$AC36</f>
        <v>36175.579771438679</v>
      </c>
      <c r="FI35" s="4">
        <f>ParFedAn19!$J$41*CaGa19!$AC36</f>
        <v>8194.2679705282135</v>
      </c>
      <c r="FJ35" s="4">
        <f>ParFedAn19!$K$41*CoAr14FII19!U36</f>
        <v>25308.617790774439</v>
      </c>
      <c r="FK35" s="5">
        <f t="shared" si="67"/>
        <v>3301890.3927906305</v>
      </c>
      <c r="FM35" s="3" t="s">
        <v>30</v>
      </c>
      <c r="FN35" s="4"/>
      <c r="FO35" s="4"/>
      <c r="FP35" s="4"/>
      <c r="FQ35" s="4"/>
      <c r="FR35" s="4"/>
      <c r="FS35" s="4"/>
      <c r="FT35" s="4"/>
      <c r="FU35" s="4"/>
      <c r="FV35" s="4"/>
      <c r="FW35" s="5">
        <f t="shared" si="68"/>
        <v>0</v>
      </c>
      <c r="FY35" s="3" t="s">
        <v>30</v>
      </c>
      <c r="FZ35" s="4"/>
      <c r="GA35" s="4"/>
      <c r="GB35" s="4"/>
      <c r="GC35" s="4"/>
      <c r="GD35" s="4"/>
      <c r="GE35" s="4"/>
      <c r="GF35" s="4"/>
      <c r="GG35" s="4"/>
      <c r="GH35" s="4"/>
      <c r="GI35" s="5">
        <f t="shared" si="69"/>
        <v>0</v>
      </c>
      <c r="GK35" s="3" t="s">
        <v>30</v>
      </c>
      <c r="GL35" s="4"/>
      <c r="GM35" s="4"/>
      <c r="GN35" s="4"/>
      <c r="GO35" s="4"/>
      <c r="GP35" s="4"/>
      <c r="GQ35" s="4"/>
      <c r="GR35" s="4"/>
      <c r="GS35" s="4"/>
      <c r="GT35" s="4"/>
      <c r="GU35" s="5">
        <f t="shared" si="70"/>
        <v>0</v>
      </c>
      <c r="GW35" s="3" t="s">
        <v>30</v>
      </c>
      <c r="GX35" s="4"/>
      <c r="GY35" s="4"/>
      <c r="GZ35" s="4"/>
      <c r="HA35" s="4"/>
      <c r="HB35" s="4"/>
      <c r="HC35" s="4"/>
      <c r="HD35" s="4"/>
      <c r="HE35" s="4"/>
      <c r="HF35" s="4"/>
      <c r="HG35" s="5">
        <f t="shared" si="71"/>
        <v>0</v>
      </c>
      <c r="HI35" s="3" t="s">
        <v>30</v>
      </c>
      <c r="HJ35" s="4"/>
      <c r="HK35" s="4"/>
      <c r="HL35" s="4"/>
      <c r="HM35" s="4"/>
      <c r="HN35" s="4"/>
      <c r="HO35" s="4"/>
      <c r="HP35" s="4"/>
      <c r="HQ35" s="4"/>
      <c r="HR35" s="4"/>
      <c r="HS35" s="5">
        <f t="shared" si="72"/>
        <v>0</v>
      </c>
    </row>
    <row r="36" spans="1:227" s="2" customFormat="1">
      <c r="A36" s="3" t="s">
        <v>31</v>
      </c>
      <c r="B36" s="4">
        <f t="shared" si="8"/>
        <v>39969976.672040768</v>
      </c>
      <c r="C36" s="4">
        <f t="shared" si="8"/>
        <v>5604583.5918481601</v>
      </c>
      <c r="D36" s="4">
        <f t="shared" si="8"/>
        <v>0</v>
      </c>
      <c r="E36" s="4">
        <f t="shared" si="8"/>
        <v>1835532.3671164068</v>
      </c>
      <c r="F36" s="4">
        <f t="shared" si="8"/>
        <v>1640317.7177403227</v>
      </c>
      <c r="G36" s="4">
        <f t="shared" si="8"/>
        <v>151167.63031074352</v>
      </c>
      <c r="H36" s="4">
        <f t="shared" si="8"/>
        <v>1286776.0172903743</v>
      </c>
      <c r="I36" s="4">
        <f t="shared" si="8"/>
        <v>229615.7856297245</v>
      </c>
      <c r="J36" s="4">
        <f t="shared" si="8"/>
        <v>3107897.4406462442</v>
      </c>
      <c r="K36" s="6">
        <f t="shared" si="9"/>
        <v>53825867.222622745</v>
      </c>
      <c r="L36" s="3"/>
      <c r="M36" s="3" t="s">
        <v>31</v>
      </c>
      <c r="N36" s="4">
        <f t="shared" si="10"/>
        <v>43597811.264919564</v>
      </c>
      <c r="O36" s="4">
        <f t="shared" si="10"/>
        <v>5780402.8421303416</v>
      </c>
      <c r="P36" s="4">
        <f t="shared" si="10"/>
        <v>0</v>
      </c>
      <c r="Q36" s="4">
        <f t="shared" si="10"/>
        <v>709284.4971808187</v>
      </c>
      <c r="R36" s="4">
        <f t="shared" si="10"/>
        <v>1910630.5869225219</v>
      </c>
      <c r="S36" s="4">
        <f t="shared" si="10"/>
        <v>124451.38205730572</v>
      </c>
      <c r="T36" s="4">
        <f t="shared" si="10"/>
        <v>1127633.005481197</v>
      </c>
      <c r="U36" s="4">
        <f t="shared" si="10"/>
        <v>229615.7856297245</v>
      </c>
      <c r="V36" s="4">
        <f t="shared" si="10"/>
        <v>2956988.0320835002</v>
      </c>
      <c r="W36" s="5">
        <f t="shared" si="11"/>
        <v>56436817.396404982</v>
      </c>
      <c r="X36" s="5"/>
      <c r="Y36" s="3" t="s">
        <v>31</v>
      </c>
      <c r="Z36" s="4">
        <f t="shared" si="12"/>
        <v>12502519.575086214</v>
      </c>
      <c r="AA36" s="4">
        <f t="shared" si="13"/>
        <v>1694233.8194721071</v>
      </c>
      <c r="AB36" s="4">
        <f t="shared" si="14"/>
        <v>0</v>
      </c>
      <c r="AC36" s="4">
        <f t="shared" si="15"/>
        <v>356494.12499225471</v>
      </c>
      <c r="AD36" s="4">
        <f t="shared" si="16"/>
        <v>1280834.4924736156</v>
      </c>
      <c r="AE36" s="4">
        <f t="shared" si="17"/>
        <v>50021.098606933636</v>
      </c>
      <c r="AF36" s="4">
        <f t="shared" si="18"/>
        <v>336953.30264464603</v>
      </c>
      <c r="AG36" s="4">
        <f t="shared" si="19"/>
        <v>76324.572346029221</v>
      </c>
      <c r="AH36" s="4">
        <f t="shared" si="20"/>
        <v>1048827.3110400708</v>
      </c>
      <c r="AI36" s="5">
        <f t="shared" si="21"/>
        <v>17346208.296661872</v>
      </c>
      <c r="AK36" s="3" t="s">
        <v>31</v>
      </c>
      <c r="AL36" s="4">
        <f t="shared" si="22"/>
        <v>0</v>
      </c>
      <c r="AM36" s="4">
        <f t="shared" si="23"/>
        <v>0</v>
      </c>
      <c r="AN36" s="4">
        <f t="shared" si="24"/>
        <v>0</v>
      </c>
      <c r="AO36" s="4">
        <f t="shared" si="25"/>
        <v>0</v>
      </c>
      <c r="AP36" s="4">
        <f t="shared" si="26"/>
        <v>0</v>
      </c>
      <c r="AQ36" s="4">
        <f t="shared" si="27"/>
        <v>0</v>
      </c>
      <c r="AR36" s="4">
        <f t="shared" si="28"/>
        <v>0</v>
      </c>
      <c r="AS36" s="4">
        <f t="shared" si="29"/>
        <v>0</v>
      </c>
      <c r="AT36" s="4">
        <f t="shared" si="30"/>
        <v>0</v>
      </c>
      <c r="AU36" s="5">
        <f t="shared" si="31"/>
        <v>0</v>
      </c>
      <c r="AW36" s="3" t="s">
        <v>31</v>
      </c>
      <c r="AX36" s="4">
        <f t="shared" si="32"/>
        <v>83567787.93696034</v>
      </c>
      <c r="AY36" s="4">
        <f t="shared" si="33"/>
        <v>11384986.4339785</v>
      </c>
      <c r="AZ36" s="4">
        <f t="shared" si="34"/>
        <v>0</v>
      </c>
      <c r="BA36" s="4">
        <f t="shared" si="35"/>
        <v>2544816.8642972256</v>
      </c>
      <c r="BB36" s="4">
        <f t="shared" si="36"/>
        <v>3550948.3046628446</v>
      </c>
      <c r="BC36" s="4">
        <f t="shared" si="37"/>
        <v>275619.01236804924</v>
      </c>
      <c r="BD36" s="4">
        <f t="shared" si="38"/>
        <v>2414409.0227715708</v>
      </c>
      <c r="BE36" s="4">
        <f t="shared" si="39"/>
        <v>459231.57125944895</v>
      </c>
      <c r="BF36" s="4">
        <f t="shared" si="40"/>
        <v>6064885.4727297444</v>
      </c>
      <c r="BG36" s="5">
        <f t="shared" si="41"/>
        <v>110262684.61902772</v>
      </c>
      <c r="BI36" s="3" t="s">
        <v>31</v>
      </c>
      <c r="BJ36" s="4">
        <f t="shared" si="42"/>
        <v>12502519.575086214</v>
      </c>
      <c r="BK36" s="4">
        <f t="shared" si="43"/>
        <v>1694233.8194721071</v>
      </c>
      <c r="BL36" s="4">
        <f t="shared" si="44"/>
        <v>0</v>
      </c>
      <c r="BM36" s="4">
        <f t="shared" si="45"/>
        <v>356494.12499225471</v>
      </c>
      <c r="BN36" s="4">
        <f t="shared" si="46"/>
        <v>1280834.4924736156</v>
      </c>
      <c r="BO36" s="4">
        <f t="shared" si="47"/>
        <v>50021.098606933636</v>
      </c>
      <c r="BP36" s="4">
        <f t="shared" si="48"/>
        <v>336953.30264464603</v>
      </c>
      <c r="BQ36" s="4">
        <f t="shared" si="49"/>
        <v>76324.572346029221</v>
      </c>
      <c r="BR36" s="4">
        <f t="shared" si="50"/>
        <v>1048827.3110400708</v>
      </c>
      <c r="BS36" s="5">
        <f t="shared" si="51"/>
        <v>17346208.296661872</v>
      </c>
      <c r="BU36" s="3" t="s">
        <v>31</v>
      </c>
      <c r="BV36" s="4">
        <f t="shared" si="52"/>
        <v>96070307.512046546</v>
      </c>
      <c r="BW36" s="4">
        <f t="shared" si="53"/>
        <v>13079220.253450606</v>
      </c>
      <c r="BX36" s="4">
        <f t="shared" si="54"/>
        <v>0</v>
      </c>
      <c r="BY36" s="4">
        <f t="shared" si="55"/>
        <v>2901310.9892894803</v>
      </c>
      <c r="BZ36" s="4">
        <f t="shared" si="56"/>
        <v>4831782.7971364604</v>
      </c>
      <c r="CA36" s="4">
        <f t="shared" si="57"/>
        <v>325640.11097498285</v>
      </c>
      <c r="CB36" s="4">
        <f t="shared" si="58"/>
        <v>2751362.3254162166</v>
      </c>
      <c r="CC36" s="4">
        <f t="shared" si="59"/>
        <v>535556.14360547811</v>
      </c>
      <c r="CD36" s="4">
        <f t="shared" si="60"/>
        <v>7113712.7837698152</v>
      </c>
      <c r="CE36" s="5">
        <f t="shared" si="61"/>
        <v>127608892.91568959</v>
      </c>
      <c r="CF36" s="6"/>
      <c r="CG36" s="3" t="s">
        <v>31</v>
      </c>
      <c r="CH36" s="4">
        <f>ParFedAn19!$C$7*CaGa19!$N37</f>
        <v>11830651.078148771</v>
      </c>
      <c r="CI36" s="4">
        <f>ParFedAn19!$D$7*CaGa19!$N37</f>
        <v>1627966.8127867475</v>
      </c>
      <c r="CJ36" s="4">
        <f>ParFedAn19!$E$7*CoAr14FIII19!R35</f>
        <v>0</v>
      </c>
      <c r="CK36" s="4">
        <f>ParFedAn19!$F$7*CaGa19!$N37</f>
        <v>432782.70435121714</v>
      </c>
      <c r="CL36" s="4">
        <f>ParFedAn19!$G$7*CaGa19!$N37</f>
        <v>882873.55069397541</v>
      </c>
      <c r="CM36" s="4">
        <f>ParFedAn19!$H$7*CaGa19!$N37</f>
        <v>54559.058643376069</v>
      </c>
      <c r="CN36" s="4">
        <f>ParFedAn19!$I$7*CaGa19!$N37</f>
        <v>433302.35460486467</v>
      </c>
      <c r="CO36" s="4">
        <f>ParFedAn19!$J$7*CaGa19!$N37</f>
        <v>76538.595209908162</v>
      </c>
      <c r="CP36" s="4">
        <f>ParFedAn19!$K$7*CoAr14FII19!O37</f>
        <v>1068445.3613269532</v>
      </c>
      <c r="CQ36" s="5">
        <f t="shared" si="7"/>
        <v>16407119.515765812</v>
      </c>
      <c r="CS36" s="3" t="s">
        <v>31</v>
      </c>
      <c r="CT36" s="4">
        <f>ParFedAn19!$C$11*CaGa19!$N37</f>
        <v>16340455.730099143</v>
      </c>
      <c r="CU36" s="4">
        <f>ParFedAn19!$D$11*CaGa19!$N37</f>
        <v>2354777.7876300542</v>
      </c>
      <c r="CV36" s="4">
        <f>ParFedAn19!$E$11*CoAr14FIII19!R35</f>
        <v>0</v>
      </c>
      <c r="CW36" s="4">
        <f>ParFedAn19!$F$11*CaGa19!$N37</f>
        <v>754448.37706051941</v>
      </c>
      <c r="CX36" s="4">
        <f>ParFedAn19!$G$11*CaGa19!$N37</f>
        <v>378722.08352317364</v>
      </c>
      <c r="CY36" s="4">
        <f>ParFedAn19!$H$11*CaGa19!$N37</f>
        <v>44460.652334629805</v>
      </c>
      <c r="CZ36" s="4">
        <f>ParFedAn19!$I$11*CaGa19!$N37</f>
        <v>458808.46822688892</v>
      </c>
      <c r="DA36" s="4">
        <f>ParFedAn19!$J$11*CaGa19!$N37</f>
        <v>76538.595209908162</v>
      </c>
      <c r="DB36" s="4">
        <f>ParFedAn19!$K$11*CoAr14FII19!O37</f>
        <v>1296763.9970478511</v>
      </c>
      <c r="DC36" s="5">
        <f t="shared" si="62"/>
        <v>21704975.691132165</v>
      </c>
      <c r="DE36" s="3" t="s">
        <v>31</v>
      </c>
      <c r="DF36" s="4">
        <f>ParFedAn19!$C$14*CaGa19!$N37</f>
        <v>11798869.86379285</v>
      </c>
      <c r="DG36" s="4">
        <f>ParFedAn19!$D$14*CaGa19!$N37</f>
        <v>1621838.991431358</v>
      </c>
      <c r="DH36" s="4">
        <f>ParFedAn19!$E$14*CoAr14FIII19!R35</f>
        <v>0</v>
      </c>
      <c r="DI36" s="4">
        <f>ParFedAn19!$F$14*CaGa19!$N37</f>
        <v>648301.28570467024</v>
      </c>
      <c r="DJ36" s="4">
        <f>ParFedAn19!$G$14*CaGa19!$N37</f>
        <v>378722.08352317364</v>
      </c>
      <c r="DK36" s="4">
        <f>ParFedAn19!$H$14*CaGa19!$N37</f>
        <v>52147.919332737642</v>
      </c>
      <c r="DL36" s="4">
        <f>ParFedAn19!$I$14*CaGa19!$N37</f>
        <v>394665.19445862056</v>
      </c>
      <c r="DM36" s="4">
        <f>ParFedAn19!$J$14*CaGa19!$N37</f>
        <v>76538.595209908162</v>
      </c>
      <c r="DN36" s="4">
        <f>ParFedAn19!$K$14*CoAr14FII19!O37</f>
        <v>742688.08227143995</v>
      </c>
      <c r="DO36" s="5">
        <f t="shared" si="63"/>
        <v>15713772.015724756</v>
      </c>
      <c r="DQ36" s="3" t="s">
        <v>31</v>
      </c>
      <c r="DR36" s="4">
        <f>ParFedAn19!$C$22*CaGa19!$N37</f>
        <v>13099242.88322589</v>
      </c>
      <c r="DS36" s="4">
        <f>ParFedAn19!$D$22*CaGa19!$N37</f>
        <v>1849040.4333538695</v>
      </c>
      <c r="DT36" s="4">
        <f>ParFedAn19!$E$22*CoAr14FIII19!R35</f>
        <v>0</v>
      </c>
      <c r="DU36" s="4">
        <f>ParFedAn19!$F$22*CaGa19!$N37</f>
        <v>394256.20496790553</v>
      </c>
      <c r="DV36" s="4">
        <f>ParFedAn19!$G$22*CaGa19!$N37</f>
        <v>1149576.0702479014</v>
      </c>
      <c r="DW36" s="4">
        <f>ParFedAn19!$H$22*CaGa19!$N37</f>
        <v>46347.975885960543</v>
      </c>
      <c r="DX36" s="4">
        <f>ParFedAn19!$I$22*CaGa19!$N37</f>
        <v>287021.25853165623</v>
      </c>
      <c r="DY36" s="4">
        <f>ParFedAn19!$J$22*CaGa19!$N37</f>
        <v>76538.595209908162</v>
      </c>
      <c r="DZ36" s="4">
        <f>ParFedAn19!$K$22*CoAr14FII19!O37</f>
        <v>885041.36646102485</v>
      </c>
      <c r="EA36" s="5">
        <f t="shared" si="64"/>
        <v>17787064.787884116</v>
      </c>
      <c r="EC36" s="3" t="s">
        <v>31</v>
      </c>
      <c r="ED36" s="4">
        <f>ParFedAn19!$C$26*CaGa19!$N37</f>
        <v>15939407.888262622</v>
      </c>
      <c r="EE36" s="4">
        <f>ParFedAn19!$D$26*CaGa19!$N37</f>
        <v>2148580.5601619198</v>
      </c>
      <c r="EF36" s="4">
        <f>ParFedAn19!$E$26*CoAr14FIII19!R35</f>
        <v>0</v>
      </c>
      <c r="EG36" s="4">
        <f>ParFedAn19!$F$26*CaGa19!$N37</f>
        <v>403183.94716443174</v>
      </c>
      <c r="EH36" s="4">
        <f>ParFedAn19!$G$26*CaGa19!$N37</f>
        <v>382332.43378215004</v>
      </c>
      <c r="EI36" s="4">
        <f>ParFedAn19!$H$26*CaGa19!$N37</f>
        <v>29411.666077832673</v>
      </c>
      <c r="EJ36" s="4">
        <f>ParFedAn19!$I$26*CaGa19!$N37</f>
        <v>453335.5906157131</v>
      </c>
      <c r="EK36" s="4">
        <f>ParFedAn19!$J$26*CaGa19!$N37</f>
        <v>76538.595209908162</v>
      </c>
      <c r="EL36" s="4">
        <f>ParFedAn19!$K$26*CoAr14FII19!O37</f>
        <v>1026645.2634719351</v>
      </c>
      <c r="EM36" s="5">
        <f t="shared" si="65"/>
        <v>20459435.944746509</v>
      </c>
      <c r="EO36" s="3" t="s">
        <v>31</v>
      </c>
      <c r="EP36" s="4">
        <f>ParFedAn19!$C$30*CaGa19!$N37</f>
        <v>14559160.493431054</v>
      </c>
      <c r="EQ36" s="4">
        <f>ParFedAn19!$D$30*CaGa19!$N37</f>
        <v>1782781.8486145518</v>
      </c>
      <c r="ER36" s="4">
        <f>ParFedAn19!$E$30*CoAr14FIII19!R35</f>
        <v>0</v>
      </c>
      <c r="ES36" s="400">
        <f>ParFedAn19!$F$30*CaGa19!$N37</f>
        <v>-88155.654951518532</v>
      </c>
      <c r="ET36" s="4">
        <f>ParFedAn19!$G$30*CaGa19!$N37</f>
        <v>378722.08289247059</v>
      </c>
      <c r="EU36" s="4">
        <f>ParFedAn19!$H$30*CaGa19!$N37</f>
        <v>48691.740093512504</v>
      </c>
      <c r="EV36" s="4">
        <f>ParFedAn19!$I$30*CaGa19!$N37</f>
        <v>387276.15633382753</v>
      </c>
      <c r="EW36" s="4">
        <f>ParFedAn19!$J$30*CaGa19!$N37</f>
        <v>76538.595209908162</v>
      </c>
      <c r="EX36" s="4">
        <f>ParFedAn19!$K$30*CoAr14FII19!O37</f>
        <v>1045301.4021505404</v>
      </c>
      <c r="EY36" s="5">
        <f t="shared" si="66"/>
        <v>18190316.663774345</v>
      </c>
      <c r="FA36" s="3" t="s">
        <v>31</v>
      </c>
      <c r="FB36" s="4">
        <f>ParFedAn19!$C$41*CaGa19!$AC37</f>
        <v>12502519.575086214</v>
      </c>
      <c r="FC36" s="4">
        <f>ParFedAn19!$D$41*CaGa19!$AC37</f>
        <v>1694233.8194721071</v>
      </c>
      <c r="FD36" s="4">
        <f>ParFedAn19!$E$41*CoAr14FIII19!R35</f>
        <v>0</v>
      </c>
      <c r="FE36" s="4">
        <f>ParFedAn19!$F$41*CaGa19!$AC37</f>
        <v>356494.12499225471</v>
      </c>
      <c r="FF36" s="4">
        <f>ParFedAn19!$G$41*CaGa19!$AC37</f>
        <v>1280834.4924736156</v>
      </c>
      <c r="FG36" s="4">
        <f>ParFedAn19!$H$41*CaGa19!$AC37</f>
        <v>50021.098606933636</v>
      </c>
      <c r="FH36" s="4">
        <f>ParFedAn19!$I$41*CaGa19!$AC37</f>
        <v>336953.30264464603</v>
      </c>
      <c r="FI36" s="4">
        <f>ParFedAn19!$J$41*CaGa19!$AC37</f>
        <v>76324.572346029221</v>
      </c>
      <c r="FJ36" s="4">
        <f>ParFedAn19!$K$41*CoAr14FII19!U37</f>
        <v>1048827.3110400708</v>
      </c>
      <c r="FK36" s="5">
        <f t="shared" si="67"/>
        <v>17346208.296661872</v>
      </c>
      <c r="FM36" s="3" t="s">
        <v>31</v>
      </c>
      <c r="FN36" s="4"/>
      <c r="FO36" s="4"/>
      <c r="FP36" s="4"/>
      <c r="FQ36" s="4"/>
      <c r="FR36" s="4"/>
      <c r="FS36" s="4"/>
      <c r="FT36" s="4"/>
      <c r="FU36" s="4"/>
      <c r="FV36" s="4"/>
      <c r="FW36" s="5">
        <f t="shared" si="68"/>
        <v>0</v>
      </c>
      <c r="FY36" s="3" t="s">
        <v>31</v>
      </c>
      <c r="FZ36" s="4"/>
      <c r="GA36" s="4"/>
      <c r="GB36" s="4"/>
      <c r="GC36" s="4"/>
      <c r="GD36" s="4"/>
      <c r="GE36" s="4"/>
      <c r="GF36" s="4"/>
      <c r="GG36" s="4"/>
      <c r="GH36" s="4"/>
      <c r="GI36" s="5">
        <f t="shared" si="69"/>
        <v>0</v>
      </c>
      <c r="GK36" s="3" t="s">
        <v>31</v>
      </c>
      <c r="GL36" s="4"/>
      <c r="GM36" s="4"/>
      <c r="GN36" s="4"/>
      <c r="GO36" s="4"/>
      <c r="GP36" s="4"/>
      <c r="GQ36" s="4"/>
      <c r="GR36" s="4"/>
      <c r="GS36" s="4"/>
      <c r="GT36" s="4"/>
      <c r="GU36" s="5">
        <f t="shared" si="70"/>
        <v>0</v>
      </c>
      <c r="GW36" s="3" t="s">
        <v>31</v>
      </c>
      <c r="GX36" s="4"/>
      <c r="GY36" s="4"/>
      <c r="GZ36" s="4"/>
      <c r="HA36" s="4"/>
      <c r="HB36" s="4"/>
      <c r="HC36" s="4"/>
      <c r="HD36" s="4"/>
      <c r="HE36" s="4"/>
      <c r="HF36" s="4"/>
      <c r="HG36" s="5">
        <f t="shared" si="71"/>
        <v>0</v>
      </c>
      <c r="HI36" s="3" t="s">
        <v>31</v>
      </c>
      <c r="HJ36" s="4"/>
      <c r="HK36" s="4"/>
      <c r="HL36" s="4"/>
      <c r="HM36" s="4"/>
      <c r="HN36" s="4"/>
      <c r="HO36" s="4"/>
      <c r="HP36" s="4"/>
      <c r="HQ36" s="4"/>
      <c r="HR36" s="4"/>
      <c r="HS36" s="5">
        <f t="shared" si="72"/>
        <v>0</v>
      </c>
    </row>
    <row r="37" spans="1:227" s="2" customFormat="1">
      <c r="A37" s="3" t="s">
        <v>32</v>
      </c>
      <c r="B37" s="4">
        <f t="shared" si="8"/>
        <v>7789241.5482822806</v>
      </c>
      <c r="C37" s="4">
        <f t="shared" si="8"/>
        <v>1092206.1759666244</v>
      </c>
      <c r="D37" s="4">
        <f t="shared" si="8"/>
        <v>0</v>
      </c>
      <c r="E37" s="4">
        <f t="shared" si="8"/>
        <v>357703.61074944434</v>
      </c>
      <c r="F37" s="4">
        <f t="shared" si="8"/>
        <v>319660.70493966434</v>
      </c>
      <c r="G37" s="4">
        <f t="shared" si="8"/>
        <v>29459.141205740918</v>
      </c>
      <c r="H37" s="4">
        <f t="shared" si="8"/>
        <v>250763.44926221925</v>
      </c>
      <c r="I37" s="4">
        <f t="shared" si="8"/>
        <v>44746.906715600278</v>
      </c>
      <c r="J37" s="4">
        <f t="shared" si="8"/>
        <v>120799.91172178337</v>
      </c>
      <c r="K37" s="6">
        <f t="shared" si="9"/>
        <v>10004581.448843356</v>
      </c>
      <c r="L37" s="3"/>
      <c r="M37" s="3" t="s">
        <v>32</v>
      </c>
      <c r="N37" s="4">
        <f t="shared" si="10"/>
        <v>8496224.1961083934</v>
      </c>
      <c r="O37" s="4">
        <f t="shared" si="10"/>
        <v>1126469.3585679738</v>
      </c>
      <c r="P37" s="4">
        <f t="shared" si="10"/>
        <v>1486807.5732592375</v>
      </c>
      <c r="Q37" s="4">
        <f t="shared" si="10"/>
        <v>138223.45507792008</v>
      </c>
      <c r="R37" s="4">
        <f t="shared" si="10"/>
        <v>372338.54983673705</v>
      </c>
      <c r="S37" s="4">
        <f t="shared" si="10"/>
        <v>24252.750603680139</v>
      </c>
      <c r="T37" s="4">
        <f t="shared" si="10"/>
        <v>219750.0871611117</v>
      </c>
      <c r="U37" s="4">
        <f t="shared" si="10"/>
        <v>44746.906715600278</v>
      </c>
      <c r="V37" s="4">
        <f t="shared" si="10"/>
        <v>114934.26023858148</v>
      </c>
      <c r="W37" s="5">
        <f t="shared" si="11"/>
        <v>12023747.137569236</v>
      </c>
      <c r="X37" s="5"/>
      <c r="Y37" s="3" t="s">
        <v>32</v>
      </c>
      <c r="Z37" s="4">
        <f t="shared" si="12"/>
        <v>2436457.3872917858</v>
      </c>
      <c r="AA37" s="4">
        <f t="shared" si="13"/>
        <v>330167.72982928349</v>
      </c>
      <c r="AB37" s="4">
        <f t="shared" si="14"/>
        <v>251867.09509724021</v>
      </c>
      <c r="AC37" s="4">
        <f t="shared" si="15"/>
        <v>69472.616231237582</v>
      </c>
      <c r="AD37" s="4">
        <f t="shared" si="16"/>
        <v>249605.58088659871</v>
      </c>
      <c r="AE37" s="4">
        <f t="shared" si="17"/>
        <v>9747.977156874309</v>
      </c>
      <c r="AF37" s="4">
        <f t="shared" si="18"/>
        <v>65664.553330263545</v>
      </c>
      <c r="AG37" s="4">
        <f t="shared" si="19"/>
        <v>14873.927371802329</v>
      </c>
      <c r="AH37" s="4">
        <f t="shared" si="20"/>
        <v>40613.456434696222</v>
      </c>
      <c r="AI37" s="5">
        <f t="shared" si="21"/>
        <v>3468470.3236297821</v>
      </c>
      <c r="AK37" s="3" t="s">
        <v>32</v>
      </c>
      <c r="AL37" s="4">
        <f t="shared" si="22"/>
        <v>0</v>
      </c>
      <c r="AM37" s="4">
        <f t="shared" si="23"/>
        <v>0</v>
      </c>
      <c r="AN37" s="4">
        <f t="shared" si="24"/>
        <v>0</v>
      </c>
      <c r="AO37" s="4">
        <f t="shared" si="25"/>
        <v>0</v>
      </c>
      <c r="AP37" s="4">
        <f t="shared" si="26"/>
        <v>0</v>
      </c>
      <c r="AQ37" s="4">
        <f t="shared" si="27"/>
        <v>0</v>
      </c>
      <c r="AR37" s="4">
        <f t="shared" si="28"/>
        <v>0</v>
      </c>
      <c r="AS37" s="4">
        <f t="shared" si="29"/>
        <v>0</v>
      </c>
      <c r="AT37" s="4">
        <f t="shared" si="30"/>
        <v>0</v>
      </c>
      <c r="AU37" s="5">
        <f t="shared" si="31"/>
        <v>0</v>
      </c>
      <c r="AW37" s="3" t="s">
        <v>32</v>
      </c>
      <c r="AX37" s="4">
        <f t="shared" si="32"/>
        <v>16285465.744390674</v>
      </c>
      <c r="AY37" s="4">
        <f t="shared" si="33"/>
        <v>2218675.5345345982</v>
      </c>
      <c r="AZ37" s="4">
        <f t="shared" si="34"/>
        <v>1486807.5732592375</v>
      </c>
      <c r="BA37" s="4">
        <f t="shared" si="35"/>
        <v>495927.06582736439</v>
      </c>
      <c r="BB37" s="4">
        <f t="shared" si="36"/>
        <v>691999.25477640145</v>
      </c>
      <c r="BC37" s="4">
        <f t="shared" si="37"/>
        <v>53711.89180942106</v>
      </c>
      <c r="BD37" s="4">
        <f t="shared" si="38"/>
        <v>470513.53642333095</v>
      </c>
      <c r="BE37" s="4">
        <f t="shared" si="39"/>
        <v>89493.813431200557</v>
      </c>
      <c r="BF37" s="4">
        <f t="shared" si="40"/>
        <v>235734.17196036488</v>
      </c>
      <c r="BG37" s="5">
        <f t="shared" si="41"/>
        <v>22028328.586412594</v>
      </c>
      <c r="BI37" s="3" t="s">
        <v>32</v>
      </c>
      <c r="BJ37" s="4">
        <f t="shared" si="42"/>
        <v>2436457.3872917858</v>
      </c>
      <c r="BK37" s="4">
        <f t="shared" si="43"/>
        <v>330167.72982928349</v>
      </c>
      <c r="BL37" s="4">
        <f t="shared" si="44"/>
        <v>251867.09509724021</v>
      </c>
      <c r="BM37" s="4">
        <f t="shared" si="45"/>
        <v>69472.616231237582</v>
      </c>
      <c r="BN37" s="4">
        <f t="shared" si="46"/>
        <v>249605.58088659871</v>
      </c>
      <c r="BO37" s="4">
        <f t="shared" si="47"/>
        <v>9747.977156874309</v>
      </c>
      <c r="BP37" s="4">
        <f t="shared" si="48"/>
        <v>65664.553330263545</v>
      </c>
      <c r="BQ37" s="4">
        <f t="shared" si="49"/>
        <v>14873.927371802329</v>
      </c>
      <c r="BR37" s="4">
        <f t="shared" si="50"/>
        <v>40613.456434696222</v>
      </c>
      <c r="BS37" s="5">
        <f t="shared" si="51"/>
        <v>3468470.3236297821</v>
      </c>
      <c r="BU37" s="3" t="s">
        <v>32</v>
      </c>
      <c r="BV37" s="4">
        <f t="shared" si="52"/>
        <v>18721923.131682459</v>
      </c>
      <c r="BW37" s="4">
        <f t="shared" si="53"/>
        <v>2548843.2643638817</v>
      </c>
      <c r="BX37" s="4">
        <f t="shared" si="54"/>
        <v>1738674.6683564777</v>
      </c>
      <c r="BY37" s="4">
        <f t="shared" si="55"/>
        <v>565399.68205860199</v>
      </c>
      <c r="BZ37" s="4">
        <f t="shared" si="56"/>
        <v>941604.83566300012</v>
      </c>
      <c r="CA37" s="4">
        <f t="shared" si="57"/>
        <v>63459.868966295369</v>
      </c>
      <c r="CB37" s="4">
        <f t="shared" si="58"/>
        <v>536178.08975359448</v>
      </c>
      <c r="CC37" s="4">
        <f t="shared" si="59"/>
        <v>104367.74080300289</v>
      </c>
      <c r="CD37" s="4">
        <f t="shared" si="60"/>
        <v>276347.62839506113</v>
      </c>
      <c r="CE37" s="5">
        <f t="shared" si="61"/>
        <v>25496798.910042375</v>
      </c>
      <c r="CF37" s="6"/>
      <c r="CG37" s="3" t="s">
        <v>32</v>
      </c>
      <c r="CH37" s="4">
        <f>ParFedAn19!$C$7*CaGa19!$N38</f>
        <v>2305525.4617050528</v>
      </c>
      <c r="CI37" s="4">
        <f>ParFedAn19!$D$7*CaGa19!$N38</f>
        <v>317253.79380202113</v>
      </c>
      <c r="CJ37" s="4">
        <f>ParFedAn19!$E$7*CoAr14FIII19!R36</f>
        <v>0</v>
      </c>
      <c r="CK37" s="4">
        <f>ParFedAn19!$F$7*CaGa19!$N38</f>
        <v>84339.529386529161</v>
      </c>
      <c r="CL37" s="4">
        <f>ParFedAn19!$G$7*CaGa19!$N38</f>
        <v>172052.02293138838</v>
      </c>
      <c r="CM37" s="4">
        <f>ParFedAn19!$H$7*CaGa19!$N38</f>
        <v>10632.322603215978</v>
      </c>
      <c r="CN37" s="4">
        <f>ParFedAn19!$I$7*CaGa19!$N38</f>
        <v>84440.797430278573</v>
      </c>
      <c r="CO37" s="4">
        <f>ParFedAn19!$J$7*CaGa19!$N38</f>
        <v>14915.63557186676</v>
      </c>
      <c r="CP37" s="4">
        <f>ParFedAn19!$K$7*CoAr14FII19!O38</f>
        <v>41529.074814324296</v>
      </c>
      <c r="CQ37" s="5">
        <f t="shared" si="7"/>
        <v>3030688.6382446773</v>
      </c>
      <c r="CS37" s="3" t="s">
        <v>32</v>
      </c>
      <c r="CT37" s="4">
        <f>ParFedAn19!$C$11*CaGa19!$N38</f>
        <v>3184384.062445262</v>
      </c>
      <c r="CU37" s="4">
        <f>ParFedAn19!$D$11*CaGa19!$N38</f>
        <v>458892.76170657703</v>
      </c>
      <c r="CV37" s="4">
        <f>ParFedAn19!$E$11*CoAr14FIII19!R36</f>
        <v>0</v>
      </c>
      <c r="CW37" s="4">
        <f>ParFedAn19!$F$11*CaGa19!$N38</f>
        <v>147024.87051348813</v>
      </c>
      <c r="CX37" s="4">
        <f>ParFedAn19!$G$11*CaGa19!$N38</f>
        <v>73804.341004137968</v>
      </c>
      <c r="CY37" s="4">
        <f>ParFedAn19!$H$11*CaGa19!$N38</f>
        <v>8664.3723430261907</v>
      </c>
      <c r="CZ37" s="4">
        <f>ParFedAn19!$I$11*CaGa19!$N38</f>
        <v>89411.360250217695</v>
      </c>
      <c r="DA37" s="4">
        <f>ParFedAn19!$J$11*CaGa19!$N38</f>
        <v>14915.63557186676</v>
      </c>
      <c r="DB37" s="4">
        <f>ParFedAn19!$K$11*CoAr14FII19!O38</f>
        <v>50403.521788928265</v>
      </c>
      <c r="DC37" s="5">
        <f t="shared" si="62"/>
        <v>4027500.925623504</v>
      </c>
      <c r="DE37" s="3" t="s">
        <v>32</v>
      </c>
      <c r="DF37" s="4">
        <f>ParFedAn19!$C$14*CaGa19!$N38</f>
        <v>2299332.0241319663</v>
      </c>
      <c r="DG37" s="4">
        <f>ParFedAn19!$D$14*CaGa19!$N38</f>
        <v>316059.62045802618</v>
      </c>
      <c r="DH37" s="4">
        <f>ParFedAn19!$E$14*CoAr14FIII19!R36</f>
        <v>0</v>
      </c>
      <c r="DI37" s="4">
        <f>ParFedAn19!$F$14*CaGa19!$N38</f>
        <v>126339.21084942705</v>
      </c>
      <c r="DJ37" s="4">
        <f>ParFedAn19!$G$14*CaGa19!$N38</f>
        <v>73804.341004137968</v>
      </c>
      <c r="DK37" s="4">
        <f>ParFedAn19!$H$14*CaGa19!$N38</f>
        <v>10162.446259498747</v>
      </c>
      <c r="DL37" s="4">
        <f>ParFedAn19!$I$14*CaGa19!$N38</f>
        <v>76911.29158172298</v>
      </c>
      <c r="DM37" s="4">
        <f>ParFedAn19!$J$14*CaGa19!$N38</f>
        <v>14915.63557186676</v>
      </c>
      <c r="DN37" s="4">
        <f>ParFedAn19!$K$14*CoAr14FII19!O38</f>
        <v>28867.315118530805</v>
      </c>
      <c r="DO37" s="5">
        <f t="shared" si="63"/>
        <v>2946391.8849751763</v>
      </c>
      <c r="DQ37" s="3" t="s">
        <v>32</v>
      </c>
      <c r="DR37" s="4">
        <f>ParFedAn19!$C$22*CaGa19!$N38</f>
        <v>2552745.2206004634</v>
      </c>
      <c r="DS37" s="4">
        <f>ParFedAn19!$D$22*CaGa19!$N38</f>
        <v>360336.02636572352</v>
      </c>
      <c r="DT37" s="4">
        <f>ParFedAn19!$E$22*CoAr14FIII19!R36</f>
        <v>0</v>
      </c>
      <c r="DU37" s="4">
        <f>ParFedAn19!$F$22*CaGa19!$N38</f>
        <v>76831.588809814275</v>
      </c>
      <c r="DV37" s="4">
        <f>ParFedAn19!$G$22*CaGa19!$N38</f>
        <v>224026.29260350874</v>
      </c>
      <c r="DW37" s="4">
        <f>ParFedAn19!$H$22*CaGa19!$N38</f>
        <v>9032.1688804547557</v>
      </c>
      <c r="DX37" s="4">
        <f>ParFedAn19!$I$22*CaGa19!$N38</f>
        <v>55933.930873642887</v>
      </c>
      <c r="DY37" s="4">
        <f>ParFedAn19!$J$22*CaGa19!$N38</f>
        <v>14915.63557186676</v>
      </c>
      <c r="DZ37" s="4">
        <f>ParFedAn19!$K$22*CoAr14FII19!O38</f>
        <v>34400.401229580879</v>
      </c>
      <c r="EA37" s="5">
        <f t="shared" si="64"/>
        <v>3328221.2649350548</v>
      </c>
      <c r="EC37" s="3" t="s">
        <v>32</v>
      </c>
      <c r="ED37" s="4">
        <f>ParFedAn19!$C$26*CaGa19!$N38</f>
        <v>3106228.9377096719</v>
      </c>
      <c r="EE37" s="4">
        <f>ParFedAn19!$D$26*CaGa19!$N38</f>
        <v>418709.60061759665</v>
      </c>
      <c r="EF37" s="4">
        <f>ParFedAn19!$E$26*CoAr14FIII19!R36</f>
        <v>0</v>
      </c>
      <c r="EG37" s="4">
        <f>ParFedAn19!$F$26*CaGa19!$N38</f>
        <v>78571.403196500629</v>
      </c>
      <c r="EH37" s="4">
        <f>ParFedAn19!$G$26*CaGa19!$N38</f>
        <v>74507.916352000058</v>
      </c>
      <c r="EI37" s="4">
        <f>ParFedAn19!$H$26*CaGa19!$N38</f>
        <v>5731.6663779269056</v>
      </c>
      <c r="EJ37" s="4">
        <f>ParFedAn19!$I$26*CaGa19!$N38</f>
        <v>88344.820581520456</v>
      </c>
      <c r="EK37" s="4">
        <f>ParFedAn19!$J$26*CaGa19!$N38</f>
        <v>14915.63557186676</v>
      </c>
      <c r="EL37" s="4">
        <f>ParFedAn19!$K$26*CoAr14FII19!O38</f>
        <v>39904.359640390459</v>
      </c>
      <c r="EM37" s="5">
        <f t="shared" si="65"/>
        <v>3826914.3400474736</v>
      </c>
      <c r="EO37" s="3" t="s">
        <v>32</v>
      </c>
      <c r="EP37" s="4">
        <f>ParFedAn19!$C$30*CaGa19!$N38</f>
        <v>2837250.0377982571</v>
      </c>
      <c r="EQ37" s="4">
        <f>ParFedAn19!$D$30*CaGa19!$N38</f>
        <v>347423.73158465367</v>
      </c>
      <c r="ER37" s="4">
        <f>ParFedAn19!$E$30*CoAr14FIII19!R36</f>
        <v>1486807.5732592375</v>
      </c>
      <c r="ES37" s="400">
        <f>ParFedAn19!$F$30*CaGa19!$N38</f>
        <v>-17179.536928394842</v>
      </c>
      <c r="ET37" s="4">
        <f>ParFedAn19!$G$30*CaGa19!$N38</f>
        <v>73804.340881228258</v>
      </c>
      <c r="EU37" s="4">
        <f>ParFedAn19!$H$30*CaGa19!$N38</f>
        <v>9488.9153452984774</v>
      </c>
      <c r="EV37" s="4">
        <f>ParFedAn19!$I$30*CaGa19!$N38</f>
        <v>75471.335705948368</v>
      </c>
      <c r="EW37" s="4">
        <f>ParFedAn19!$J$30*CaGa19!$N38</f>
        <v>14915.63557186676</v>
      </c>
      <c r="EX37" s="4">
        <f>ParFedAn19!$K$30*CoAr14FII19!O38</f>
        <v>40629.499368610144</v>
      </c>
      <c r="EY37" s="5">
        <f t="shared" si="66"/>
        <v>4868611.532586704</v>
      </c>
      <c r="FA37" s="3" t="s">
        <v>32</v>
      </c>
      <c r="FB37" s="4">
        <f>ParFedAn19!$C$41*CaGa19!$AC38</f>
        <v>2436457.3872917858</v>
      </c>
      <c r="FC37" s="4">
        <f>ParFedAn19!$D$41*CaGa19!$AC38</f>
        <v>330167.72982928349</v>
      </c>
      <c r="FD37" s="4">
        <f>ParFedAn19!$E$41*CoAr14FIII19!R36</f>
        <v>251867.09509724021</v>
      </c>
      <c r="FE37" s="4">
        <f>ParFedAn19!$F$41*CaGa19!$AC38</f>
        <v>69472.616231237582</v>
      </c>
      <c r="FF37" s="4">
        <f>ParFedAn19!$G$41*CaGa19!$AC38</f>
        <v>249605.58088659871</v>
      </c>
      <c r="FG37" s="4">
        <f>ParFedAn19!$H$41*CaGa19!$AC38</f>
        <v>9747.977156874309</v>
      </c>
      <c r="FH37" s="4">
        <f>ParFedAn19!$I$41*CaGa19!$AC38</f>
        <v>65664.553330263545</v>
      </c>
      <c r="FI37" s="4">
        <f>ParFedAn19!$J$41*CaGa19!$AC38</f>
        <v>14873.927371802329</v>
      </c>
      <c r="FJ37" s="4">
        <f>ParFedAn19!$K$41*CoAr14FII19!U38</f>
        <v>40613.456434696222</v>
      </c>
      <c r="FK37" s="5">
        <f t="shared" si="67"/>
        <v>3468470.3236297821</v>
      </c>
      <c r="FM37" s="3" t="s">
        <v>32</v>
      </c>
      <c r="FN37" s="4"/>
      <c r="FO37" s="4"/>
      <c r="FP37" s="4"/>
      <c r="FQ37" s="4"/>
      <c r="FR37" s="4"/>
      <c r="FS37" s="4"/>
      <c r="FT37" s="4"/>
      <c r="FU37" s="4"/>
      <c r="FV37" s="4"/>
      <c r="FW37" s="5">
        <f t="shared" si="68"/>
        <v>0</v>
      </c>
      <c r="FY37" s="3" t="s">
        <v>32</v>
      </c>
      <c r="FZ37" s="4"/>
      <c r="GA37" s="4"/>
      <c r="GB37" s="4"/>
      <c r="GC37" s="4"/>
      <c r="GD37" s="4"/>
      <c r="GE37" s="4"/>
      <c r="GF37" s="4"/>
      <c r="GG37" s="4"/>
      <c r="GH37" s="4"/>
      <c r="GI37" s="5">
        <f t="shared" si="69"/>
        <v>0</v>
      </c>
      <c r="GK37" s="3" t="s">
        <v>32</v>
      </c>
      <c r="GL37" s="4"/>
      <c r="GM37" s="4"/>
      <c r="GN37" s="4"/>
      <c r="GO37" s="4"/>
      <c r="GP37" s="4"/>
      <c r="GQ37" s="4"/>
      <c r="GR37" s="4"/>
      <c r="GS37" s="4"/>
      <c r="GT37" s="4"/>
      <c r="GU37" s="5">
        <f t="shared" si="70"/>
        <v>0</v>
      </c>
      <c r="GW37" s="3" t="s">
        <v>32</v>
      </c>
      <c r="GX37" s="4"/>
      <c r="GY37" s="4"/>
      <c r="GZ37" s="4"/>
      <c r="HA37" s="4"/>
      <c r="HB37" s="4"/>
      <c r="HC37" s="4"/>
      <c r="HD37" s="4"/>
      <c r="HE37" s="4"/>
      <c r="HF37" s="4"/>
      <c r="HG37" s="5">
        <f t="shared" si="71"/>
        <v>0</v>
      </c>
      <c r="HI37" s="3" t="s">
        <v>32</v>
      </c>
      <c r="HJ37" s="4"/>
      <c r="HK37" s="4"/>
      <c r="HL37" s="4"/>
      <c r="HM37" s="4"/>
      <c r="HN37" s="4"/>
      <c r="HO37" s="4"/>
      <c r="HP37" s="4"/>
      <c r="HQ37" s="4"/>
      <c r="HR37" s="4"/>
      <c r="HS37" s="5">
        <f t="shared" si="72"/>
        <v>0</v>
      </c>
    </row>
    <row r="38" spans="1:227" s="2" customFormat="1">
      <c r="A38" s="3" t="s">
        <v>33</v>
      </c>
      <c r="B38" s="4">
        <f t="shared" si="8"/>
        <v>28558532.8404148</v>
      </c>
      <c r="C38" s="4">
        <f t="shared" si="8"/>
        <v>4004472.8041236908</v>
      </c>
      <c r="D38" s="4">
        <f t="shared" si="8"/>
        <v>0</v>
      </c>
      <c r="E38" s="4">
        <f t="shared" si="8"/>
        <v>1311487.1648800937</v>
      </c>
      <c r="F38" s="4">
        <f t="shared" si="8"/>
        <v>1172006.3735631264</v>
      </c>
      <c r="G38" s="4">
        <f t="shared" si="8"/>
        <v>108009.21326673948</v>
      </c>
      <c r="H38" s="4">
        <f t="shared" si="8"/>
        <v>919400.96561905334</v>
      </c>
      <c r="I38" s="4">
        <f t="shared" si="8"/>
        <v>164060.38983683306</v>
      </c>
      <c r="J38" s="4">
        <f t="shared" si="8"/>
        <v>943674.32116471592</v>
      </c>
      <c r="K38" s="6">
        <f t="shared" si="9"/>
        <v>37181644.072869048</v>
      </c>
      <c r="L38" s="3"/>
      <c r="M38" s="3" t="s">
        <v>33</v>
      </c>
      <c r="N38" s="4">
        <f t="shared" si="10"/>
        <v>31150619.250932895</v>
      </c>
      <c r="O38" s="4">
        <f t="shared" si="10"/>
        <v>4130095.590305428</v>
      </c>
      <c r="P38" s="4">
        <f t="shared" si="10"/>
        <v>1373660.1542842835</v>
      </c>
      <c r="Q38" s="4">
        <f t="shared" si="10"/>
        <v>506783.49832775333</v>
      </c>
      <c r="R38" s="4">
        <f t="shared" si="10"/>
        <v>1365144.8138246287</v>
      </c>
      <c r="S38" s="4">
        <f t="shared" si="10"/>
        <v>88920.464244471834</v>
      </c>
      <c r="T38" s="4">
        <f t="shared" si="10"/>
        <v>805693.34536281996</v>
      </c>
      <c r="U38" s="4">
        <f t="shared" si="10"/>
        <v>164060.38983683306</v>
      </c>
      <c r="V38" s="4">
        <f t="shared" si="10"/>
        <v>897852.56018240901</v>
      </c>
      <c r="W38" s="5">
        <f t="shared" si="11"/>
        <v>40482830.067301519</v>
      </c>
      <c r="X38" s="5"/>
      <c r="Y38" s="3" t="s">
        <v>33</v>
      </c>
      <c r="Z38" s="4">
        <f t="shared" si="12"/>
        <v>8933045.3906116392</v>
      </c>
      <c r="AA38" s="4">
        <f t="shared" si="13"/>
        <v>1210529.407353421</v>
      </c>
      <c r="AB38" s="4">
        <f t="shared" si="14"/>
        <v>232699.77832570858</v>
      </c>
      <c r="AC38" s="4">
        <f t="shared" si="15"/>
        <v>254714.91413523586</v>
      </c>
      <c r="AD38" s="4">
        <f t="shared" si="16"/>
        <v>915155.74844032433</v>
      </c>
      <c r="AE38" s="4">
        <f t="shared" si="17"/>
        <v>35740.055567232936</v>
      </c>
      <c r="AF38" s="4">
        <f t="shared" si="18"/>
        <v>240753.00414159661</v>
      </c>
      <c r="AG38" s="4">
        <f t="shared" si="19"/>
        <v>54533.877358988211</v>
      </c>
      <c r="AH38" s="4">
        <f t="shared" si="20"/>
        <v>317476.61707135517</v>
      </c>
      <c r="AI38" s="5">
        <f t="shared" si="21"/>
        <v>12194648.793005502</v>
      </c>
      <c r="AK38" s="3" t="s">
        <v>33</v>
      </c>
      <c r="AL38" s="4">
        <f t="shared" si="22"/>
        <v>0</v>
      </c>
      <c r="AM38" s="4">
        <f t="shared" si="23"/>
        <v>0</v>
      </c>
      <c r="AN38" s="4">
        <f t="shared" si="24"/>
        <v>0</v>
      </c>
      <c r="AO38" s="4">
        <f t="shared" si="25"/>
        <v>0</v>
      </c>
      <c r="AP38" s="4">
        <f t="shared" si="26"/>
        <v>0</v>
      </c>
      <c r="AQ38" s="4">
        <f t="shared" si="27"/>
        <v>0</v>
      </c>
      <c r="AR38" s="4">
        <f t="shared" si="28"/>
        <v>0</v>
      </c>
      <c r="AS38" s="4">
        <f t="shared" si="29"/>
        <v>0</v>
      </c>
      <c r="AT38" s="4">
        <f t="shared" si="30"/>
        <v>0</v>
      </c>
      <c r="AU38" s="5">
        <f t="shared" si="31"/>
        <v>0</v>
      </c>
      <c r="AW38" s="3" t="s">
        <v>33</v>
      </c>
      <c r="AX38" s="4">
        <f t="shared" si="32"/>
        <v>59709152.091347702</v>
      </c>
      <c r="AY38" s="4">
        <f t="shared" si="33"/>
        <v>8134568.3944291193</v>
      </c>
      <c r="AZ38" s="4">
        <f t="shared" si="34"/>
        <v>1373660.1542842835</v>
      </c>
      <c r="BA38" s="4">
        <f t="shared" si="35"/>
        <v>1818270.6632078467</v>
      </c>
      <c r="BB38" s="4">
        <f t="shared" si="36"/>
        <v>2537151.1873877551</v>
      </c>
      <c r="BC38" s="4">
        <f t="shared" si="37"/>
        <v>196929.67751121131</v>
      </c>
      <c r="BD38" s="4">
        <f t="shared" si="38"/>
        <v>1725094.3109818734</v>
      </c>
      <c r="BE38" s="4">
        <f t="shared" si="39"/>
        <v>328120.77967366611</v>
      </c>
      <c r="BF38" s="4">
        <f t="shared" si="40"/>
        <v>1841526.8813471249</v>
      </c>
      <c r="BG38" s="5">
        <f t="shared" si="41"/>
        <v>77664474.140170574</v>
      </c>
      <c r="BI38" s="3" t="s">
        <v>33</v>
      </c>
      <c r="BJ38" s="4">
        <f t="shared" si="42"/>
        <v>8933045.3906116392</v>
      </c>
      <c r="BK38" s="4">
        <f t="shared" si="43"/>
        <v>1210529.407353421</v>
      </c>
      <c r="BL38" s="4">
        <f t="shared" si="44"/>
        <v>232699.77832570858</v>
      </c>
      <c r="BM38" s="4">
        <f t="shared" si="45"/>
        <v>254714.91413523586</v>
      </c>
      <c r="BN38" s="4">
        <f t="shared" si="46"/>
        <v>915155.74844032433</v>
      </c>
      <c r="BO38" s="4">
        <f t="shared" si="47"/>
        <v>35740.055567232936</v>
      </c>
      <c r="BP38" s="4">
        <f t="shared" si="48"/>
        <v>240753.00414159661</v>
      </c>
      <c r="BQ38" s="4">
        <f t="shared" si="49"/>
        <v>54533.877358988211</v>
      </c>
      <c r="BR38" s="4">
        <f t="shared" si="50"/>
        <v>317476.61707135517</v>
      </c>
      <c r="BS38" s="5">
        <f t="shared" si="51"/>
        <v>12194648.793005502</v>
      </c>
      <c r="BU38" s="3" t="s">
        <v>33</v>
      </c>
      <c r="BV38" s="4">
        <f t="shared" si="52"/>
        <v>68642197.481959343</v>
      </c>
      <c r="BW38" s="4">
        <f t="shared" si="53"/>
        <v>9345097.801782541</v>
      </c>
      <c r="BX38" s="4">
        <f t="shared" si="54"/>
        <v>1606359.9326099921</v>
      </c>
      <c r="BY38" s="4">
        <f t="shared" si="55"/>
        <v>2072985.5773430825</v>
      </c>
      <c r="BZ38" s="4">
        <f t="shared" si="56"/>
        <v>3452306.9358280795</v>
      </c>
      <c r="CA38" s="4">
        <f t="shared" si="57"/>
        <v>232669.73307844426</v>
      </c>
      <c r="CB38" s="4">
        <f t="shared" si="58"/>
        <v>1965847.31512347</v>
      </c>
      <c r="CC38" s="4">
        <f t="shared" si="59"/>
        <v>382654.65703265433</v>
      </c>
      <c r="CD38" s="4">
        <f t="shared" si="60"/>
        <v>2159003.4984184802</v>
      </c>
      <c r="CE38" s="5">
        <f t="shared" si="61"/>
        <v>89859122.933176085</v>
      </c>
      <c r="CF38" s="6"/>
      <c r="CG38" s="3" t="s">
        <v>33</v>
      </c>
      <c r="CH38" s="4">
        <f>ParFedAn19!$C$7*CaGa19!$N39</f>
        <v>8452995.6099559031</v>
      </c>
      <c r="CI38" s="4">
        <f>ParFedAn19!$D$7*CaGa19!$N39</f>
        <v>1163181.6567608209</v>
      </c>
      <c r="CJ38" s="4">
        <f>ParFedAn19!$E$7*CoAr14FIII19!R37</f>
        <v>0</v>
      </c>
      <c r="CK38" s="4">
        <f>ParFedAn19!$F$7*CaGa19!$N39</f>
        <v>309223.07451891521</v>
      </c>
      <c r="CL38" s="4">
        <f>ParFedAn19!$G$7*CaGa19!$N39</f>
        <v>630812.80978241249</v>
      </c>
      <c r="CM38" s="4">
        <f>ParFedAn19!$H$7*CaGa19!$N39</f>
        <v>38982.426254426391</v>
      </c>
      <c r="CN38" s="4">
        <f>ParFedAn19!$I$7*CaGa19!$N39</f>
        <v>309594.3644237378</v>
      </c>
      <c r="CO38" s="4">
        <f>ParFedAn19!$J$7*CaGa19!$N39</f>
        <v>54686.796612277685</v>
      </c>
      <c r="CP38" s="4">
        <f>ParFedAn19!$K$7*CoAr14FII19!O39</f>
        <v>324420.11691420153</v>
      </c>
      <c r="CQ38" s="5">
        <f t="shared" si="7"/>
        <v>11283896.855222695</v>
      </c>
      <c r="CS38" s="3" t="s">
        <v>33</v>
      </c>
      <c r="CT38" s="4">
        <f>ParFedAn19!$C$11*CaGa19!$N39</f>
        <v>11675249.285842381</v>
      </c>
      <c r="CU38" s="4">
        <f>ParFedAn19!$D$11*CaGa19!$N39</f>
        <v>1682487.8165854241</v>
      </c>
      <c r="CV38" s="4">
        <f>ParFedAn19!$E$11*CoAr14FIII19!R37</f>
        <v>0</v>
      </c>
      <c r="CW38" s="4">
        <f>ParFedAn19!$F$11*CaGa19!$N39</f>
        <v>539053.07299696282</v>
      </c>
      <c r="CX38" s="4">
        <f>ParFedAn19!$G$11*CaGa19!$N39</f>
        <v>270596.78189035697</v>
      </c>
      <c r="CY38" s="4">
        <f>ParFedAn19!$H$11*CaGa19!$N39</f>
        <v>31767.11886081671</v>
      </c>
      <c r="CZ38" s="4">
        <f>ParFedAn19!$I$11*CaGa19!$N39</f>
        <v>327818.47272089031</v>
      </c>
      <c r="DA38" s="4">
        <f>ParFedAn19!$J$11*CaGa19!$N39</f>
        <v>54686.796612277685</v>
      </c>
      <c r="DB38" s="4">
        <f>ParFedAn19!$K$11*CoAr14FII19!O39</f>
        <v>393746.22489811579</v>
      </c>
      <c r="DC38" s="5">
        <f t="shared" si="62"/>
        <v>14975405.570407225</v>
      </c>
      <c r="DE38" s="3" t="s">
        <v>33</v>
      </c>
      <c r="DF38" s="4">
        <f>ParFedAn19!$C$14*CaGa19!$N39</f>
        <v>8430287.9446165152</v>
      </c>
      <c r="DG38" s="4">
        <f>ParFedAn19!$D$14*CaGa19!$N39</f>
        <v>1158803.3307774458</v>
      </c>
      <c r="DH38" s="4">
        <f>ParFedAn19!$E$14*CoAr14FIII19!R37</f>
        <v>0</v>
      </c>
      <c r="DI38" s="4">
        <f>ParFedAn19!$F$14*CaGa19!$N39</f>
        <v>463211.01736421546</v>
      </c>
      <c r="DJ38" s="4">
        <f>ParFedAn19!$G$14*CaGa19!$N39</f>
        <v>270596.78189035697</v>
      </c>
      <c r="DK38" s="4">
        <f>ParFedAn19!$H$14*CaGa19!$N39</f>
        <v>37259.668151496364</v>
      </c>
      <c r="DL38" s="4">
        <f>ParFedAn19!$I$14*CaGa19!$N39</f>
        <v>281988.12847442518</v>
      </c>
      <c r="DM38" s="4">
        <f>ParFedAn19!$J$14*CaGa19!$N39</f>
        <v>54686.796612277685</v>
      </c>
      <c r="DN38" s="4">
        <f>ParFedAn19!$K$14*CoAr14FII19!O39</f>
        <v>225507.97935239863</v>
      </c>
      <c r="DO38" s="5">
        <f t="shared" si="63"/>
        <v>10922341.64723913</v>
      </c>
      <c r="DQ38" s="3" t="s">
        <v>33</v>
      </c>
      <c r="DR38" s="4">
        <f>ParFedAn19!$C$22*CaGa19!$N39</f>
        <v>9359403.9629965108</v>
      </c>
      <c r="DS38" s="4">
        <f>ParFedAn19!$D$22*CaGa19!$N39</f>
        <v>1321138.6729712384</v>
      </c>
      <c r="DT38" s="4">
        <f>ParFedAn19!$E$22*CoAr14FIII19!R37</f>
        <v>0</v>
      </c>
      <c r="DU38" s="4">
        <f>ParFedAn19!$F$22*CaGa19!$N39</f>
        <v>281695.90564182738</v>
      </c>
      <c r="DV38" s="4">
        <f>ParFedAn19!$G$22*CaGa19!$N39</f>
        <v>821371.6566338304</v>
      </c>
      <c r="DW38" s="4">
        <f>ParFedAn19!$H$22*CaGa19!$N39</f>
        <v>33115.610806744466</v>
      </c>
      <c r="DX38" s="4">
        <f>ParFedAn19!$I$22*CaGa19!$N39</f>
        <v>205076.57797577037</v>
      </c>
      <c r="DY38" s="4">
        <f>ParFedAn19!$J$22*CaGa19!$N39</f>
        <v>54686.796612277685</v>
      </c>
      <c r="DZ38" s="4">
        <f>ParFedAn19!$K$22*CoAr14FII19!O39</f>
        <v>268731.77981192776</v>
      </c>
      <c r="EA38" s="5">
        <f t="shared" si="64"/>
        <v>12345220.963450128</v>
      </c>
      <c r="EC38" s="3" t="s">
        <v>33</v>
      </c>
      <c r="ED38" s="4">
        <f>ParFedAn19!$C$26*CaGa19!$N39</f>
        <v>11388700.758290265</v>
      </c>
      <c r="EE38" s="4">
        <f>ParFedAn19!$D$26*CaGa19!$N39</f>
        <v>1535159.9774783684</v>
      </c>
      <c r="EF38" s="4">
        <f>ParFedAn19!$E$26*CoAr14FIII19!R37</f>
        <v>0</v>
      </c>
      <c r="EG38" s="4">
        <f>ParFedAn19!$F$26*CaGa19!$N39</f>
        <v>288074.77398098755</v>
      </c>
      <c r="EH38" s="4">
        <f>ParFedAn19!$G$26*CaGa19!$N39</f>
        <v>273176.37575107848</v>
      </c>
      <c r="EI38" s="4">
        <f>ParFedAn19!$H$26*CaGa19!$N39</f>
        <v>21014.624013094588</v>
      </c>
      <c r="EJ38" s="4">
        <f>ParFedAn19!$I$26*CaGa19!$N39</f>
        <v>323908.10378890974</v>
      </c>
      <c r="EK38" s="4">
        <f>ParFedAn19!$J$26*CaGa19!$N39</f>
        <v>54686.796612277685</v>
      </c>
      <c r="EL38" s="4">
        <f>ParFedAn19!$K$26*CoAr14FII19!O39</f>
        <v>311728.03819497884</v>
      </c>
      <c r="EM38" s="5">
        <f t="shared" si="65"/>
        <v>14196449.44810996</v>
      </c>
      <c r="EO38" s="3" t="s">
        <v>33</v>
      </c>
      <c r="EP38" s="4">
        <f>ParFedAn19!$C$30*CaGa19!$N39</f>
        <v>10402514.529646119</v>
      </c>
      <c r="EQ38" s="4">
        <f>ParFedAn19!$D$30*CaGa19!$N39</f>
        <v>1273796.9398558212</v>
      </c>
      <c r="ER38" s="4">
        <f>ParFedAn19!$E$30*CoAr14FIII19!R37</f>
        <v>1373660.1542842835</v>
      </c>
      <c r="ES38" s="400">
        <f>ParFedAn19!$F$30*CaGa19!$N39</f>
        <v>-62987.181295061666</v>
      </c>
      <c r="ET38" s="4">
        <f>ParFedAn19!$G$30*CaGa19!$N39</f>
        <v>270596.7814397199</v>
      </c>
      <c r="EU38" s="4">
        <f>ParFedAn19!$H$30*CaGa19!$N39</f>
        <v>34790.229424632787</v>
      </c>
      <c r="EV38" s="4">
        <f>ParFedAn19!$I$30*CaGa19!$N39</f>
        <v>276708.66359813994</v>
      </c>
      <c r="EW38" s="4">
        <f>ParFedAn19!$J$30*CaGa19!$N39</f>
        <v>54686.796612277685</v>
      </c>
      <c r="EX38" s="4">
        <f>ParFedAn19!$K$30*CoAr14FII19!O39</f>
        <v>317392.74217550235</v>
      </c>
      <c r="EY38" s="5">
        <f t="shared" si="66"/>
        <v>13941159.655741436</v>
      </c>
      <c r="FA38" s="3" t="s">
        <v>33</v>
      </c>
      <c r="FB38" s="4">
        <f>ParFedAn19!$C$41*CaGa19!$AC39</f>
        <v>8933045.3906116392</v>
      </c>
      <c r="FC38" s="4">
        <f>ParFedAn19!$D$41*CaGa19!$AC39</f>
        <v>1210529.407353421</v>
      </c>
      <c r="FD38" s="4">
        <f>ParFedAn19!$E$41*CoAr14FIII19!R37</f>
        <v>232699.77832570858</v>
      </c>
      <c r="FE38" s="4">
        <f>ParFedAn19!$F$41*CaGa19!$AC39</f>
        <v>254714.91413523586</v>
      </c>
      <c r="FF38" s="4">
        <f>ParFedAn19!$G$41*CaGa19!$AC39</f>
        <v>915155.74844032433</v>
      </c>
      <c r="FG38" s="4">
        <f>ParFedAn19!$H$41*CaGa19!$AC39</f>
        <v>35740.055567232936</v>
      </c>
      <c r="FH38" s="4">
        <f>ParFedAn19!$I$41*CaGa19!$AC39</f>
        <v>240753.00414159661</v>
      </c>
      <c r="FI38" s="4">
        <f>ParFedAn19!$J$41*CaGa19!$AC39</f>
        <v>54533.877358988211</v>
      </c>
      <c r="FJ38" s="4">
        <f>ParFedAn19!$K$41*CoAr14FII19!U39</f>
        <v>317476.61707135517</v>
      </c>
      <c r="FK38" s="5">
        <f t="shared" si="67"/>
        <v>12194648.793005502</v>
      </c>
      <c r="FM38" s="3" t="s">
        <v>33</v>
      </c>
      <c r="FN38" s="4"/>
      <c r="FO38" s="4"/>
      <c r="FP38" s="4"/>
      <c r="FQ38" s="4"/>
      <c r="FR38" s="4"/>
      <c r="FS38" s="4"/>
      <c r="FT38" s="4"/>
      <c r="FU38" s="4"/>
      <c r="FV38" s="4"/>
      <c r="FW38" s="5">
        <f t="shared" si="68"/>
        <v>0</v>
      </c>
      <c r="FY38" s="3" t="s">
        <v>33</v>
      </c>
      <c r="FZ38" s="4"/>
      <c r="GA38" s="4"/>
      <c r="GB38" s="4"/>
      <c r="GC38" s="4"/>
      <c r="GD38" s="4"/>
      <c r="GE38" s="4"/>
      <c r="GF38" s="4"/>
      <c r="GG38" s="4"/>
      <c r="GH38" s="4"/>
      <c r="GI38" s="5">
        <f t="shared" si="69"/>
        <v>0</v>
      </c>
      <c r="GK38" s="3" t="s">
        <v>33</v>
      </c>
      <c r="GL38" s="4"/>
      <c r="GM38" s="4"/>
      <c r="GN38" s="4"/>
      <c r="GO38" s="4"/>
      <c r="GP38" s="4"/>
      <c r="GQ38" s="4"/>
      <c r="GR38" s="4"/>
      <c r="GS38" s="4"/>
      <c r="GT38" s="4"/>
      <c r="GU38" s="5">
        <f t="shared" si="70"/>
        <v>0</v>
      </c>
      <c r="GW38" s="3" t="s">
        <v>33</v>
      </c>
      <c r="GX38" s="4"/>
      <c r="GY38" s="4"/>
      <c r="GZ38" s="4"/>
      <c r="HA38" s="4"/>
      <c r="HB38" s="4"/>
      <c r="HC38" s="4"/>
      <c r="HD38" s="4"/>
      <c r="HE38" s="4"/>
      <c r="HF38" s="4"/>
      <c r="HG38" s="5">
        <f t="shared" si="71"/>
        <v>0</v>
      </c>
      <c r="HI38" s="3" t="s">
        <v>33</v>
      </c>
      <c r="HJ38" s="4"/>
      <c r="HK38" s="4"/>
      <c r="HL38" s="4"/>
      <c r="HM38" s="4"/>
      <c r="HN38" s="4"/>
      <c r="HO38" s="4"/>
      <c r="HP38" s="4"/>
      <c r="HQ38" s="4"/>
      <c r="HR38" s="4"/>
      <c r="HS38" s="5">
        <f t="shared" si="72"/>
        <v>0</v>
      </c>
    </row>
    <row r="39" spans="1:227" s="2" customFormat="1">
      <c r="A39" s="3" t="s">
        <v>34</v>
      </c>
      <c r="B39" s="4">
        <f t="shared" si="8"/>
        <v>6049583.4134013914</v>
      </c>
      <c r="C39" s="4">
        <f t="shared" si="8"/>
        <v>848271.59681539796</v>
      </c>
      <c r="D39" s="4">
        <f t="shared" si="8"/>
        <v>0</v>
      </c>
      <c r="E39" s="4">
        <f t="shared" si="8"/>
        <v>277813.67634963541</v>
      </c>
      <c r="F39" s="4">
        <f t="shared" si="8"/>
        <v>248267.31672554734</v>
      </c>
      <c r="G39" s="4">
        <f t="shared" si="8"/>
        <v>22879.702844829691</v>
      </c>
      <c r="H39" s="4">
        <f t="shared" si="8"/>
        <v>194757.65309635084</v>
      </c>
      <c r="I39" s="4">
        <f t="shared" si="8"/>
        <v>34753.081283942316</v>
      </c>
      <c r="J39" s="4">
        <f t="shared" si="8"/>
        <v>112870.54939256626</v>
      </c>
      <c r="K39" s="6">
        <f t="shared" si="9"/>
        <v>7789196.9899096601</v>
      </c>
      <c r="L39" s="3"/>
      <c r="M39" s="3" t="s">
        <v>34</v>
      </c>
      <c r="N39" s="4">
        <f t="shared" si="10"/>
        <v>6598667.7463676259</v>
      </c>
      <c r="O39" s="4">
        <f t="shared" si="10"/>
        <v>874882.40094448254</v>
      </c>
      <c r="P39" s="4">
        <f t="shared" si="10"/>
        <v>0</v>
      </c>
      <c r="Q39" s="4">
        <f t="shared" si="10"/>
        <v>107352.47019869591</v>
      </c>
      <c r="R39" s="4">
        <f t="shared" si="10"/>
        <v>289180.03136762168</v>
      </c>
      <c r="S39" s="4">
        <f t="shared" si="10"/>
        <v>18836.113487036375</v>
      </c>
      <c r="T39" s="4">
        <f t="shared" si="10"/>
        <v>170670.85083226571</v>
      </c>
      <c r="U39" s="4">
        <f t="shared" si="10"/>
        <v>34753.081283942316</v>
      </c>
      <c r="V39" s="4">
        <f t="shared" si="10"/>
        <v>107389.92199791121</v>
      </c>
      <c r="W39" s="5">
        <f t="shared" si="11"/>
        <v>8201732.6164795803</v>
      </c>
      <c r="X39" s="5"/>
      <c r="Y39" s="3" t="s">
        <v>34</v>
      </c>
      <c r="Z39" s="4">
        <f t="shared" si="12"/>
        <v>1898975.7274887622</v>
      </c>
      <c r="AA39" s="4">
        <f t="shared" si="13"/>
        <v>257332.84243595539</v>
      </c>
      <c r="AB39" s="4">
        <f t="shared" si="14"/>
        <v>0</v>
      </c>
      <c r="AC39" s="4">
        <f t="shared" si="15"/>
        <v>54146.98103745767</v>
      </c>
      <c r="AD39" s="4">
        <f t="shared" si="16"/>
        <v>194542.6757806945</v>
      </c>
      <c r="AE39" s="4">
        <f t="shared" si="17"/>
        <v>7597.5767561422826</v>
      </c>
      <c r="AF39" s="4">
        <f t="shared" si="18"/>
        <v>51178.975499820037</v>
      </c>
      <c r="AG39" s="4">
        <f t="shared" si="19"/>
        <v>11592.744120544203</v>
      </c>
      <c r="AH39" s="4">
        <f t="shared" si="20"/>
        <v>37802.972015583844</v>
      </c>
      <c r="AI39" s="5">
        <f t="shared" si="21"/>
        <v>2513170.4951349599</v>
      </c>
      <c r="AK39" s="3" t="s">
        <v>34</v>
      </c>
      <c r="AL39" s="4">
        <f t="shared" si="22"/>
        <v>0</v>
      </c>
      <c r="AM39" s="4">
        <f t="shared" si="23"/>
        <v>0</v>
      </c>
      <c r="AN39" s="4">
        <f t="shared" si="24"/>
        <v>0</v>
      </c>
      <c r="AO39" s="4">
        <f t="shared" si="25"/>
        <v>0</v>
      </c>
      <c r="AP39" s="4">
        <f t="shared" si="26"/>
        <v>0</v>
      </c>
      <c r="AQ39" s="4">
        <f t="shared" si="27"/>
        <v>0</v>
      </c>
      <c r="AR39" s="4">
        <f t="shared" si="28"/>
        <v>0</v>
      </c>
      <c r="AS39" s="4">
        <f t="shared" si="29"/>
        <v>0</v>
      </c>
      <c r="AT39" s="4">
        <f t="shared" si="30"/>
        <v>0</v>
      </c>
      <c r="AU39" s="5">
        <f t="shared" si="31"/>
        <v>0</v>
      </c>
      <c r="AW39" s="3" t="s">
        <v>34</v>
      </c>
      <c r="AX39" s="4">
        <f t="shared" si="32"/>
        <v>12648251.159769017</v>
      </c>
      <c r="AY39" s="4">
        <f t="shared" si="33"/>
        <v>1723153.9977598807</v>
      </c>
      <c r="AZ39" s="4">
        <f t="shared" si="34"/>
        <v>0</v>
      </c>
      <c r="BA39" s="4">
        <f t="shared" si="35"/>
        <v>385166.14654833137</v>
      </c>
      <c r="BB39" s="4">
        <f t="shared" si="36"/>
        <v>537447.34809316893</v>
      </c>
      <c r="BC39" s="4">
        <f t="shared" si="37"/>
        <v>41715.816331866066</v>
      </c>
      <c r="BD39" s="4">
        <f t="shared" si="38"/>
        <v>365428.50392861653</v>
      </c>
      <c r="BE39" s="4">
        <f t="shared" si="39"/>
        <v>69506.162567884647</v>
      </c>
      <c r="BF39" s="4">
        <f t="shared" si="40"/>
        <v>220260.47139047747</v>
      </c>
      <c r="BG39" s="5">
        <f t="shared" si="41"/>
        <v>15990929.606389241</v>
      </c>
      <c r="BI39" s="3" t="s">
        <v>34</v>
      </c>
      <c r="BJ39" s="4">
        <f t="shared" si="42"/>
        <v>1898975.7274887622</v>
      </c>
      <c r="BK39" s="4">
        <f t="shared" si="43"/>
        <v>257332.84243595539</v>
      </c>
      <c r="BL39" s="4">
        <f t="shared" si="44"/>
        <v>0</v>
      </c>
      <c r="BM39" s="4">
        <f t="shared" si="45"/>
        <v>54146.98103745767</v>
      </c>
      <c r="BN39" s="4">
        <f t="shared" si="46"/>
        <v>194542.6757806945</v>
      </c>
      <c r="BO39" s="4">
        <f t="shared" si="47"/>
        <v>7597.5767561422826</v>
      </c>
      <c r="BP39" s="4">
        <f t="shared" si="48"/>
        <v>51178.975499820037</v>
      </c>
      <c r="BQ39" s="4">
        <f t="shared" si="49"/>
        <v>11592.744120544203</v>
      </c>
      <c r="BR39" s="4">
        <f t="shared" si="50"/>
        <v>37802.972015583844</v>
      </c>
      <c r="BS39" s="5">
        <f t="shared" si="51"/>
        <v>2513170.4951349599</v>
      </c>
      <c r="BU39" s="3" t="s">
        <v>34</v>
      </c>
      <c r="BV39" s="4">
        <f t="shared" si="52"/>
        <v>14547226.887257779</v>
      </c>
      <c r="BW39" s="4">
        <f t="shared" si="53"/>
        <v>1980486.840195836</v>
      </c>
      <c r="BX39" s="4">
        <f t="shared" si="54"/>
        <v>0</v>
      </c>
      <c r="BY39" s="4">
        <f t="shared" si="55"/>
        <v>439313.12758578901</v>
      </c>
      <c r="BZ39" s="4">
        <f t="shared" si="56"/>
        <v>731990.02387386339</v>
      </c>
      <c r="CA39" s="4">
        <f t="shared" si="57"/>
        <v>49313.39308800835</v>
      </c>
      <c r="CB39" s="4">
        <f t="shared" si="58"/>
        <v>416607.47942843655</v>
      </c>
      <c r="CC39" s="4">
        <f t="shared" si="59"/>
        <v>81098.906688428848</v>
      </c>
      <c r="CD39" s="4">
        <f t="shared" si="60"/>
        <v>258063.44340606133</v>
      </c>
      <c r="CE39" s="5">
        <f t="shared" si="61"/>
        <v>18504100.1015242</v>
      </c>
      <c r="CF39" s="6"/>
      <c r="CG39" s="3" t="s">
        <v>34</v>
      </c>
      <c r="CH39" s="4">
        <f>ParFedAn19!$C$7*CaGa19!$N40</f>
        <v>1790606.7626547329</v>
      </c>
      <c r="CI39" s="4">
        <f>ParFedAn19!$D$7*CaGa19!$N40</f>
        <v>246397.96788001971</v>
      </c>
      <c r="CJ39" s="4">
        <f>ParFedAn19!$E$7*CoAr14FIII19!R38</f>
        <v>0</v>
      </c>
      <c r="CK39" s="4">
        <f>ParFedAn19!$F$7*CaGa19!$N40</f>
        <v>65503.042229232444</v>
      </c>
      <c r="CL39" s="4">
        <f>ParFedAn19!$G$7*CaGa19!$N40</f>
        <v>133625.72693581632</v>
      </c>
      <c r="CM39" s="4">
        <f>ParFedAn19!$H$7*CaGa19!$N40</f>
        <v>8257.6874869842086</v>
      </c>
      <c r="CN39" s="4">
        <f>ParFedAn19!$I$7*CaGa19!$N40</f>
        <v>65581.692952024459</v>
      </c>
      <c r="CO39" s="4">
        <f>ParFedAn19!$J$7*CaGa19!$N40</f>
        <v>11584.360427980773</v>
      </c>
      <c r="CP39" s="4">
        <f>ParFedAn19!$K$7*CoAr14FII19!O40</f>
        <v>38803.087049048794</v>
      </c>
      <c r="CQ39" s="5">
        <f t="shared" si="7"/>
        <v>2360360.3276158399</v>
      </c>
      <c r="CS39" s="3" t="s">
        <v>34</v>
      </c>
      <c r="CT39" s="4">
        <f>ParFedAn19!$C$11*CaGa19!$N40</f>
        <v>2473180.076218952</v>
      </c>
      <c r="CU39" s="4">
        <f>ParFedAn19!$D$11*CaGa19!$N40</f>
        <v>356403.12635602715</v>
      </c>
      <c r="CV39" s="4">
        <f>ParFedAn19!$E$11*CoAr14FIII19!R38</f>
        <v>0</v>
      </c>
      <c r="CW39" s="4">
        <f>ParFedAn19!$F$11*CaGa19!$N40</f>
        <v>114188.16742331331</v>
      </c>
      <c r="CX39" s="4">
        <f>ParFedAn19!$G$11*CaGa19!$N40</f>
        <v>57320.794894865518</v>
      </c>
      <c r="CY39" s="4">
        <f>ParFedAn19!$H$11*CaGa19!$N40</f>
        <v>6729.2614934330786</v>
      </c>
      <c r="CZ39" s="4">
        <f>ParFedAn19!$I$11*CaGa19!$N40</f>
        <v>69442.124574844594</v>
      </c>
      <c r="DA39" s="4">
        <f>ParFedAn19!$J$11*CaGa19!$N40</f>
        <v>11584.360427980773</v>
      </c>
      <c r="DB39" s="4">
        <f>ParFedAn19!$K$11*CoAr14FII19!O40</f>
        <v>47095.011201159919</v>
      </c>
      <c r="DC39" s="5">
        <f t="shared" si="62"/>
        <v>3135942.922590577</v>
      </c>
      <c r="DE39" s="3" t="s">
        <v>34</v>
      </c>
      <c r="DF39" s="4">
        <f>ParFedAn19!$C$14*CaGa19!$N40</f>
        <v>1785796.5745277074</v>
      </c>
      <c r="DG39" s="4">
        <f>ParFedAn19!$D$14*CaGa19!$N40</f>
        <v>245470.5025793511</v>
      </c>
      <c r="DH39" s="4">
        <f>ParFedAn19!$E$14*CoAr14FIII19!R38</f>
        <v>0</v>
      </c>
      <c r="DI39" s="4">
        <f>ParFedAn19!$F$14*CaGa19!$N40</f>
        <v>98122.466697089651</v>
      </c>
      <c r="DJ39" s="4">
        <f>ParFedAn19!$G$14*CaGa19!$N40</f>
        <v>57320.794894865518</v>
      </c>
      <c r="DK39" s="4">
        <f>ParFedAn19!$H$14*CaGa19!$N40</f>
        <v>7892.7538644124052</v>
      </c>
      <c r="DL39" s="4">
        <f>ParFedAn19!$I$14*CaGa19!$N40</f>
        <v>59733.835569481787</v>
      </c>
      <c r="DM39" s="4">
        <f>ParFedAn19!$J$14*CaGa19!$N40</f>
        <v>11584.360427980773</v>
      </c>
      <c r="DN39" s="4">
        <f>ParFedAn19!$K$14*CoAr14FII19!O40</f>
        <v>26972.451142357542</v>
      </c>
      <c r="DO39" s="5">
        <f t="shared" si="63"/>
        <v>2292893.7397032464</v>
      </c>
      <c r="DQ39" s="3" t="s">
        <v>34</v>
      </c>
      <c r="DR39" s="4">
        <f>ParFedAn19!$C$22*CaGa19!$N40</f>
        <v>1982612.1772523299</v>
      </c>
      <c r="DS39" s="4">
        <f>ParFedAn19!$D$22*CaGa19!$N40</f>
        <v>279858.16524508287</v>
      </c>
      <c r="DT39" s="4">
        <f>ParFedAn19!$E$22*CoAr14FIII19!R38</f>
        <v>0</v>
      </c>
      <c r="DU39" s="4">
        <f>ParFedAn19!$F$22*CaGa19!$N40</f>
        <v>59671.933706000949</v>
      </c>
      <c r="DV39" s="4">
        <f>ParFedAn19!$G$22*CaGa19!$N40</f>
        <v>173992.00365006819</v>
      </c>
      <c r="DW39" s="4">
        <f>ParFedAn19!$H$22*CaGa19!$N40</f>
        <v>7014.9139306495072</v>
      </c>
      <c r="DX39" s="4">
        <f>ParFedAn19!$I$22*CaGa19!$N40</f>
        <v>43441.582644737791</v>
      </c>
      <c r="DY39" s="4">
        <f>ParFedAn19!$J$22*CaGa19!$N40</f>
        <v>11584.360427980773</v>
      </c>
      <c r="DZ39" s="4">
        <f>ParFedAn19!$K$22*CoAr14FII19!O40</f>
        <v>32142.342910399144</v>
      </c>
      <c r="EA39" s="5">
        <f t="shared" si="64"/>
        <v>2590317.479767249</v>
      </c>
      <c r="EC39" s="3" t="s">
        <v>34</v>
      </c>
      <c r="ED39" s="4">
        <f>ParFedAn19!$C$26*CaGa19!$N40</f>
        <v>2412480.2066177833</v>
      </c>
      <c r="EE39" s="4">
        <f>ParFedAn19!$D$26*CaGa19!$N40</f>
        <v>325194.51851980726</v>
      </c>
      <c r="EF39" s="4">
        <f>ParFedAn19!$E$26*CoAr14FIII19!R38</f>
        <v>0</v>
      </c>
      <c r="EG39" s="4">
        <f>ParFedAn19!$F$26*CaGa19!$N40</f>
        <v>61023.175953510392</v>
      </c>
      <c r="EH39" s="4">
        <f>ParFedAn19!$G$26*CaGa19!$N40</f>
        <v>57867.232918146903</v>
      </c>
      <c r="EI39" s="4">
        <f>ParFedAn19!$H$26*CaGa19!$N40</f>
        <v>4451.5494398429018</v>
      </c>
      <c r="EJ39" s="4">
        <f>ParFedAn19!$I$26*CaGa19!$N40</f>
        <v>68613.787098147863</v>
      </c>
      <c r="EK39" s="4">
        <f>ParFedAn19!$J$26*CaGa19!$N40</f>
        <v>11584.360427980773</v>
      </c>
      <c r="EL39" s="4">
        <f>ParFedAn19!$K$26*CoAr14FII19!O40</f>
        <v>37285.018933976804</v>
      </c>
      <c r="EM39" s="5">
        <f t="shared" si="65"/>
        <v>2978499.8499091961</v>
      </c>
      <c r="EO39" s="3" t="s">
        <v>34</v>
      </c>
      <c r="EP39" s="4">
        <f>ParFedAn19!$C$30*CaGa19!$N40</f>
        <v>2203575.3624975123</v>
      </c>
      <c r="EQ39" s="4">
        <f>ParFedAn19!$D$30*CaGa19!$N40</f>
        <v>269829.71717959241</v>
      </c>
      <c r="ER39" s="4">
        <f>ParFedAn19!$E$30*CoAr14FIII19!R38</f>
        <v>0</v>
      </c>
      <c r="ES39" s="400">
        <f>ParFedAn19!$F$30*CaGa19!$N40</f>
        <v>-13342.639460815417</v>
      </c>
      <c r="ET39" s="4">
        <f>ParFedAn19!$G$30*CaGa19!$N40</f>
        <v>57320.794799406598</v>
      </c>
      <c r="EU39" s="4">
        <f>ParFedAn19!$H$30*CaGa19!$N40</f>
        <v>7369.6501165439659</v>
      </c>
      <c r="EV39" s="4">
        <f>ParFedAn19!$I$30*CaGa19!$N40</f>
        <v>58615.48108938006</v>
      </c>
      <c r="EW39" s="4">
        <f>ParFedAn19!$J$30*CaGa19!$N40</f>
        <v>11584.360427980773</v>
      </c>
      <c r="EX39" s="4">
        <f>ParFedAn19!$K$30*CoAr14FII19!O40</f>
        <v>37962.560153535269</v>
      </c>
      <c r="EY39" s="5">
        <f t="shared" si="66"/>
        <v>2632915.2868031352</v>
      </c>
      <c r="FA39" s="3" t="s">
        <v>34</v>
      </c>
      <c r="FB39" s="4">
        <f>ParFedAn19!$C$41*CaGa19!$AC40</f>
        <v>1898975.7274887622</v>
      </c>
      <c r="FC39" s="4">
        <f>ParFedAn19!$D$41*CaGa19!$AC40</f>
        <v>257332.84243595539</v>
      </c>
      <c r="FD39" s="4">
        <f>ParFedAn19!$E$41*CoAr14FIII19!R38</f>
        <v>0</v>
      </c>
      <c r="FE39" s="4">
        <f>ParFedAn19!$F$41*CaGa19!$AC40</f>
        <v>54146.98103745767</v>
      </c>
      <c r="FF39" s="4">
        <f>ParFedAn19!$G$41*CaGa19!$AC40</f>
        <v>194542.6757806945</v>
      </c>
      <c r="FG39" s="4">
        <f>ParFedAn19!$H$41*CaGa19!$AC40</f>
        <v>7597.5767561422826</v>
      </c>
      <c r="FH39" s="4">
        <f>ParFedAn19!$I$41*CaGa19!$AC40</f>
        <v>51178.975499820037</v>
      </c>
      <c r="FI39" s="4">
        <f>ParFedAn19!$J$41*CaGa19!$AC40</f>
        <v>11592.744120544203</v>
      </c>
      <c r="FJ39" s="4">
        <f>ParFedAn19!$K$41*CoAr14FII19!U40</f>
        <v>37802.972015583844</v>
      </c>
      <c r="FK39" s="5">
        <f t="shared" si="67"/>
        <v>2513170.4951349599</v>
      </c>
      <c r="FM39" s="3" t="s">
        <v>34</v>
      </c>
      <c r="FN39" s="4"/>
      <c r="FO39" s="4"/>
      <c r="FP39" s="4"/>
      <c r="FQ39" s="4"/>
      <c r="FR39" s="4"/>
      <c r="FS39" s="4"/>
      <c r="FT39" s="4"/>
      <c r="FU39" s="4"/>
      <c r="FV39" s="4"/>
      <c r="FW39" s="5">
        <f t="shared" si="68"/>
        <v>0</v>
      </c>
      <c r="FY39" s="3" t="s">
        <v>34</v>
      </c>
      <c r="FZ39" s="4"/>
      <c r="GA39" s="4"/>
      <c r="GB39" s="4"/>
      <c r="GC39" s="4"/>
      <c r="GD39" s="4"/>
      <c r="GE39" s="4"/>
      <c r="GF39" s="4"/>
      <c r="GG39" s="4"/>
      <c r="GH39" s="4"/>
      <c r="GI39" s="5">
        <f t="shared" si="69"/>
        <v>0</v>
      </c>
      <c r="GK39" s="3" t="s">
        <v>34</v>
      </c>
      <c r="GL39" s="4"/>
      <c r="GM39" s="4"/>
      <c r="GN39" s="4"/>
      <c r="GO39" s="4"/>
      <c r="GP39" s="4"/>
      <c r="GQ39" s="4"/>
      <c r="GR39" s="4"/>
      <c r="GS39" s="4"/>
      <c r="GT39" s="4"/>
      <c r="GU39" s="5">
        <f t="shared" si="70"/>
        <v>0</v>
      </c>
      <c r="GW39" s="3" t="s">
        <v>34</v>
      </c>
      <c r="GX39" s="4"/>
      <c r="GY39" s="4"/>
      <c r="GZ39" s="4"/>
      <c r="HA39" s="4"/>
      <c r="HB39" s="4"/>
      <c r="HC39" s="4"/>
      <c r="HD39" s="4"/>
      <c r="HE39" s="4"/>
      <c r="HF39" s="4"/>
      <c r="HG39" s="5">
        <f t="shared" si="71"/>
        <v>0</v>
      </c>
      <c r="HI39" s="3" t="s">
        <v>34</v>
      </c>
      <c r="HJ39" s="4"/>
      <c r="HK39" s="4"/>
      <c r="HL39" s="4"/>
      <c r="HM39" s="4"/>
      <c r="HN39" s="4"/>
      <c r="HO39" s="4"/>
      <c r="HP39" s="4"/>
      <c r="HQ39" s="4"/>
      <c r="HR39" s="4"/>
      <c r="HS39" s="5">
        <f t="shared" si="72"/>
        <v>0</v>
      </c>
    </row>
    <row r="40" spans="1:227" s="2" customFormat="1">
      <c r="A40" s="3" t="s">
        <v>35</v>
      </c>
      <c r="B40" s="4">
        <f t="shared" si="8"/>
        <v>5762251.2940851171</v>
      </c>
      <c r="C40" s="4">
        <f t="shared" si="8"/>
        <v>807981.93403815082</v>
      </c>
      <c r="D40" s="4">
        <f t="shared" si="8"/>
        <v>0</v>
      </c>
      <c r="E40" s="4">
        <f t="shared" si="8"/>
        <v>264618.58720948827</v>
      </c>
      <c r="F40" s="4">
        <f t="shared" si="8"/>
        <v>236475.56688146869</v>
      </c>
      <c r="G40" s="4">
        <f t="shared" si="8"/>
        <v>21793.004297427524</v>
      </c>
      <c r="H40" s="4">
        <f t="shared" si="8"/>
        <v>185507.40801447092</v>
      </c>
      <c r="I40" s="4">
        <f t="shared" si="8"/>
        <v>33102.44258443037</v>
      </c>
      <c r="J40" s="4">
        <f t="shared" si="8"/>
        <v>72345.951963249419</v>
      </c>
      <c r="K40" s="6">
        <f t="shared" si="9"/>
        <v>7384076.1890738038</v>
      </c>
      <c r="L40" s="3"/>
      <c r="M40" s="3" t="s">
        <v>35</v>
      </c>
      <c r="N40" s="4">
        <f t="shared" si="10"/>
        <v>6285256.2172319805</v>
      </c>
      <c r="O40" s="4">
        <f t="shared" si="10"/>
        <v>833328.82655140711</v>
      </c>
      <c r="P40" s="4">
        <f t="shared" si="10"/>
        <v>3754466.7154818526</v>
      </c>
      <c r="Q40" s="4">
        <f t="shared" si="10"/>
        <v>102253.63765632662</v>
      </c>
      <c r="R40" s="4">
        <f t="shared" si="10"/>
        <v>275445.08375242917</v>
      </c>
      <c r="S40" s="4">
        <f t="shared" si="10"/>
        <v>17941.469998705827</v>
      </c>
      <c r="T40" s="4">
        <f t="shared" si="10"/>
        <v>162564.63691239274</v>
      </c>
      <c r="U40" s="4">
        <f t="shared" si="10"/>
        <v>33102.44258443037</v>
      </c>
      <c r="V40" s="4">
        <f t="shared" si="10"/>
        <v>68833.067438844912</v>
      </c>
      <c r="W40" s="5">
        <f t="shared" si="11"/>
        <v>11533192.097608371</v>
      </c>
      <c r="X40" s="5"/>
      <c r="Y40" s="3" t="s">
        <v>35</v>
      </c>
      <c r="Z40" s="4">
        <f t="shared" si="12"/>
        <v>1824259.5155655295</v>
      </c>
      <c r="AA40" s="4">
        <f t="shared" si="13"/>
        <v>247207.94462292295</v>
      </c>
      <c r="AB40" s="4">
        <f t="shared" si="14"/>
        <v>636011.43972839648</v>
      </c>
      <c r="AC40" s="4">
        <f t="shared" si="15"/>
        <v>52016.539214724107</v>
      </c>
      <c r="AD40" s="4">
        <f t="shared" si="16"/>
        <v>186888.29053430428</v>
      </c>
      <c r="AE40" s="4">
        <f t="shared" si="17"/>
        <v>7298.6460500791563</v>
      </c>
      <c r="AF40" s="4">
        <f t="shared" si="18"/>
        <v>49165.31143655406</v>
      </c>
      <c r="AG40" s="4">
        <f t="shared" si="19"/>
        <v>11136.621425585998</v>
      </c>
      <c r="AH40" s="4">
        <f t="shared" si="20"/>
        <v>24416.460604655142</v>
      </c>
      <c r="AI40" s="5">
        <f t="shared" si="21"/>
        <v>3038400.7691827519</v>
      </c>
      <c r="AK40" s="3" t="s">
        <v>35</v>
      </c>
      <c r="AL40" s="4">
        <f t="shared" si="22"/>
        <v>0</v>
      </c>
      <c r="AM40" s="4">
        <f t="shared" si="23"/>
        <v>0</v>
      </c>
      <c r="AN40" s="4">
        <f t="shared" si="24"/>
        <v>0</v>
      </c>
      <c r="AO40" s="4">
        <f t="shared" si="25"/>
        <v>0</v>
      </c>
      <c r="AP40" s="4">
        <f t="shared" si="26"/>
        <v>0</v>
      </c>
      <c r="AQ40" s="4">
        <f t="shared" si="27"/>
        <v>0</v>
      </c>
      <c r="AR40" s="4">
        <f t="shared" si="28"/>
        <v>0</v>
      </c>
      <c r="AS40" s="4">
        <f t="shared" si="29"/>
        <v>0</v>
      </c>
      <c r="AT40" s="4">
        <f t="shared" si="30"/>
        <v>0</v>
      </c>
      <c r="AU40" s="5">
        <f t="shared" si="31"/>
        <v>0</v>
      </c>
      <c r="AW40" s="3" t="s">
        <v>35</v>
      </c>
      <c r="AX40" s="4">
        <f t="shared" si="32"/>
        <v>12047507.511317099</v>
      </c>
      <c r="AY40" s="4">
        <f t="shared" si="33"/>
        <v>1641310.7605895577</v>
      </c>
      <c r="AZ40" s="4">
        <f t="shared" si="34"/>
        <v>3754466.7154818526</v>
      </c>
      <c r="BA40" s="4">
        <f t="shared" si="35"/>
        <v>366872.2248658149</v>
      </c>
      <c r="BB40" s="4">
        <f t="shared" si="36"/>
        <v>511920.65063389787</v>
      </c>
      <c r="BC40" s="4">
        <f t="shared" si="37"/>
        <v>39734.474296133354</v>
      </c>
      <c r="BD40" s="4">
        <f t="shared" si="38"/>
        <v>348072.04492686369</v>
      </c>
      <c r="BE40" s="4">
        <f t="shared" si="39"/>
        <v>66204.885168860739</v>
      </c>
      <c r="BF40" s="4">
        <f t="shared" si="40"/>
        <v>141179.01940209433</v>
      </c>
      <c r="BG40" s="5">
        <f t="shared" si="41"/>
        <v>18917268.286682174</v>
      </c>
      <c r="BI40" s="3" t="s">
        <v>35</v>
      </c>
      <c r="BJ40" s="4">
        <f t="shared" si="42"/>
        <v>1824259.5155655295</v>
      </c>
      <c r="BK40" s="4">
        <f t="shared" si="43"/>
        <v>247207.94462292295</v>
      </c>
      <c r="BL40" s="4">
        <f t="shared" si="44"/>
        <v>636011.43972839648</v>
      </c>
      <c r="BM40" s="4">
        <f t="shared" si="45"/>
        <v>52016.539214724107</v>
      </c>
      <c r="BN40" s="4">
        <f t="shared" si="46"/>
        <v>186888.29053430428</v>
      </c>
      <c r="BO40" s="4">
        <f t="shared" si="47"/>
        <v>7298.6460500791563</v>
      </c>
      <c r="BP40" s="4">
        <f t="shared" si="48"/>
        <v>49165.31143655406</v>
      </c>
      <c r="BQ40" s="4">
        <f t="shared" si="49"/>
        <v>11136.621425585998</v>
      </c>
      <c r="BR40" s="4">
        <f t="shared" si="50"/>
        <v>24416.460604655142</v>
      </c>
      <c r="BS40" s="5">
        <f t="shared" si="51"/>
        <v>3038400.7691827519</v>
      </c>
      <c r="BU40" s="3" t="s">
        <v>35</v>
      </c>
      <c r="BV40" s="4">
        <f t="shared" si="52"/>
        <v>13871767.026882628</v>
      </c>
      <c r="BW40" s="4">
        <f t="shared" si="53"/>
        <v>1888518.7052124806</v>
      </c>
      <c r="BX40" s="4">
        <f t="shared" si="54"/>
        <v>4390478.1552102491</v>
      </c>
      <c r="BY40" s="4">
        <f t="shared" si="55"/>
        <v>418888.764080539</v>
      </c>
      <c r="BZ40" s="4">
        <f t="shared" si="56"/>
        <v>698808.94116820209</v>
      </c>
      <c r="CA40" s="4">
        <f t="shared" si="57"/>
        <v>47033.120346212512</v>
      </c>
      <c r="CB40" s="4">
        <f t="shared" si="58"/>
        <v>397237.35636341776</v>
      </c>
      <c r="CC40" s="4">
        <f t="shared" si="59"/>
        <v>77341.506594446735</v>
      </c>
      <c r="CD40" s="4">
        <f t="shared" si="60"/>
        <v>165595.48000674948</v>
      </c>
      <c r="CE40" s="5">
        <f t="shared" si="61"/>
        <v>21955669.055864926</v>
      </c>
      <c r="CF40" s="6"/>
      <c r="CG40" s="3" t="s">
        <v>35</v>
      </c>
      <c r="CH40" s="4">
        <f>ParFedAn19!$C$7*CaGa19!$N41</f>
        <v>1705559.7766365069</v>
      </c>
      <c r="CI40" s="4">
        <f>ParFedAn19!$D$7*CaGa19!$N41</f>
        <v>234695.00497031692</v>
      </c>
      <c r="CJ40" s="4">
        <f>ParFedAn19!$E$7*CoAr14FIII19!R39</f>
        <v>0</v>
      </c>
      <c r="CK40" s="4">
        <f>ParFedAn19!$F$7*CaGa19!$N41</f>
        <v>62391.897765351641</v>
      </c>
      <c r="CL40" s="4">
        <f>ParFedAn19!$G$7*CaGa19!$N41</f>
        <v>127279.01499023155</v>
      </c>
      <c r="CM40" s="4">
        <f>ParFedAn19!$H$7*CaGa19!$N41</f>
        <v>7865.4788530755459</v>
      </c>
      <c r="CN40" s="4">
        <f>ParFedAn19!$I$7*CaGa19!$N41</f>
        <v>62466.812879041128</v>
      </c>
      <c r="CO40" s="4">
        <f>ParFedAn19!$J$7*CaGa19!$N41</f>
        <v>11034.147528143456</v>
      </c>
      <c r="CP40" s="4">
        <f>ParFedAn19!$K$7*CoAr14FII19!O41</f>
        <v>24871.379529770922</v>
      </c>
      <c r="CQ40" s="5">
        <f t="shared" si="7"/>
        <v>2236163.5131524387</v>
      </c>
      <c r="CS40" s="3" t="s">
        <v>35</v>
      </c>
      <c r="CT40" s="4">
        <f>ParFedAn19!$C$11*CaGa19!$N41</f>
        <v>2355713.4633648233</v>
      </c>
      <c r="CU40" s="4">
        <f>ParFedAn19!$D$11*CaGa19!$N41</f>
        <v>339475.33833677811</v>
      </c>
      <c r="CV40" s="4">
        <f>ParFedAn19!$E$11*CoAr14FIII19!R39</f>
        <v>0</v>
      </c>
      <c r="CW40" s="4">
        <f>ParFedAn19!$F$11*CaGa19!$N41</f>
        <v>108764.66535639414</v>
      </c>
      <c r="CX40" s="4">
        <f>ParFedAn19!$G$11*CaGa19!$N41</f>
        <v>54598.275945618574</v>
      </c>
      <c r="CY40" s="4">
        <f>ParFedAn19!$H$11*CaGa19!$N41</f>
        <v>6409.6472598218415</v>
      </c>
      <c r="CZ40" s="4">
        <f>ParFedAn19!$I$11*CaGa19!$N41</f>
        <v>66143.88873604055</v>
      </c>
      <c r="DA40" s="4">
        <f>ParFedAn19!$J$11*CaGa19!$N41</f>
        <v>11034.147528143456</v>
      </c>
      <c r="DB40" s="4">
        <f>ParFedAn19!$K$11*CoAr14FII19!O41</f>
        <v>30186.203898217278</v>
      </c>
      <c r="DC40" s="5">
        <f t="shared" si="62"/>
        <v>2972325.6304258369</v>
      </c>
      <c r="DE40" s="3" t="s">
        <v>35</v>
      </c>
      <c r="DF40" s="4">
        <f>ParFedAn19!$C$14*CaGa19!$N41</f>
        <v>1700978.0540837864</v>
      </c>
      <c r="DG40" s="4">
        <f>ParFedAn19!$D$14*CaGa19!$N41</f>
        <v>233811.5907310558</v>
      </c>
      <c r="DH40" s="4">
        <f>ParFedAn19!$E$14*CoAr14FIII19!R39</f>
        <v>0</v>
      </c>
      <c r="DI40" s="4">
        <f>ParFedAn19!$F$14*CaGa19!$N41</f>
        <v>93462.024087742524</v>
      </c>
      <c r="DJ40" s="4">
        <f>ParFedAn19!$G$14*CaGa19!$N41</f>
        <v>54598.275945618574</v>
      </c>
      <c r="DK40" s="4">
        <f>ParFedAn19!$H$14*CaGa19!$N41</f>
        <v>7517.8781845301373</v>
      </c>
      <c r="DL40" s="4">
        <f>ParFedAn19!$I$14*CaGa19!$N41</f>
        <v>56896.706399389237</v>
      </c>
      <c r="DM40" s="4">
        <f>ParFedAn19!$J$14*CaGa19!$N41</f>
        <v>11034.147528143456</v>
      </c>
      <c r="DN40" s="4">
        <f>ParFedAn19!$K$14*CoAr14FII19!O41</f>
        <v>17288.36853526123</v>
      </c>
      <c r="DO40" s="5">
        <f t="shared" si="63"/>
        <v>2175587.0454955273</v>
      </c>
      <c r="DQ40" s="3" t="s">
        <v>35</v>
      </c>
      <c r="DR40" s="4">
        <f>ParFedAn19!$C$22*CaGa19!$N41</f>
        <v>1888445.6669749105</v>
      </c>
      <c r="DS40" s="4">
        <f>ParFedAn19!$D$22*CaGa19!$N41</f>
        <v>266565.9706867435</v>
      </c>
      <c r="DT40" s="4">
        <f>ParFedAn19!$E$22*CoAr14FIII19!R39</f>
        <v>0</v>
      </c>
      <c r="DU40" s="4">
        <f>ParFedAn19!$F$22*CaGa19!$N41</f>
        <v>56837.744638128359</v>
      </c>
      <c r="DV40" s="4">
        <f>ParFedAn19!$G$22*CaGa19!$N41</f>
        <v>165728.04764904658</v>
      </c>
      <c r="DW40" s="4">
        <f>ParFedAn19!$H$22*CaGa19!$N41</f>
        <v>6681.7322966795227</v>
      </c>
      <c r="DX40" s="4">
        <f>ParFedAn19!$I$22*CaGa19!$N41</f>
        <v>41378.273296838815</v>
      </c>
      <c r="DY40" s="4">
        <f>ParFedAn19!$J$22*CaGa19!$N41</f>
        <v>11034.147528143456</v>
      </c>
      <c r="DZ40" s="4">
        <f>ParFedAn19!$K$22*CoAr14FII19!O41</f>
        <v>20602.08272836827</v>
      </c>
      <c r="EA40" s="5">
        <f t="shared" si="64"/>
        <v>2457273.6657988587</v>
      </c>
      <c r="EC40" s="3" t="s">
        <v>35</v>
      </c>
      <c r="ED40" s="4">
        <f>ParFedAn19!$C$26*CaGa19!$N41</f>
        <v>2297896.605862651</v>
      </c>
      <c r="EE40" s="4">
        <f>ParFedAn19!$D$26*CaGa19!$N41</f>
        <v>309749.02024147275</v>
      </c>
      <c r="EF40" s="4">
        <f>ParFedAn19!$E$26*CoAr14FIII19!R39</f>
        <v>0</v>
      </c>
      <c r="EG40" s="4">
        <f>ParFedAn19!$F$26*CaGa19!$N41</f>
        <v>58124.808036921298</v>
      </c>
      <c r="EH40" s="4">
        <f>ParFedAn19!$G$26*CaGa19!$N41</f>
        <v>55118.760248688974</v>
      </c>
      <c r="EI40" s="4">
        <f>ParFedAn19!$H$26*CaGa19!$N41</f>
        <v>4240.1178341627883</v>
      </c>
      <c r="EJ40" s="4">
        <f>ParFedAn19!$I$26*CaGa19!$N41</f>
        <v>65354.894127509113</v>
      </c>
      <c r="EK40" s="4">
        <f>ParFedAn19!$J$26*CaGa19!$N41</f>
        <v>11034.147528143456</v>
      </c>
      <c r="EL40" s="4">
        <f>ParFedAn19!$K$26*CoAr14FII19!O41</f>
        <v>23898.352610694259</v>
      </c>
      <c r="EM40" s="5">
        <f t="shared" si="65"/>
        <v>2825416.7064902438</v>
      </c>
      <c r="EO40" s="3" t="s">
        <v>35</v>
      </c>
      <c r="EP40" s="4">
        <f>ParFedAn19!$C$30*CaGa19!$N41</f>
        <v>2098913.944394419</v>
      </c>
      <c r="EQ40" s="4">
        <f>ParFedAn19!$D$30*CaGa19!$N41</f>
        <v>257013.83562319085</v>
      </c>
      <c r="ER40" s="4">
        <f>ParFedAn19!$E$30*CoAr14FIII19!R39</f>
        <v>3754466.7154818526</v>
      </c>
      <c r="ES40" s="400">
        <f>ParFedAn19!$F$30*CaGa19!$N41</f>
        <v>-12708.915018723046</v>
      </c>
      <c r="ET40" s="4">
        <f>ParFedAn19!$G$30*CaGa19!$N41</f>
        <v>54598.275854693595</v>
      </c>
      <c r="EU40" s="4">
        <f>ParFedAn19!$H$30*CaGa19!$N41</f>
        <v>7019.6198678635155</v>
      </c>
      <c r="EV40" s="4">
        <f>ParFedAn19!$I$30*CaGa19!$N41</f>
        <v>55831.46948804483</v>
      </c>
      <c r="EW40" s="4">
        <f>ParFedAn19!$J$30*CaGa19!$N41</f>
        <v>11034.147528143456</v>
      </c>
      <c r="EX40" s="4">
        <f>ParFedAn19!$K$30*CoAr14FII19!O41</f>
        <v>24332.632099782371</v>
      </c>
      <c r="EY40" s="5">
        <f t="shared" si="66"/>
        <v>6250501.7253192663</v>
      </c>
      <c r="FA40" s="3" t="s">
        <v>35</v>
      </c>
      <c r="FB40" s="4">
        <f>ParFedAn19!$C$41*CaGa19!$AC41</f>
        <v>1824259.5155655295</v>
      </c>
      <c r="FC40" s="4">
        <f>ParFedAn19!$D$41*CaGa19!$AC41</f>
        <v>247207.94462292295</v>
      </c>
      <c r="FD40" s="4">
        <f>ParFedAn19!$E$41*CoAr14FIII19!R39</f>
        <v>636011.43972839648</v>
      </c>
      <c r="FE40" s="4">
        <f>ParFedAn19!$F$41*CaGa19!$AC41</f>
        <v>52016.539214724107</v>
      </c>
      <c r="FF40" s="4">
        <f>ParFedAn19!$G$41*CaGa19!$AC41</f>
        <v>186888.29053430428</v>
      </c>
      <c r="FG40" s="4">
        <f>ParFedAn19!$H$41*CaGa19!$AC41</f>
        <v>7298.6460500791563</v>
      </c>
      <c r="FH40" s="4">
        <f>ParFedAn19!$I$41*CaGa19!$AC41</f>
        <v>49165.31143655406</v>
      </c>
      <c r="FI40" s="4">
        <f>ParFedAn19!$J$41*CaGa19!$AC41</f>
        <v>11136.621425585998</v>
      </c>
      <c r="FJ40" s="4">
        <f>ParFedAn19!$K$41*CoAr14FII19!U41</f>
        <v>24416.460604655142</v>
      </c>
      <c r="FK40" s="5">
        <f t="shared" si="67"/>
        <v>3038400.7691827519</v>
      </c>
      <c r="FM40" s="3" t="s">
        <v>35</v>
      </c>
      <c r="FN40" s="4"/>
      <c r="FO40" s="4"/>
      <c r="FP40" s="4"/>
      <c r="FQ40" s="4"/>
      <c r="FR40" s="4"/>
      <c r="FS40" s="4"/>
      <c r="FT40" s="4"/>
      <c r="FU40" s="4"/>
      <c r="FV40" s="4"/>
      <c r="FW40" s="5">
        <f t="shared" si="68"/>
        <v>0</v>
      </c>
      <c r="FY40" s="3" t="s">
        <v>35</v>
      </c>
      <c r="FZ40" s="4"/>
      <c r="GA40" s="4"/>
      <c r="GB40" s="4"/>
      <c r="GC40" s="4"/>
      <c r="GD40" s="4"/>
      <c r="GE40" s="4"/>
      <c r="GF40" s="4"/>
      <c r="GG40" s="4"/>
      <c r="GH40" s="4"/>
      <c r="GI40" s="5">
        <f t="shared" si="69"/>
        <v>0</v>
      </c>
      <c r="GK40" s="3" t="s">
        <v>35</v>
      </c>
      <c r="GL40" s="4"/>
      <c r="GM40" s="4"/>
      <c r="GN40" s="4"/>
      <c r="GO40" s="4"/>
      <c r="GP40" s="4"/>
      <c r="GQ40" s="4"/>
      <c r="GR40" s="4"/>
      <c r="GS40" s="4"/>
      <c r="GT40" s="4"/>
      <c r="GU40" s="5">
        <f t="shared" si="70"/>
        <v>0</v>
      </c>
      <c r="GW40" s="3" t="s">
        <v>35</v>
      </c>
      <c r="GX40" s="4"/>
      <c r="GY40" s="4"/>
      <c r="GZ40" s="4"/>
      <c r="HA40" s="4"/>
      <c r="HB40" s="4"/>
      <c r="HC40" s="4"/>
      <c r="HD40" s="4"/>
      <c r="HE40" s="4"/>
      <c r="HF40" s="4"/>
      <c r="HG40" s="5">
        <f t="shared" si="71"/>
        <v>0</v>
      </c>
      <c r="HI40" s="3" t="s">
        <v>35</v>
      </c>
      <c r="HJ40" s="4"/>
      <c r="HK40" s="4"/>
      <c r="HL40" s="4"/>
      <c r="HM40" s="4"/>
      <c r="HN40" s="4"/>
      <c r="HO40" s="4"/>
      <c r="HP40" s="4"/>
      <c r="HQ40" s="4"/>
      <c r="HR40" s="4"/>
      <c r="HS40" s="5">
        <f t="shared" si="72"/>
        <v>0</v>
      </c>
    </row>
    <row r="41" spans="1:227" s="2" customFormat="1">
      <c r="A41" s="3" t="s">
        <v>36</v>
      </c>
      <c r="B41" s="4">
        <f t="shared" si="8"/>
        <v>6149802.4750561034</v>
      </c>
      <c r="C41" s="4">
        <f t="shared" si="8"/>
        <v>862324.29724975454</v>
      </c>
      <c r="D41" s="4">
        <f t="shared" si="8"/>
        <v>0</v>
      </c>
      <c r="E41" s="4">
        <f t="shared" si="8"/>
        <v>282416.01407373854</v>
      </c>
      <c r="F41" s="4">
        <f t="shared" si="8"/>
        <v>252380.18133481103</v>
      </c>
      <c r="G41" s="4">
        <f t="shared" si="8"/>
        <v>23258.734291022814</v>
      </c>
      <c r="H41" s="4">
        <f t="shared" si="8"/>
        <v>197984.06190991504</v>
      </c>
      <c r="I41" s="4">
        <f t="shared" si="8"/>
        <v>35328.810380952702</v>
      </c>
      <c r="J41" s="4">
        <f t="shared" si="8"/>
        <v>122037.65431015343</v>
      </c>
      <c r="K41" s="6">
        <f t="shared" si="9"/>
        <v>7925532.2286064522</v>
      </c>
      <c r="L41" s="3"/>
      <c r="M41" s="3" t="s">
        <v>36</v>
      </c>
      <c r="N41" s="4">
        <f t="shared" si="10"/>
        <v>6707983.0900071878</v>
      </c>
      <c r="O41" s="4">
        <f t="shared" si="10"/>
        <v>889375.94327446213</v>
      </c>
      <c r="P41" s="4">
        <f t="shared" si="10"/>
        <v>2035256.0719610814</v>
      </c>
      <c r="Q41" s="4">
        <f t="shared" si="10"/>
        <v>109130.90072761386</v>
      </c>
      <c r="R41" s="4">
        <f t="shared" si="10"/>
        <v>293970.66725318396</v>
      </c>
      <c r="S41" s="4">
        <f t="shared" si="10"/>
        <v>19148.157720480714</v>
      </c>
      <c r="T41" s="4">
        <f t="shared" si="10"/>
        <v>173498.23105886611</v>
      </c>
      <c r="U41" s="4">
        <f t="shared" si="10"/>
        <v>35328.810380952702</v>
      </c>
      <c r="V41" s="4">
        <f t="shared" si="10"/>
        <v>116111.90206573563</v>
      </c>
      <c r="W41" s="5">
        <f t="shared" si="11"/>
        <v>10379803.774449563</v>
      </c>
      <c r="X41" s="5"/>
      <c r="Y41" s="3" t="s">
        <v>36</v>
      </c>
      <c r="Z41" s="4">
        <f t="shared" si="12"/>
        <v>1923644.5009257714</v>
      </c>
      <c r="AA41" s="4">
        <f t="shared" si="13"/>
        <v>260675.74224034048</v>
      </c>
      <c r="AB41" s="4">
        <f t="shared" si="14"/>
        <v>344774.96876085567</v>
      </c>
      <c r="AC41" s="4">
        <f t="shared" si="15"/>
        <v>54850.381080004547</v>
      </c>
      <c r="AD41" s="4">
        <f t="shared" si="16"/>
        <v>197069.89565148766</v>
      </c>
      <c r="AE41" s="4">
        <f t="shared" si="17"/>
        <v>7696.2735941031415</v>
      </c>
      <c r="AF41" s="4">
        <f t="shared" si="18"/>
        <v>51843.819464420303</v>
      </c>
      <c r="AG41" s="4">
        <f t="shared" si="19"/>
        <v>11743.340452073468</v>
      </c>
      <c r="AH41" s="4">
        <f t="shared" si="20"/>
        <v>41082.72574643611</v>
      </c>
      <c r="AI41" s="5">
        <f t="shared" si="21"/>
        <v>2893381.6479154928</v>
      </c>
      <c r="AK41" s="3" t="s">
        <v>36</v>
      </c>
      <c r="AL41" s="4">
        <f t="shared" si="22"/>
        <v>0</v>
      </c>
      <c r="AM41" s="4">
        <f t="shared" si="23"/>
        <v>0</v>
      </c>
      <c r="AN41" s="4">
        <f t="shared" si="24"/>
        <v>0</v>
      </c>
      <c r="AO41" s="4">
        <f t="shared" si="25"/>
        <v>0</v>
      </c>
      <c r="AP41" s="4">
        <f t="shared" si="26"/>
        <v>0</v>
      </c>
      <c r="AQ41" s="4">
        <f t="shared" si="27"/>
        <v>0</v>
      </c>
      <c r="AR41" s="4">
        <f t="shared" si="28"/>
        <v>0</v>
      </c>
      <c r="AS41" s="4">
        <f t="shared" si="29"/>
        <v>0</v>
      </c>
      <c r="AT41" s="4">
        <f t="shared" si="30"/>
        <v>0</v>
      </c>
      <c r="AU41" s="5">
        <f t="shared" si="31"/>
        <v>0</v>
      </c>
      <c r="AW41" s="3" t="s">
        <v>36</v>
      </c>
      <c r="AX41" s="4">
        <f t="shared" si="32"/>
        <v>12857785.565063292</v>
      </c>
      <c r="AY41" s="4">
        <f t="shared" si="33"/>
        <v>1751700.2405242168</v>
      </c>
      <c r="AZ41" s="4">
        <f t="shared" si="34"/>
        <v>2035256.0719610814</v>
      </c>
      <c r="BA41" s="4">
        <f t="shared" si="35"/>
        <v>391546.91480135237</v>
      </c>
      <c r="BB41" s="4">
        <f t="shared" si="36"/>
        <v>546350.84858799505</v>
      </c>
      <c r="BC41" s="4">
        <f t="shared" si="37"/>
        <v>42406.892011503529</v>
      </c>
      <c r="BD41" s="4">
        <f t="shared" si="38"/>
        <v>371482.29296878114</v>
      </c>
      <c r="BE41" s="4">
        <f t="shared" si="39"/>
        <v>70657.620761905404</v>
      </c>
      <c r="BF41" s="4">
        <f t="shared" si="40"/>
        <v>238149.55637588905</v>
      </c>
      <c r="BG41" s="5">
        <f t="shared" si="41"/>
        <v>18305336.003056012</v>
      </c>
      <c r="BI41" s="3" t="s">
        <v>36</v>
      </c>
      <c r="BJ41" s="4">
        <f t="shared" si="42"/>
        <v>1923644.5009257714</v>
      </c>
      <c r="BK41" s="4">
        <f t="shared" si="43"/>
        <v>260675.74224034048</v>
      </c>
      <c r="BL41" s="4">
        <f t="shared" si="44"/>
        <v>344774.96876085567</v>
      </c>
      <c r="BM41" s="4">
        <f t="shared" si="45"/>
        <v>54850.381080004547</v>
      </c>
      <c r="BN41" s="4">
        <f t="shared" si="46"/>
        <v>197069.89565148766</v>
      </c>
      <c r="BO41" s="4">
        <f t="shared" si="47"/>
        <v>7696.2735941031415</v>
      </c>
      <c r="BP41" s="4">
        <f t="shared" si="48"/>
        <v>51843.819464420303</v>
      </c>
      <c r="BQ41" s="4">
        <f t="shared" si="49"/>
        <v>11743.340452073468</v>
      </c>
      <c r="BR41" s="4">
        <f t="shared" si="50"/>
        <v>41082.72574643611</v>
      </c>
      <c r="BS41" s="5">
        <f t="shared" si="51"/>
        <v>2893381.6479154928</v>
      </c>
      <c r="BU41" s="3" t="s">
        <v>36</v>
      </c>
      <c r="BV41" s="4">
        <f t="shared" si="52"/>
        <v>14781430.065989064</v>
      </c>
      <c r="BW41" s="4">
        <f t="shared" si="53"/>
        <v>2012375.9827645572</v>
      </c>
      <c r="BX41" s="4">
        <f t="shared" si="54"/>
        <v>2380031.0407219371</v>
      </c>
      <c r="BY41" s="4">
        <f t="shared" si="55"/>
        <v>446397.29588135693</v>
      </c>
      <c r="BZ41" s="4">
        <f t="shared" si="56"/>
        <v>743420.74423948268</v>
      </c>
      <c r="CA41" s="4">
        <f t="shared" si="57"/>
        <v>50103.165605606671</v>
      </c>
      <c r="CB41" s="4">
        <f t="shared" si="58"/>
        <v>423326.11243320146</v>
      </c>
      <c r="CC41" s="4">
        <f t="shared" si="59"/>
        <v>82400.961213978866</v>
      </c>
      <c r="CD41" s="4">
        <f t="shared" si="60"/>
        <v>279232.28212232515</v>
      </c>
      <c r="CE41" s="5">
        <f t="shared" si="61"/>
        <v>21198717.650971517</v>
      </c>
      <c r="CF41" s="6"/>
      <c r="CG41" s="3" t="s">
        <v>36</v>
      </c>
      <c r="CH41" s="4">
        <f>ParFedAn19!$C$7*CaGa19!$N42</f>
        <v>1820270.4464628282</v>
      </c>
      <c r="CI41" s="4">
        <f>ParFedAn19!$D$7*CaGa19!$N42</f>
        <v>250479.86434248686</v>
      </c>
      <c r="CJ41" s="4">
        <f>ParFedAn19!$E$7*CoAr14FIII19!R40</f>
        <v>0</v>
      </c>
      <c r="CK41" s="4">
        <f>ParFedAn19!$F$7*CaGa19!$N42</f>
        <v>66588.183631399108</v>
      </c>
      <c r="CL41" s="4">
        <f>ParFedAn19!$G$7*CaGa19!$N42</f>
        <v>135839.4074574816</v>
      </c>
      <c r="CM41" s="4">
        <f>ParFedAn19!$H$7*CaGa19!$N42</f>
        <v>8394.4866076559083</v>
      </c>
      <c r="CN41" s="4">
        <f>ParFedAn19!$I$7*CaGa19!$N42</f>
        <v>66668.137303683354</v>
      </c>
      <c r="CO41" s="4">
        <f>ParFedAn19!$J$7*CaGa19!$N42</f>
        <v>11776.270126984235</v>
      </c>
      <c r="CP41" s="4">
        <f>ParFedAn19!$K$7*CoAr14FII19!O42</f>
        <v>41954.590891452579</v>
      </c>
      <c r="CQ41" s="5">
        <f t="shared" si="7"/>
        <v>2401971.3868239722</v>
      </c>
      <c r="CS41" s="3" t="s">
        <v>36</v>
      </c>
      <c r="CT41" s="4">
        <f>ParFedAn19!$C$11*CaGa19!$N42</f>
        <v>2514151.4571561445</v>
      </c>
      <c r="CU41" s="4">
        <f>ParFedAn19!$D$11*CaGa19!$N42</f>
        <v>362307.39851054951</v>
      </c>
      <c r="CV41" s="4">
        <f>ParFedAn19!$E$11*CoAr14FIII19!R40</f>
        <v>0</v>
      </c>
      <c r="CW41" s="4">
        <f>ParFedAn19!$F$11*CaGa19!$N42</f>
        <v>116079.83999135897</v>
      </c>
      <c r="CX41" s="4">
        <f>ParFedAn19!$G$11*CaGa19!$N42</f>
        <v>58270.38693866472</v>
      </c>
      <c r="CY41" s="4">
        <f>ParFedAn19!$H$11*CaGa19!$N42</f>
        <v>6840.7402889823834</v>
      </c>
      <c r="CZ41" s="4">
        <f>ParFedAn19!$I$11*CaGa19!$N42</f>
        <v>70592.521897870756</v>
      </c>
      <c r="DA41" s="4">
        <f>ParFedAn19!$J$11*CaGa19!$N42</f>
        <v>11776.270126984235</v>
      </c>
      <c r="DB41" s="4">
        <f>ParFedAn19!$K$11*CoAr14FII19!O42</f>
        <v>50919.967410723737</v>
      </c>
      <c r="DC41" s="5">
        <f t="shared" si="62"/>
        <v>3190938.5823212788</v>
      </c>
      <c r="DE41" s="3" t="s">
        <v>36</v>
      </c>
      <c r="DF41" s="4">
        <f>ParFedAn19!$C$14*CaGa19!$N42</f>
        <v>1815380.5714371304</v>
      </c>
      <c r="DG41" s="4">
        <f>ParFedAn19!$D$14*CaGa19!$N42</f>
        <v>249537.03439671817</v>
      </c>
      <c r="DH41" s="4">
        <f>ParFedAn19!$E$14*CoAr14FIII19!R40</f>
        <v>0</v>
      </c>
      <c r="DI41" s="4">
        <f>ParFedAn19!$F$14*CaGa19!$N42</f>
        <v>99747.990450980476</v>
      </c>
      <c r="DJ41" s="4">
        <f>ParFedAn19!$G$14*CaGa19!$N42</f>
        <v>58270.38693866472</v>
      </c>
      <c r="DK41" s="4">
        <f>ParFedAn19!$H$14*CaGa19!$N42</f>
        <v>8023.5073943845236</v>
      </c>
      <c r="DL41" s="4">
        <f>ParFedAn19!$I$14*CaGa19!$N42</f>
        <v>60723.402708360918</v>
      </c>
      <c r="DM41" s="4">
        <f>ParFedAn19!$J$14*CaGa19!$N42</f>
        <v>11776.270126984235</v>
      </c>
      <c r="DN41" s="4">
        <f>ParFedAn19!$K$14*CoAr14FII19!O42</f>
        <v>29163.096007977114</v>
      </c>
      <c r="DO41" s="5">
        <f t="shared" si="63"/>
        <v>2332622.2594612008</v>
      </c>
      <c r="DQ41" s="3" t="s">
        <v>36</v>
      </c>
      <c r="DR41" s="4">
        <f>ParFedAn19!$C$22*CaGa19!$N42</f>
        <v>2015456.6755345208</v>
      </c>
      <c r="DS41" s="4">
        <f>ParFedAn19!$D$22*CaGa19!$N42</f>
        <v>284494.37253418966</v>
      </c>
      <c r="DT41" s="4">
        <f>ParFedAn19!$E$22*CoAr14FIII19!R40</f>
        <v>0</v>
      </c>
      <c r="DU41" s="4">
        <f>ParFedAn19!$F$22*CaGa19!$N42</f>
        <v>60660.475361594901</v>
      </c>
      <c r="DV41" s="4">
        <f>ParFedAn19!$G$22*CaGa19!$N42</f>
        <v>176874.40300712222</v>
      </c>
      <c r="DW41" s="4">
        <f>ParFedAn19!$H$22*CaGa19!$N42</f>
        <v>7131.1249229900477</v>
      </c>
      <c r="DX41" s="4">
        <f>ParFedAn19!$I$22*CaGa19!$N42</f>
        <v>44161.24784346977</v>
      </c>
      <c r="DY41" s="4">
        <f>ParFedAn19!$J$22*CaGa19!$N42</f>
        <v>11776.270126984235</v>
      </c>
      <c r="DZ41" s="4">
        <f>ParFedAn19!$K$22*CoAr14FII19!O42</f>
        <v>34752.875341953863</v>
      </c>
      <c r="EA41" s="5">
        <f t="shared" si="64"/>
        <v>2635307.4446728257</v>
      </c>
      <c r="EC41" s="3" t="s">
        <v>36</v>
      </c>
      <c r="ED41" s="4">
        <f>ParFedAn19!$C$26*CaGa19!$N42</f>
        <v>2452446.0168307973</v>
      </c>
      <c r="EE41" s="4">
        <f>ParFedAn19!$D$26*CaGa19!$N42</f>
        <v>330581.7802987115</v>
      </c>
      <c r="EF41" s="4">
        <f>ParFedAn19!$E$26*CoAr14FIII19!R40</f>
        <v>0</v>
      </c>
      <c r="EG41" s="4">
        <f>ParFedAn19!$F$26*CaGa19!$N42</f>
        <v>62034.102659587923</v>
      </c>
      <c r="EH41" s="4">
        <f>ParFedAn19!$G$26*CaGa19!$N42</f>
        <v>58825.877404437335</v>
      </c>
      <c r="EI41" s="4">
        <f>ParFedAn19!$H$26*CaGa19!$N42</f>
        <v>4525.2950314455102</v>
      </c>
      <c r="EJ41" s="4">
        <f>ParFedAn19!$I$26*CaGa19!$N42</f>
        <v>69750.461954852784</v>
      </c>
      <c r="EK41" s="4">
        <f>ParFedAn19!$J$26*CaGa19!$N42</f>
        <v>11776.270126984235</v>
      </c>
      <c r="EL41" s="4">
        <f>ParFedAn19!$K$26*CoAr14FII19!O42</f>
        <v>40313.228526837171</v>
      </c>
      <c r="EM41" s="5">
        <f t="shared" si="65"/>
        <v>3030253.032833654</v>
      </c>
      <c r="EO41" s="3" t="s">
        <v>36</v>
      </c>
      <c r="EP41" s="4">
        <f>ParFedAn19!$C$30*CaGa19!$N42</f>
        <v>2240080.3976418697</v>
      </c>
      <c r="EQ41" s="4">
        <f>ParFedAn19!$D$30*CaGa19!$N42</f>
        <v>274299.79044156108</v>
      </c>
      <c r="ER41" s="4">
        <f>ParFedAn19!$E$30*CoAr14FIII19!R40</f>
        <v>2035256.0719610814</v>
      </c>
      <c r="ES41" s="400">
        <f>ParFedAn19!$F$30*CaGa19!$N42</f>
        <v>-13563.677293568962</v>
      </c>
      <c r="ET41" s="4">
        <f>ParFedAn19!$G$30*CaGa19!$N42</f>
        <v>58270.3868416244</v>
      </c>
      <c r="EU41" s="4">
        <f>ParFedAn19!$H$30*CaGa19!$N42</f>
        <v>7491.7377660451566</v>
      </c>
      <c r="EV41" s="4">
        <f>ParFedAn19!$I$30*CaGa19!$N42</f>
        <v>59586.521260543559</v>
      </c>
      <c r="EW41" s="4">
        <f>ParFedAn19!$J$30*CaGa19!$N42</f>
        <v>11776.270126984235</v>
      </c>
      <c r="EX41" s="4">
        <f>ParFedAn19!$K$30*CoAr14FII19!O42</f>
        <v>41045.79819694459</v>
      </c>
      <c r="EY41" s="5">
        <f t="shared" si="66"/>
        <v>4714243.2969430853</v>
      </c>
      <c r="FA41" s="3" t="s">
        <v>36</v>
      </c>
      <c r="FB41" s="4">
        <f>ParFedAn19!$C$41*CaGa19!$AC42</f>
        <v>1923644.5009257714</v>
      </c>
      <c r="FC41" s="4">
        <f>ParFedAn19!$D$41*CaGa19!$AC42</f>
        <v>260675.74224034048</v>
      </c>
      <c r="FD41" s="4">
        <f>ParFedAn19!$E$41*CoAr14FIII19!R40</f>
        <v>344774.96876085567</v>
      </c>
      <c r="FE41" s="4">
        <f>ParFedAn19!$F$41*CaGa19!$AC42</f>
        <v>54850.381080004547</v>
      </c>
      <c r="FF41" s="4">
        <f>ParFedAn19!$G$41*CaGa19!$AC42</f>
        <v>197069.89565148766</v>
      </c>
      <c r="FG41" s="4">
        <f>ParFedAn19!$H$41*CaGa19!$AC42</f>
        <v>7696.2735941031415</v>
      </c>
      <c r="FH41" s="4">
        <f>ParFedAn19!$I$41*CaGa19!$AC42</f>
        <v>51843.819464420303</v>
      </c>
      <c r="FI41" s="4">
        <f>ParFedAn19!$J$41*CaGa19!$AC42</f>
        <v>11743.340452073468</v>
      </c>
      <c r="FJ41" s="4">
        <f>ParFedAn19!$K$41*CoAr14FII19!U42</f>
        <v>41082.72574643611</v>
      </c>
      <c r="FK41" s="5">
        <f t="shared" si="67"/>
        <v>2893381.6479154928</v>
      </c>
      <c r="FM41" s="3" t="s">
        <v>36</v>
      </c>
      <c r="FN41" s="4"/>
      <c r="FO41" s="4"/>
      <c r="FP41" s="4"/>
      <c r="FQ41" s="4"/>
      <c r="FR41" s="4"/>
      <c r="FS41" s="4"/>
      <c r="FT41" s="4"/>
      <c r="FU41" s="4"/>
      <c r="FV41" s="4"/>
      <c r="FW41" s="5">
        <f t="shared" si="68"/>
        <v>0</v>
      </c>
      <c r="FY41" s="3" t="s">
        <v>36</v>
      </c>
      <c r="FZ41" s="4"/>
      <c r="GA41" s="4"/>
      <c r="GB41" s="4"/>
      <c r="GC41" s="4"/>
      <c r="GD41" s="4"/>
      <c r="GE41" s="4"/>
      <c r="GF41" s="4"/>
      <c r="GG41" s="4"/>
      <c r="GH41" s="4"/>
      <c r="GI41" s="5">
        <f t="shared" si="69"/>
        <v>0</v>
      </c>
      <c r="GK41" s="3" t="s">
        <v>36</v>
      </c>
      <c r="GL41" s="4"/>
      <c r="GM41" s="4"/>
      <c r="GN41" s="4"/>
      <c r="GO41" s="4"/>
      <c r="GP41" s="4"/>
      <c r="GQ41" s="4"/>
      <c r="GR41" s="4"/>
      <c r="GS41" s="4"/>
      <c r="GT41" s="4"/>
      <c r="GU41" s="5">
        <f t="shared" si="70"/>
        <v>0</v>
      </c>
      <c r="GW41" s="3" t="s">
        <v>36</v>
      </c>
      <c r="GX41" s="4"/>
      <c r="GY41" s="4"/>
      <c r="GZ41" s="4"/>
      <c r="HA41" s="4"/>
      <c r="HB41" s="4"/>
      <c r="HC41" s="4"/>
      <c r="HD41" s="4"/>
      <c r="HE41" s="4"/>
      <c r="HF41" s="4"/>
      <c r="HG41" s="5">
        <f t="shared" si="71"/>
        <v>0</v>
      </c>
      <c r="HI41" s="3" t="s">
        <v>36</v>
      </c>
      <c r="HJ41" s="4"/>
      <c r="HK41" s="4"/>
      <c r="HL41" s="4"/>
      <c r="HM41" s="4"/>
      <c r="HN41" s="4"/>
      <c r="HO41" s="4"/>
      <c r="HP41" s="4"/>
      <c r="HQ41" s="4"/>
      <c r="HR41" s="4"/>
      <c r="HS41" s="5">
        <f t="shared" si="72"/>
        <v>0</v>
      </c>
    </row>
    <row r="42" spans="1:227" s="2" customFormat="1">
      <c r="A42" s="3" t="s">
        <v>37</v>
      </c>
      <c r="B42" s="4">
        <f t="shared" si="8"/>
        <v>8662263.147384176</v>
      </c>
      <c r="C42" s="4">
        <f t="shared" si="8"/>
        <v>1214621.1218096663</v>
      </c>
      <c r="D42" s="4">
        <f t="shared" si="8"/>
        <v>0</v>
      </c>
      <c r="E42" s="4">
        <f t="shared" si="8"/>
        <v>397795.18787223462</v>
      </c>
      <c r="F42" s="4">
        <f t="shared" si="8"/>
        <v>355488.41654247197</v>
      </c>
      <c r="G42" s="4">
        <f t="shared" si="8"/>
        <v>32760.934635073718</v>
      </c>
      <c r="H42" s="4">
        <f t="shared" si="8"/>
        <v>278869.12631873414</v>
      </c>
      <c r="I42" s="4">
        <f t="shared" si="8"/>
        <v>49762.159588883107</v>
      </c>
      <c r="J42" s="4">
        <f t="shared" si="8"/>
        <v>126886.7656579606</v>
      </c>
      <c r="K42" s="6">
        <f t="shared" si="9"/>
        <v>11118446.859809201</v>
      </c>
      <c r="L42" s="3"/>
      <c r="M42" s="3" t="s">
        <v>37</v>
      </c>
      <c r="N42" s="4">
        <f t="shared" si="10"/>
        <v>9448484.7195544112</v>
      </c>
      <c r="O42" s="4">
        <f t="shared" si="10"/>
        <v>1252724.5369008591</v>
      </c>
      <c r="P42" s="4">
        <f t="shared" si="10"/>
        <v>659623.96591122227</v>
      </c>
      <c r="Q42" s="4">
        <f t="shared" si="10"/>
        <v>153715.60037056744</v>
      </c>
      <c r="R42" s="4">
        <f t="shared" si="10"/>
        <v>414070.41733254382</v>
      </c>
      <c r="S42" s="4">
        <f t="shared" si="10"/>
        <v>26971.00949748906</v>
      </c>
      <c r="T42" s="4">
        <f t="shared" si="10"/>
        <v>244379.7730306533</v>
      </c>
      <c r="U42" s="4">
        <f t="shared" si="10"/>
        <v>49762.159588883107</v>
      </c>
      <c r="V42" s="4">
        <f t="shared" si="10"/>
        <v>120725.55631126456</v>
      </c>
      <c r="W42" s="5">
        <f t="shared" si="11"/>
        <v>12370457.738497894</v>
      </c>
      <c r="X42" s="5"/>
      <c r="Y42" s="3" t="s">
        <v>37</v>
      </c>
      <c r="Z42" s="4">
        <f t="shared" si="12"/>
        <v>2709536.5967645203</v>
      </c>
      <c r="AA42" s="4">
        <f t="shared" si="13"/>
        <v>367173.07337662391</v>
      </c>
      <c r="AB42" s="4">
        <f t="shared" si="14"/>
        <v>111741.13929645224</v>
      </c>
      <c r="AC42" s="4">
        <f t="shared" si="15"/>
        <v>77259.137440014645</v>
      </c>
      <c r="AD42" s="4">
        <f t="shared" si="16"/>
        <v>277581.48354921816</v>
      </c>
      <c r="AE42" s="4">
        <f t="shared" si="17"/>
        <v>10840.534699576252</v>
      </c>
      <c r="AF42" s="4">
        <f t="shared" si="18"/>
        <v>73024.265183767478</v>
      </c>
      <c r="AG42" s="4">
        <f t="shared" si="19"/>
        <v>16541.003656260331</v>
      </c>
      <c r="AH42" s="4">
        <f t="shared" si="20"/>
        <v>42686.544447786422</v>
      </c>
      <c r="AI42" s="5">
        <f t="shared" si="21"/>
        <v>3686383.7784142196</v>
      </c>
      <c r="AK42" s="3" t="s">
        <v>37</v>
      </c>
      <c r="AL42" s="4">
        <f t="shared" si="22"/>
        <v>0</v>
      </c>
      <c r="AM42" s="4">
        <f t="shared" si="23"/>
        <v>0</v>
      </c>
      <c r="AN42" s="4">
        <f t="shared" si="24"/>
        <v>0</v>
      </c>
      <c r="AO42" s="4">
        <f t="shared" si="25"/>
        <v>0</v>
      </c>
      <c r="AP42" s="4">
        <f t="shared" si="26"/>
        <v>0</v>
      </c>
      <c r="AQ42" s="4">
        <f t="shared" si="27"/>
        <v>0</v>
      </c>
      <c r="AR42" s="4">
        <f t="shared" si="28"/>
        <v>0</v>
      </c>
      <c r="AS42" s="4">
        <f t="shared" si="29"/>
        <v>0</v>
      </c>
      <c r="AT42" s="4">
        <f t="shared" si="30"/>
        <v>0</v>
      </c>
      <c r="AU42" s="5">
        <f t="shared" si="31"/>
        <v>0</v>
      </c>
      <c r="AW42" s="3" t="s">
        <v>37</v>
      </c>
      <c r="AX42" s="4">
        <f t="shared" si="32"/>
        <v>18110747.866938587</v>
      </c>
      <c r="AY42" s="4">
        <f t="shared" si="33"/>
        <v>2467345.6587105254</v>
      </c>
      <c r="AZ42" s="4">
        <f t="shared" si="34"/>
        <v>659623.96591122227</v>
      </c>
      <c r="BA42" s="4">
        <f t="shared" si="35"/>
        <v>551510.78824280202</v>
      </c>
      <c r="BB42" s="4">
        <f t="shared" si="36"/>
        <v>769558.83387501573</v>
      </c>
      <c r="BC42" s="4">
        <f t="shared" si="37"/>
        <v>59731.944132562778</v>
      </c>
      <c r="BD42" s="4">
        <f t="shared" si="38"/>
        <v>523248.89934938744</v>
      </c>
      <c r="BE42" s="4">
        <f t="shared" si="39"/>
        <v>99524.319177766229</v>
      </c>
      <c r="BF42" s="4">
        <f t="shared" si="40"/>
        <v>247612.32196922516</v>
      </c>
      <c r="BG42" s="5">
        <f t="shared" si="41"/>
        <v>23488904.598307092</v>
      </c>
      <c r="BI42" s="3" t="s">
        <v>37</v>
      </c>
      <c r="BJ42" s="4">
        <f t="shared" si="42"/>
        <v>2709536.5967645203</v>
      </c>
      <c r="BK42" s="4">
        <f t="shared" si="43"/>
        <v>367173.07337662391</v>
      </c>
      <c r="BL42" s="4">
        <f t="shared" si="44"/>
        <v>111741.13929645224</v>
      </c>
      <c r="BM42" s="4">
        <f t="shared" si="45"/>
        <v>77259.137440014645</v>
      </c>
      <c r="BN42" s="4">
        <f t="shared" si="46"/>
        <v>277581.48354921816</v>
      </c>
      <c r="BO42" s="4">
        <f t="shared" si="47"/>
        <v>10840.534699576252</v>
      </c>
      <c r="BP42" s="4">
        <f t="shared" si="48"/>
        <v>73024.265183767478</v>
      </c>
      <c r="BQ42" s="4">
        <f t="shared" si="49"/>
        <v>16541.003656260331</v>
      </c>
      <c r="BR42" s="4">
        <f t="shared" si="50"/>
        <v>42686.544447786422</v>
      </c>
      <c r="BS42" s="5">
        <f t="shared" si="51"/>
        <v>3686383.7784142196</v>
      </c>
      <c r="BU42" s="3" t="s">
        <v>37</v>
      </c>
      <c r="BV42" s="4">
        <f t="shared" si="52"/>
        <v>20820284.463703107</v>
      </c>
      <c r="BW42" s="4">
        <f t="shared" si="53"/>
        <v>2834518.7320871493</v>
      </c>
      <c r="BX42" s="4">
        <f t="shared" si="54"/>
        <v>771365.10520767455</v>
      </c>
      <c r="BY42" s="4">
        <f t="shared" si="55"/>
        <v>628769.92568281665</v>
      </c>
      <c r="BZ42" s="4">
        <f t="shared" si="56"/>
        <v>1047140.3174242339</v>
      </c>
      <c r="CA42" s="4">
        <f t="shared" si="57"/>
        <v>70572.478832139022</v>
      </c>
      <c r="CB42" s="4">
        <f t="shared" si="58"/>
        <v>596273.16453315492</v>
      </c>
      <c r="CC42" s="4">
        <f t="shared" si="59"/>
        <v>116065.32283402656</v>
      </c>
      <c r="CD42" s="4">
        <f t="shared" si="60"/>
        <v>290298.8664170116</v>
      </c>
      <c r="CE42" s="5">
        <f t="shared" si="61"/>
        <v>27175288.376721315</v>
      </c>
      <c r="CF42" s="6"/>
      <c r="CG42" s="3" t="s">
        <v>37</v>
      </c>
      <c r="CH42" s="4">
        <f>ParFedAn19!$C$7*CaGa19!$N43</f>
        <v>2563929.7636992242</v>
      </c>
      <c r="CI42" s="4">
        <f>ParFedAn19!$D$7*CaGa19!$N43</f>
        <v>352811.73775193776</v>
      </c>
      <c r="CJ42" s="4">
        <f>ParFedAn19!$E$7*CoAr14FIII19!R41</f>
        <v>0</v>
      </c>
      <c r="CK42" s="4">
        <f>ParFedAn19!$F$7*CaGa19!$N43</f>
        <v>93792.340723310248</v>
      </c>
      <c r="CL42" s="4">
        <f>ParFedAn19!$G$7*CaGa19!$N43</f>
        <v>191335.68890287189</v>
      </c>
      <c r="CM42" s="4">
        <f>ParFedAn19!$H$7*CaGa19!$N43</f>
        <v>11823.997970283495</v>
      </c>
      <c r="CN42" s="4">
        <f>ParFedAn19!$I$7*CaGa19!$N43</f>
        <v>93904.958933689355</v>
      </c>
      <c r="CO42" s="4">
        <f>ParFedAn19!$J$7*CaGa19!$N43</f>
        <v>16587.386529627704</v>
      </c>
      <c r="CP42" s="4">
        <f>ParFedAn19!$K$7*CoAr14FII19!O43</f>
        <v>43621.637705277019</v>
      </c>
      <c r="CQ42" s="5">
        <f t="shared" si="7"/>
        <v>3367807.5122162215</v>
      </c>
      <c r="CS42" s="3" t="s">
        <v>37</v>
      </c>
      <c r="CT42" s="4">
        <f>ParFedAn19!$C$11*CaGa19!$N43</f>
        <v>3541291.2207505037</v>
      </c>
      <c r="CU42" s="4">
        <f>ParFedAn19!$D$11*CaGa19!$N43</f>
        <v>510325.66312041343</v>
      </c>
      <c r="CV42" s="4">
        <f>ParFedAn19!$E$11*CoAr14FIII19!R41</f>
        <v>0</v>
      </c>
      <c r="CW42" s="4">
        <f>ParFedAn19!$F$11*CaGa19!$N43</f>
        <v>163503.48229716558</v>
      </c>
      <c r="CX42" s="4">
        <f>ParFedAn19!$G$11*CaGa19!$N43</f>
        <v>82076.363819800055</v>
      </c>
      <c r="CY42" s="4">
        <f>ParFedAn19!$H$11*CaGa19!$N43</f>
        <v>9635.4789843128583</v>
      </c>
      <c r="CZ42" s="4">
        <f>ParFedAn19!$I$11*CaGa19!$N43</f>
        <v>99432.624608200582</v>
      </c>
      <c r="DA42" s="4">
        <f>ParFedAn19!$J$11*CaGa19!$N43</f>
        <v>16587.386529627704</v>
      </c>
      <c r="DB42" s="4">
        <f>ParFedAn19!$K$11*CoAr14FII19!O43</f>
        <v>52943.249431318662</v>
      </c>
      <c r="DC42" s="5">
        <f t="shared" si="62"/>
        <v>4475795.4695413429</v>
      </c>
      <c r="DE42" s="3" t="s">
        <v>37</v>
      </c>
      <c r="DF42" s="4">
        <f>ParFedAn19!$C$14*CaGa19!$N43</f>
        <v>2557042.1629344481</v>
      </c>
      <c r="DG42" s="4">
        <f>ParFedAn19!$D$14*CaGa19!$N43</f>
        <v>351483.72093731514</v>
      </c>
      <c r="DH42" s="4">
        <f>ParFedAn19!$E$14*CoAr14FIII19!R41</f>
        <v>0</v>
      </c>
      <c r="DI42" s="4">
        <f>ParFedAn19!$F$14*CaGa19!$N43</f>
        <v>140499.36485175882</v>
      </c>
      <c r="DJ42" s="4">
        <f>ParFedAn19!$G$14*CaGa19!$N43</f>
        <v>82076.363819800055</v>
      </c>
      <c r="DK42" s="4">
        <f>ParFedAn19!$H$14*CaGa19!$N43</f>
        <v>11301.457680477362</v>
      </c>
      <c r="DL42" s="4">
        <f>ParFedAn19!$I$14*CaGa19!$N43</f>
        <v>85531.542776844173</v>
      </c>
      <c r="DM42" s="4">
        <f>ParFedAn19!$J$14*CaGa19!$N43</f>
        <v>16587.386529627704</v>
      </c>
      <c r="DN42" s="4">
        <f>ParFedAn19!$K$14*CoAr14FII19!O43</f>
        <v>30321.878521364921</v>
      </c>
      <c r="DO42" s="5">
        <f t="shared" si="63"/>
        <v>3274843.8780516358</v>
      </c>
      <c r="DQ42" s="3" t="s">
        <v>37</v>
      </c>
      <c r="DR42" s="4">
        <f>ParFedAn19!$C$22*CaGa19!$N43</f>
        <v>2838858.0212851204</v>
      </c>
      <c r="DS42" s="4">
        <f>ParFedAn19!$D$22*CaGa19!$N43</f>
        <v>400722.6457819874</v>
      </c>
      <c r="DT42" s="4">
        <f>ParFedAn19!$E$22*CoAr14FIII19!R41</f>
        <v>0</v>
      </c>
      <c r="DU42" s="4">
        <f>ParFedAn19!$F$22*CaGa19!$N43</f>
        <v>85442.906883404517</v>
      </c>
      <c r="DV42" s="4">
        <f>ParFedAn19!$G$22*CaGa19!$N43</f>
        <v>249135.25744909301</v>
      </c>
      <c r="DW42" s="4">
        <f>ParFedAn19!$H$22*CaGa19!$N43</f>
        <v>10044.498318500218</v>
      </c>
      <c r="DX42" s="4">
        <f>ParFedAn19!$I$22*CaGa19!$N43</f>
        <v>62203.030306838802</v>
      </c>
      <c r="DY42" s="4">
        <f>ParFedAn19!$J$22*CaGa19!$N43</f>
        <v>16587.386529627704</v>
      </c>
      <c r="DZ42" s="4">
        <f>ParFedAn19!$K$22*CoAr14FII19!O43</f>
        <v>36133.765225016577</v>
      </c>
      <c r="EA42" s="5">
        <f t="shared" si="64"/>
        <v>3699127.5117795886</v>
      </c>
      <c r="EC42" s="3" t="s">
        <v>37</v>
      </c>
      <c r="ED42" s="4">
        <f>ParFedAn19!$C$26*CaGa19!$N43</f>
        <v>3454376.4354559574</v>
      </c>
      <c r="EE42" s="4">
        <f>ParFedAn19!$D$26*CaGa19!$N43</f>
        <v>465638.7557637869</v>
      </c>
      <c r="EF42" s="4">
        <f>ParFedAn19!$E$26*CoAr14FIII19!R41</f>
        <v>0</v>
      </c>
      <c r="EG42" s="4">
        <f>ParFedAn19!$F$26*CaGa19!$N43</f>
        <v>87377.720427401699</v>
      </c>
      <c r="EH42" s="4">
        <f>ParFedAn19!$G$26*CaGa19!$N43</f>
        <v>82858.796200336234</v>
      </c>
      <c r="EI42" s="4">
        <f>ParFedAn19!$H$26*CaGa19!$N43</f>
        <v>6374.0740521220641</v>
      </c>
      <c r="EJ42" s="4">
        <f>ParFedAn19!$I$26*CaGa19!$N43</f>
        <v>98246.546707019457</v>
      </c>
      <c r="EK42" s="4">
        <f>ParFedAn19!$J$26*CaGa19!$N43</f>
        <v>16587.386529627704</v>
      </c>
      <c r="EL42" s="4">
        <f>ParFedAn19!$K$26*CoAr14FII19!O43</f>
        <v>41915.056544765284</v>
      </c>
      <c r="EM42" s="5">
        <f t="shared" si="65"/>
        <v>4253374.7716810163</v>
      </c>
      <c r="EO42" s="3" t="s">
        <v>37</v>
      </c>
      <c r="EP42" s="4">
        <f>ParFedAn19!$C$30*CaGa19!$N43</f>
        <v>3155250.2628133334</v>
      </c>
      <c r="EQ42" s="4">
        <f>ParFedAn19!$D$30*CaGa19!$N43</f>
        <v>386363.13535508479</v>
      </c>
      <c r="ER42" s="4">
        <f>ParFedAn19!$E$30*CoAr14FIII19!R41</f>
        <v>659623.96591122227</v>
      </c>
      <c r="ES42" s="400">
        <f>ParFedAn19!$F$30*CaGa19!$N43</f>
        <v>-19105.026940238778</v>
      </c>
      <c r="ET42" s="4">
        <f>ParFedAn19!$G$30*CaGa19!$N43</f>
        <v>82076.36368311457</v>
      </c>
      <c r="EU42" s="4">
        <f>ParFedAn19!$H$30*CaGa19!$N43</f>
        <v>10552.437126866776</v>
      </c>
      <c r="EV42" s="4">
        <f>ParFedAn19!$I$30*CaGa19!$N43</f>
        <v>83930.19601679506</v>
      </c>
      <c r="EW42" s="4">
        <f>ParFedAn19!$J$30*CaGa19!$N43</f>
        <v>16587.386529627704</v>
      </c>
      <c r="EX42" s="4">
        <f>ParFedAn19!$K$30*CoAr14FII19!O43</f>
        <v>42676.7345414827</v>
      </c>
      <c r="EY42" s="5">
        <f t="shared" si="66"/>
        <v>4417955.4550372874</v>
      </c>
      <c r="FA42" s="3" t="s">
        <v>37</v>
      </c>
      <c r="FB42" s="4">
        <f>ParFedAn19!$C$41*CaGa19!$AC43</f>
        <v>2709536.5967645203</v>
      </c>
      <c r="FC42" s="4">
        <f>ParFedAn19!$D$41*CaGa19!$AC43</f>
        <v>367173.07337662391</v>
      </c>
      <c r="FD42" s="4">
        <f>ParFedAn19!$E$41*CoAr14FIII19!R41</f>
        <v>111741.13929645224</v>
      </c>
      <c r="FE42" s="4">
        <f>ParFedAn19!$F$41*CaGa19!$AC43</f>
        <v>77259.137440014645</v>
      </c>
      <c r="FF42" s="4">
        <f>ParFedAn19!$G$41*CaGa19!$AC43</f>
        <v>277581.48354921816</v>
      </c>
      <c r="FG42" s="4">
        <f>ParFedAn19!$H$41*CaGa19!$AC43</f>
        <v>10840.534699576252</v>
      </c>
      <c r="FH42" s="4">
        <f>ParFedAn19!$I$41*CaGa19!$AC43</f>
        <v>73024.265183767478</v>
      </c>
      <c r="FI42" s="4">
        <f>ParFedAn19!$J$41*CaGa19!$AC43</f>
        <v>16541.003656260331</v>
      </c>
      <c r="FJ42" s="4">
        <f>ParFedAn19!$K$41*CoAr14FII19!U43</f>
        <v>42686.544447786422</v>
      </c>
      <c r="FK42" s="5">
        <f t="shared" si="67"/>
        <v>3686383.7784142196</v>
      </c>
      <c r="FM42" s="3" t="s">
        <v>37</v>
      </c>
      <c r="FN42" s="4"/>
      <c r="FO42" s="4"/>
      <c r="FP42" s="4"/>
      <c r="FQ42" s="4"/>
      <c r="FR42" s="4"/>
      <c r="FS42" s="4"/>
      <c r="FT42" s="4"/>
      <c r="FU42" s="4"/>
      <c r="FV42" s="4"/>
      <c r="FW42" s="5">
        <f t="shared" si="68"/>
        <v>0</v>
      </c>
      <c r="FY42" s="3" t="s">
        <v>37</v>
      </c>
      <c r="FZ42" s="4"/>
      <c r="GA42" s="4"/>
      <c r="GB42" s="4"/>
      <c r="GC42" s="4"/>
      <c r="GD42" s="4"/>
      <c r="GE42" s="4"/>
      <c r="GF42" s="4"/>
      <c r="GG42" s="4"/>
      <c r="GH42" s="4"/>
      <c r="GI42" s="5">
        <f t="shared" si="69"/>
        <v>0</v>
      </c>
      <c r="GK42" s="3" t="s">
        <v>37</v>
      </c>
      <c r="GL42" s="4"/>
      <c r="GM42" s="4"/>
      <c r="GN42" s="4"/>
      <c r="GO42" s="4"/>
      <c r="GP42" s="4"/>
      <c r="GQ42" s="4"/>
      <c r="GR42" s="4"/>
      <c r="GS42" s="4"/>
      <c r="GT42" s="4"/>
      <c r="GU42" s="5">
        <f t="shared" si="70"/>
        <v>0</v>
      </c>
      <c r="GW42" s="3" t="s">
        <v>37</v>
      </c>
      <c r="GX42" s="4"/>
      <c r="GY42" s="4"/>
      <c r="GZ42" s="4"/>
      <c r="HA42" s="4"/>
      <c r="HB42" s="4"/>
      <c r="HC42" s="4"/>
      <c r="HD42" s="4"/>
      <c r="HE42" s="4"/>
      <c r="HF42" s="4"/>
      <c r="HG42" s="5">
        <f t="shared" si="71"/>
        <v>0</v>
      </c>
      <c r="HI42" s="3" t="s">
        <v>37</v>
      </c>
      <c r="HJ42" s="4"/>
      <c r="HK42" s="4"/>
      <c r="HL42" s="4"/>
      <c r="HM42" s="4"/>
      <c r="HN42" s="4"/>
      <c r="HO42" s="4"/>
      <c r="HP42" s="4"/>
      <c r="HQ42" s="4"/>
      <c r="HR42" s="4"/>
      <c r="HS42" s="5">
        <f t="shared" si="72"/>
        <v>0</v>
      </c>
    </row>
    <row r="43" spans="1:227" s="2" customFormat="1">
      <c r="A43" s="3" t="s">
        <v>38</v>
      </c>
      <c r="B43" s="4">
        <f t="shared" si="8"/>
        <v>20322469.381023988</v>
      </c>
      <c r="C43" s="4">
        <f t="shared" si="8"/>
        <v>2849613.3328593276</v>
      </c>
      <c r="D43" s="4">
        <f t="shared" si="8"/>
        <v>0</v>
      </c>
      <c r="E43" s="4">
        <f t="shared" si="8"/>
        <v>933264.25068181276</v>
      </c>
      <c r="F43" s="4">
        <f t="shared" si="8"/>
        <v>834008.65773452155</v>
      </c>
      <c r="G43" s="4">
        <f t="shared" si="8"/>
        <v>76860.17841839249</v>
      </c>
      <c r="H43" s="4">
        <f t="shared" si="8"/>
        <v>654252.7263948099</v>
      </c>
      <c r="I43" s="4">
        <f t="shared" si="8"/>
        <v>116746.62237478836</v>
      </c>
      <c r="J43" s="4">
        <f t="shared" si="8"/>
        <v>698380.62533387879</v>
      </c>
      <c r="K43" s="6">
        <f t="shared" si="9"/>
        <v>26485595.77482152</v>
      </c>
      <c r="L43" s="3"/>
      <c r="M43" s="3" t="s">
        <v>38</v>
      </c>
      <c r="N43" s="4">
        <f t="shared" si="10"/>
        <v>22167017.80390989</v>
      </c>
      <c r="O43" s="4">
        <f t="shared" si="10"/>
        <v>2939007.4638534952</v>
      </c>
      <c r="P43" s="4">
        <f t="shared" si="10"/>
        <v>2130821.3061994542</v>
      </c>
      <c r="Q43" s="4">
        <f t="shared" si="10"/>
        <v>360630.99547604064</v>
      </c>
      <c r="R43" s="4">
        <f t="shared" si="10"/>
        <v>971447.44215829798</v>
      </c>
      <c r="S43" s="4">
        <f t="shared" si="10"/>
        <v>63276.479294391873</v>
      </c>
      <c r="T43" s="4">
        <f t="shared" si="10"/>
        <v>573337.51818158443</v>
      </c>
      <c r="U43" s="4">
        <f t="shared" si="10"/>
        <v>116746.62237478836</v>
      </c>
      <c r="V43" s="4">
        <f t="shared" si="10"/>
        <v>664469.52976732107</v>
      </c>
      <c r="W43" s="5">
        <f t="shared" si="11"/>
        <v>29986755.161215261</v>
      </c>
      <c r="X43" s="5"/>
      <c r="Y43" s="3" t="s">
        <v>38</v>
      </c>
      <c r="Z43" s="4">
        <f t="shared" si="12"/>
        <v>6356823.1058807336</v>
      </c>
      <c r="AA43" s="4">
        <f t="shared" si="13"/>
        <v>861421.94184971647</v>
      </c>
      <c r="AB43" s="4">
        <f t="shared" si="14"/>
        <v>360963.84106202569</v>
      </c>
      <c r="AC43" s="4">
        <f t="shared" si="15"/>
        <v>181257.07200469406</v>
      </c>
      <c r="AD43" s="4">
        <f t="shared" si="16"/>
        <v>651231.79753223108</v>
      </c>
      <c r="AE43" s="4">
        <f t="shared" si="17"/>
        <v>25432.895625272526</v>
      </c>
      <c r="AF43" s="4">
        <f t="shared" si="18"/>
        <v>171321.67056331437</v>
      </c>
      <c r="AG43" s="4">
        <f t="shared" si="19"/>
        <v>38806.722286804223</v>
      </c>
      <c r="AH43" s="4">
        <f t="shared" si="20"/>
        <v>234683.36680540247</v>
      </c>
      <c r="AI43" s="5">
        <f t="shared" si="21"/>
        <v>8881942.4136101939</v>
      </c>
      <c r="AK43" s="3" t="s">
        <v>38</v>
      </c>
      <c r="AL43" s="4">
        <f t="shared" si="22"/>
        <v>0</v>
      </c>
      <c r="AM43" s="4">
        <f t="shared" si="23"/>
        <v>0</v>
      </c>
      <c r="AN43" s="4">
        <f t="shared" si="24"/>
        <v>0</v>
      </c>
      <c r="AO43" s="4">
        <f t="shared" si="25"/>
        <v>0</v>
      </c>
      <c r="AP43" s="4">
        <f t="shared" si="26"/>
        <v>0</v>
      </c>
      <c r="AQ43" s="4">
        <f t="shared" si="27"/>
        <v>0</v>
      </c>
      <c r="AR43" s="4">
        <f t="shared" si="28"/>
        <v>0</v>
      </c>
      <c r="AS43" s="4">
        <f t="shared" si="29"/>
        <v>0</v>
      </c>
      <c r="AT43" s="4">
        <f t="shared" si="30"/>
        <v>0</v>
      </c>
      <c r="AU43" s="5">
        <f t="shared" si="31"/>
        <v>0</v>
      </c>
      <c r="AW43" s="3" t="s">
        <v>38</v>
      </c>
      <c r="AX43" s="4">
        <f t="shared" si="32"/>
        <v>42489487.184933878</v>
      </c>
      <c r="AY43" s="4">
        <f t="shared" si="33"/>
        <v>5788620.7967128232</v>
      </c>
      <c r="AZ43" s="4">
        <f t="shared" si="34"/>
        <v>2130821.3061994542</v>
      </c>
      <c r="BA43" s="4">
        <f t="shared" si="35"/>
        <v>1293895.2461578534</v>
      </c>
      <c r="BB43" s="4">
        <f t="shared" si="36"/>
        <v>1805456.0998928195</v>
      </c>
      <c r="BC43" s="4">
        <f t="shared" si="37"/>
        <v>140136.65771278436</v>
      </c>
      <c r="BD43" s="4">
        <f t="shared" si="38"/>
        <v>1227590.2445763943</v>
      </c>
      <c r="BE43" s="4">
        <f t="shared" si="39"/>
        <v>233493.2447495767</v>
      </c>
      <c r="BF43" s="4">
        <f t="shared" si="40"/>
        <v>1362850.1551011996</v>
      </c>
      <c r="BG43" s="5">
        <f t="shared" si="41"/>
        <v>56472350.936036788</v>
      </c>
      <c r="BI43" s="3" t="s">
        <v>38</v>
      </c>
      <c r="BJ43" s="4">
        <f t="shared" si="42"/>
        <v>6356823.1058807336</v>
      </c>
      <c r="BK43" s="4">
        <f t="shared" si="43"/>
        <v>861421.94184971647</v>
      </c>
      <c r="BL43" s="4">
        <f t="shared" si="44"/>
        <v>360963.84106202569</v>
      </c>
      <c r="BM43" s="4">
        <f t="shared" si="45"/>
        <v>181257.07200469406</v>
      </c>
      <c r="BN43" s="4">
        <f t="shared" si="46"/>
        <v>651231.79753223108</v>
      </c>
      <c r="BO43" s="4">
        <f t="shared" si="47"/>
        <v>25432.895625272526</v>
      </c>
      <c r="BP43" s="4">
        <f t="shared" si="48"/>
        <v>171321.67056331437</v>
      </c>
      <c r="BQ43" s="4">
        <f t="shared" si="49"/>
        <v>38806.722286804223</v>
      </c>
      <c r="BR43" s="4">
        <f t="shared" si="50"/>
        <v>234683.36680540247</v>
      </c>
      <c r="BS43" s="5">
        <f t="shared" si="51"/>
        <v>8881942.4136101939</v>
      </c>
      <c r="BU43" s="3" t="s">
        <v>38</v>
      </c>
      <c r="BV43" s="4">
        <f t="shared" si="52"/>
        <v>48846310.290814608</v>
      </c>
      <c r="BW43" s="4">
        <f t="shared" si="53"/>
        <v>6650042.7385625392</v>
      </c>
      <c r="BX43" s="4">
        <f t="shared" si="54"/>
        <v>2491785.1472614799</v>
      </c>
      <c r="BY43" s="4">
        <f t="shared" si="55"/>
        <v>1475152.3181625474</v>
      </c>
      <c r="BZ43" s="4">
        <f t="shared" si="56"/>
        <v>2456687.8974250508</v>
      </c>
      <c r="CA43" s="4">
        <f t="shared" si="57"/>
        <v>165569.5533380569</v>
      </c>
      <c r="CB43" s="4">
        <f t="shared" si="58"/>
        <v>1398911.9151397087</v>
      </c>
      <c r="CC43" s="4">
        <f t="shared" si="59"/>
        <v>272299.9670363809</v>
      </c>
      <c r="CD43" s="4">
        <f t="shared" si="60"/>
        <v>1597533.5219066022</v>
      </c>
      <c r="CE43" s="5">
        <f t="shared" si="61"/>
        <v>65354293.349646971</v>
      </c>
      <c r="CF43" s="6"/>
      <c r="CG43" s="3" t="s">
        <v>38</v>
      </c>
      <c r="CH43" s="4">
        <f>ParFedAn19!$C$7*CaGa19!$N44</f>
        <v>6015216.0274198428</v>
      </c>
      <c r="CI43" s="4">
        <f>ParFedAn19!$D$7*CaGa19!$N44</f>
        <v>827728.92207676847</v>
      </c>
      <c r="CJ43" s="4">
        <f>ParFedAn19!$E$7*CoAr14FIII19!R42</f>
        <v>0</v>
      </c>
      <c r="CK43" s="4">
        <f>ParFedAn19!$F$7*CaGa19!$N44</f>
        <v>220045.49389608903</v>
      </c>
      <c r="CL43" s="4">
        <f>ParFedAn19!$G$7*CaGa19!$N44</f>
        <v>448891.1977235378</v>
      </c>
      <c r="CM43" s="4">
        <f>ParFedAn19!$H$7*CaGa19!$N44</f>
        <v>27740.191289956314</v>
      </c>
      <c r="CN43" s="4">
        <f>ParFedAn19!$I$7*CaGa19!$N44</f>
        <v>220309.70661893461</v>
      </c>
      <c r="CO43" s="4">
        <f>ParFedAn19!$J$7*CaGa19!$N44</f>
        <v>38915.540791596119</v>
      </c>
      <c r="CP43" s="4">
        <f>ParFedAn19!$K$7*CoAr14FII19!O44</f>
        <v>240092.07312305697</v>
      </c>
      <c r="CQ43" s="5">
        <f t="shared" si="7"/>
        <v>8038939.1529397825</v>
      </c>
      <c r="CS43" s="3" t="s">
        <v>38</v>
      </c>
      <c r="CT43" s="4">
        <f>ParFedAn19!$C$11*CaGa19!$N44</f>
        <v>8308196.2737098271</v>
      </c>
      <c r="CU43" s="4">
        <f>ParFedAn19!$D$11*CaGa19!$N44</f>
        <v>1197271.1388070928</v>
      </c>
      <c r="CV43" s="4">
        <f>ParFedAn19!$E$11*CoAr14FIII19!R42</f>
        <v>0</v>
      </c>
      <c r="CW43" s="4">
        <f>ParFedAn19!$F$11*CaGa19!$N44</f>
        <v>383594.2704740343</v>
      </c>
      <c r="CX43" s="4">
        <f>ParFedAn19!$G$11*CaGa19!$N44</f>
        <v>192558.73000549187</v>
      </c>
      <c r="CY43" s="4">
        <f>ParFedAn19!$H$11*CaGa19!$N44</f>
        <v>22605.723619621363</v>
      </c>
      <c r="CZ43" s="4">
        <f>ParFedAn19!$I$11*CaGa19!$N44</f>
        <v>233278.12082056442</v>
      </c>
      <c r="DA43" s="4">
        <f>ParFedAn19!$J$11*CaGa19!$N44</f>
        <v>38915.540791596119</v>
      </c>
      <c r="DB43" s="4">
        <f>ParFedAn19!$K$11*CoAr14FII19!O44</f>
        <v>291397.92044760141</v>
      </c>
      <c r="DC43" s="5">
        <f t="shared" si="62"/>
        <v>10667817.718675828</v>
      </c>
      <c r="DE43" s="3" t="s">
        <v>38</v>
      </c>
      <c r="DF43" s="4">
        <f>ParFedAn19!$C$14*CaGa19!$N44</f>
        <v>5999057.0798943173</v>
      </c>
      <c r="DG43" s="4">
        <f>ParFedAn19!$D$14*CaGa19!$N44</f>
        <v>824613.2719754664</v>
      </c>
      <c r="DH43" s="4">
        <f>ParFedAn19!$E$14*CoAr14FIII19!R42</f>
        <v>0</v>
      </c>
      <c r="DI43" s="4">
        <f>ParFedAn19!$F$14*CaGa19!$N44</f>
        <v>329624.48631168937</v>
      </c>
      <c r="DJ43" s="4">
        <f>ParFedAn19!$G$14*CaGa19!$N44</f>
        <v>192558.73000549187</v>
      </c>
      <c r="DK43" s="4">
        <f>ParFedAn19!$H$14*CaGa19!$N44</f>
        <v>26514.263508814809</v>
      </c>
      <c r="DL43" s="4">
        <f>ParFedAn19!$I$14*CaGa19!$N44</f>
        <v>200664.8989553109</v>
      </c>
      <c r="DM43" s="4">
        <f>ParFedAn19!$J$14*CaGa19!$N44</f>
        <v>38915.540791596119</v>
      </c>
      <c r="DN43" s="4">
        <f>ParFedAn19!$K$14*CoAr14FII19!O44</f>
        <v>166890.63176322039</v>
      </c>
      <c r="DO43" s="5">
        <f t="shared" si="63"/>
        <v>7778838.903205906</v>
      </c>
      <c r="DQ43" s="3" t="s">
        <v>38</v>
      </c>
      <c r="DR43" s="4">
        <f>ParFedAn19!$C$22*CaGa19!$N44</f>
        <v>6660223.1117930394</v>
      </c>
      <c r="DS43" s="4">
        <f>ParFedAn19!$D$22*CaGa19!$N44</f>
        <v>940132.33731494064</v>
      </c>
      <c r="DT43" s="4">
        <f>ParFedAn19!$E$22*CoAr14FIII19!R42</f>
        <v>0</v>
      </c>
      <c r="DU43" s="4">
        <f>ParFedAn19!$F$22*CaGa19!$N44</f>
        <v>200456.95096298619</v>
      </c>
      <c r="DV43" s="4">
        <f>ParFedAn19!$G$22*CaGa19!$N44</f>
        <v>584494.32383864431</v>
      </c>
      <c r="DW43" s="4">
        <f>ParFedAn19!$H$22*CaGa19!$N44</f>
        <v>23565.320754208486</v>
      </c>
      <c r="DX43" s="4">
        <f>ParFedAn19!$I$22*CaGa19!$N44</f>
        <v>145934.05410448383</v>
      </c>
      <c r="DY43" s="4">
        <f>ParFedAn19!$J$22*CaGa19!$N44</f>
        <v>38915.540791596119</v>
      </c>
      <c r="DZ43" s="4">
        <f>ParFedAn19!$K$22*CoAr14FII19!O44</f>
        <v>198879.06688030114</v>
      </c>
      <c r="EA43" s="5">
        <f t="shared" si="64"/>
        <v>8792600.7064401992</v>
      </c>
      <c r="EC43" s="3" t="s">
        <v>38</v>
      </c>
      <c r="ED43" s="4">
        <f>ParFedAn19!$C$26*CaGa19!$N44</f>
        <v>8104286.1600532038</v>
      </c>
      <c r="EE43" s="4">
        <f>ParFedAn19!$D$26*CaGa19!$N44</f>
        <v>1092431.5269139884</v>
      </c>
      <c r="EF43" s="4">
        <f>ParFedAn19!$E$26*CoAr14FIII19!R42</f>
        <v>0</v>
      </c>
      <c r="EG43" s="4">
        <f>ParFedAn19!$F$26*CaGa19!$N44</f>
        <v>204996.20223449101</v>
      </c>
      <c r="EH43" s="4">
        <f>ParFedAn19!$G$26*CaGa19!$N44</f>
        <v>194394.3886348386</v>
      </c>
      <c r="EI43" s="4">
        <f>ParFedAn19!$H$26*CaGa19!$N44</f>
        <v>14954.166428867682</v>
      </c>
      <c r="EJ43" s="4">
        <f>ParFedAn19!$I$26*CaGa19!$N44</f>
        <v>230495.47251952067</v>
      </c>
      <c r="EK43" s="4">
        <f>ParFedAn19!$J$26*CaGa19!$N44</f>
        <v>38915.540791596119</v>
      </c>
      <c r="EL43" s="4">
        <f>ParFedAn19!$K$26*CoAr14FII19!O44</f>
        <v>230699.10600090679</v>
      </c>
      <c r="EM43" s="5">
        <f t="shared" si="65"/>
        <v>10111172.563577414</v>
      </c>
      <c r="EO43" s="3" t="s">
        <v>38</v>
      </c>
      <c r="EP43" s="4">
        <f>ParFedAn19!$C$30*CaGa19!$N44</f>
        <v>7402508.5320636462</v>
      </c>
      <c r="EQ43" s="4">
        <f>ParFedAn19!$D$30*CaGa19!$N44</f>
        <v>906443.59962456627</v>
      </c>
      <c r="ER43" s="4">
        <f>ParFedAn19!$E$30*CoAr14FIII19!R42</f>
        <v>2130821.3061994542</v>
      </c>
      <c r="ES43" s="400">
        <f>ParFedAn19!$F$30*CaGa19!$N44</f>
        <v>-44822.157721436553</v>
      </c>
      <c r="ET43" s="4">
        <f>ParFedAn19!$G$30*CaGa19!$N44</f>
        <v>192558.72968481507</v>
      </c>
      <c r="EU43" s="4">
        <f>ParFedAn19!$H$30*CaGa19!$N44</f>
        <v>24756.992111315703</v>
      </c>
      <c r="EV43" s="4">
        <f>ParFedAn19!$I$30*CaGa19!$N44</f>
        <v>196907.99155757992</v>
      </c>
      <c r="EW43" s="4">
        <f>ParFedAn19!$J$30*CaGa19!$N44</f>
        <v>38915.540791596119</v>
      </c>
      <c r="EX43" s="4">
        <f>ParFedAn19!$K$30*CoAr14FII19!O44</f>
        <v>234891.35688611318</v>
      </c>
      <c r="EY43" s="5">
        <f t="shared" si="66"/>
        <v>11082981.89119765</v>
      </c>
      <c r="FA43" s="3" t="s">
        <v>38</v>
      </c>
      <c r="FB43" s="4">
        <f>ParFedAn19!$C$41*CaGa19!$AC44</f>
        <v>6356823.1058807336</v>
      </c>
      <c r="FC43" s="4">
        <f>ParFedAn19!$D$41*CaGa19!$AC44</f>
        <v>861421.94184971647</v>
      </c>
      <c r="FD43" s="4">
        <f>ParFedAn19!$E$41*CoAr14FIII19!R42</f>
        <v>360963.84106202569</v>
      </c>
      <c r="FE43" s="4">
        <f>ParFedAn19!$F$41*CaGa19!$AC44</f>
        <v>181257.07200469406</v>
      </c>
      <c r="FF43" s="4">
        <f>ParFedAn19!$G$41*CaGa19!$AC44</f>
        <v>651231.79753223108</v>
      </c>
      <c r="FG43" s="4">
        <f>ParFedAn19!$H$41*CaGa19!$AC44</f>
        <v>25432.895625272526</v>
      </c>
      <c r="FH43" s="4">
        <f>ParFedAn19!$I$41*CaGa19!$AC44</f>
        <v>171321.67056331437</v>
      </c>
      <c r="FI43" s="4">
        <f>ParFedAn19!$J$41*CaGa19!$AC44</f>
        <v>38806.722286804223</v>
      </c>
      <c r="FJ43" s="4">
        <f>ParFedAn19!$K$41*CoAr14FII19!U44</f>
        <v>234683.36680540247</v>
      </c>
      <c r="FK43" s="5">
        <f t="shared" si="67"/>
        <v>8881942.4136101939</v>
      </c>
      <c r="FM43" s="3" t="s">
        <v>38</v>
      </c>
      <c r="FN43" s="4"/>
      <c r="FO43" s="4"/>
      <c r="FP43" s="4"/>
      <c r="FQ43" s="4"/>
      <c r="FR43" s="4"/>
      <c r="FS43" s="4"/>
      <c r="FT43" s="4"/>
      <c r="FU43" s="4"/>
      <c r="FV43" s="4"/>
      <c r="FW43" s="5">
        <f t="shared" si="68"/>
        <v>0</v>
      </c>
      <c r="FY43" s="3" t="s">
        <v>38</v>
      </c>
      <c r="FZ43" s="4"/>
      <c r="GA43" s="4"/>
      <c r="GB43" s="4"/>
      <c r="GC43" s="4"/>
      <c r="GD43" s="4"/>
      <c r="GE43" s="4"/>
      <c r="GF43" s="4"/>
      <c r="GG43" s="4"/>
      <c r="GH43" s="4"/>
      <c r="GI43" s="5">
        <f t="shared" si="69"/>
        <v>0</v>
      </c>
      <c r="GK43" s="3" t="s">
        <v>38</v>
      </c>
      <c r="GL43" s="4"/>
      <c r="GM43" s="4"/>
      <c r="GN43" s="4"/>
      <c r="GO43" s="4"/>
      <c r="GP43" s="4"/>
      <c r="GQ43" s="4"/>
      <c r="GR43" s="4"/>
      <c r="GS43" s="4"/>
      <c r="GT43" s="4"/>
      <c r="GU43" s="5">
        <f t="shared" si="70"/>
        <v>0</v>
      </c>
      <c r="GW43" s="3" t="s">
        <v>38</v>
      </c>
      <c r="GX43" s="4"/>
      <c r="GY43" s="4"/>
      <c r="GZ43" s="4"/>
      <c r="HA43" s="4"/>
      <c r="HB43" s="4"/>
      <c r="HC43" s="4"/>
      <c r="HD43" s="4"/>
      <c r="HE43" s="4"/>
      <c r="HF43" s="4"/>
      <c r="HG43" s="5">
        <f t="shared" si="71"/>
        <v>0</v>
      </c>
      <c r="HI43" s="3" t="s">
        <v>38</v>
      </c>
      <c r="HJ43" s="4"/>
      <c r="HK43" s="4"/>
      <c r="HL43" s="4"/>
      <c r="HM43" s="4"/>
      <c r="HN43" s="4"/>
      <c r="HO43" s="4"/>
      <c r="HP43" s="4"/>
      <c r="HQ43" s="4"/>
      <c r="HR43" s="4"/>
      <c r="HS43" s="5">
        <f t="shared" si="72"/>
        <v>0</v>
      </c>
    </row>
    <row r="44" spans="1:227" s="2" customFormat="1">
      <c r="A44" s="3" t="s">
        <v>39</v>
      </c>
      <c r="B44" s="4">
        <f t="shared" si="8"/>
        <v>422370927.93707693</v>
      </c>
      <c r="C44" s="4">
        <f t="shared" si="8"/>
        <v>59224782.436405629</v>
      </c>
      <c r="D44" s="4">
        <f t="shared" si="8"/>
        <v>0</v>
      </c>
      <c r="E44" s="4">
        <f t="shared" si="8"/>
        <v>19396446.375706941</v>
      </c>
      <c r="F44" s="4">
        <f t="shared" si="8"/>
        <v>17333573.202664435</v>
      </c>
      <c r="G44" s="4">
        <f t="shared" si="8"/>
        <v>1597419.3033007286</v>
      </c>
      <c r="H44" s="4">
        <f t="shared" si="8"/>
        <v>13597625.661120053</v>
      </c>
      <c r="I44" s="4">
        <f t="shared" si="8"/>
        <v>2426397.0239759451</v>
      </c>
      <c r="J44" s="4">
        <f t="shared" si="8"/>
        <v>13945039.72163775</v>
      </c>
      <c r="K44" s="6">
        <f t="shared" si="9"/>
        <v>549892211.66188848</v>
      </c>
      <c r="L44" s="3"/>
      <c r="M44" s="3" t="s">
        <v>39</v>
      </c>
      <c r="N44" s="4">
        <f t="shared" si="10"/>
        <v>460706998.93279243</v>
      </c>
      <c r="O44" s="4">
        <f t="shared" si="10"/>
        <v>61082700.455728173</v>
      </c>
      <c r="P44" s="4">
        <f t="shared" si="10"/>
        <v>0</v>
      </c>
      <c r="Q44" s="4">
        <f t="shared" si="10"/>
        <v>7495154.5181962587</v>
      </c>
      <c r="R44" s="4">
        <f t="shared" si="10"/>
        <v>20190024.641868882</v>
      </c>
      <c r="S44" s="4">
        <f t="shared" si="10"/>
        <v>1315103.2374598603</v>
      </c>
      <c r="T44" s="4">
        <f t="shared" si="10"/>
        <v>11915928.86844811</v>
      </c>
      <c r="U44" s="4">
        <f t="shared" si="10"/>
        <v>2426397.0239759451</v>
      </c>
      <c r="V44" s="4">
        <f t="shared" si="10"/>
        <v>13267913.871455662</v>
      </c>
      <c r="W44" s="5">
        <f t="shared" si="11"/>
        <v>578400221.54992545</v>
      </c>
      <c r="X44" s="5"/>
      <c r="Y44" s="3" t="s">
        <v>39</v>
      </c>
      <c r="Z44" s="4">
        <f t="shared" si="12"/>
        <v>130898176.33242583</v>
      </c>
      <c r="AA44" s="4">
        <f t="shared" si="13"/>
        <v>17738193.963042837</v>
      </c>
      <c r="AB44" s="4">
        <f t="shared" si="14"/>
        <v>0</v>
      </c>
      <c r="AC44" s="4">
        <f t="shared" si="15"/>
        <v>3732402.1413810281</v>
      </c>
      <c r="AD44" s="4">
        <f t="shared" si="16"/>
        <v>13410008.937923085</v>
      </c>
      <c r="AE44" s="4">
        <f t="shared" si="17"/>
        <v>523708.08511586813</v>
      </c>
      <c r="AF44" s="4">
        <f t="shared" si="18"/>
        <v>3527814.7384998575</v>
      </c>
      <c r="AG44" s="4">
        <f t="shared" si="19"/>
        <v>799098.71521865879</v>
      </c>
      <c r="AH44" s="4">
        <f t="shared" si="20"/>
        <v>4630039.9739749832</v>
      </c>
      <c r="AI44" s="5">
        <f t="shared" si="21"/>
        <v>175259442.88758212</v>
      </c>
      <c r="AK44" s="3" t="s">
        <v>39</v>
      </c>
      <c r="AL44" s="4">
        <f t="shared" si="22"/>
        <v>0</v>
      </c>
      <c r="AM44" s="4">
        <f t="shared" si="23"/>
        <v>0</v>
      </c>
      <c r="AN44" s="4">
        <f t="shared" si="24"/>
        <v>0</v>
      </c>
      <c r="AO44" s="4">
        <f t="shared" si="25"/>
        <v>0</v>
      </c>
      <c r="AP44" s="4">
        <f t="shared" si="26"/>
        <v>0</v>
      </c>
      <c r="AQ44" s="4">
        <f t="shared" si="27"/>
        <v>0</v>
      </c>
      <c r="AR44" s="4">
        <f t="shared" si="28"/>
        <v>0</v>
      </c>
      <c r="AS44" s="4">
        <f t="shared" si="29"/>
        <v>0</v>
      </c>
      <c r="AT44" s="4">
        <f t="shared" si="30"/>
        <v>0</v>
      </c>
      <c r="AU44" s="5">
        <f t="shared" si="31"/>
        <v>0</v>
      </c>
      <c r="AW44" s="3" t="s">
        <v>39</v>
      </c>
      <c r="AX44" s="4">
        <f t="shared" si="32"/>
        <v>883077926.86986923</v>
      </c>
      <c r="AY44" s="4">
        <f t="shared" si="33"/>
        <v>120307482.89213382</v>
      </c>
      <c r="AZ44" s="4">
        <f t="shared" si="34"/>
        <v>0</v>
      </c>
      <c r="BA44" s="4">
        <f t="shared" si="35"/>
        <v>26891600.8939032</v>
      </c>
      <c r="BB44" s="4">
        <f t="shared" si="36"/>
        <v>37523597.844533317</v>
      </c>
      <c r="BC44" s="4">
        <f t="shared" si="37"/>
        <v>2912522.5407605884</v>
      </c>
      <c r="BD44" s="4">
        <f t="shared" si="38"/>
        <v>25513554.529568166</v>
      </c>
      <c r="BE44" s="4">
        <f t="shared" si="39"/>
        <v>4852794.0479518902</v>
      </c>
      <c r="BF44" s="4">
        <f t="shared" si="40"/>
        <v>27212953.59309341</v>
      </c>
      <c r="BG44" s="5">
        <f t="shared" si="41"/>
        <v>1128292433.2118137</v>
      </c>
      <c r="BI44" s="3" t="s">
        <v>39</v>
      </c>
      <c r="BJ44" s="4">
        <f t="shared" si="42"/>
        <v>130898176.33242583</v>
      </c>
      <c r="BK44" s="4">
        <f t="shared" si="43"/>
        <v>17738193.963042837</v>
      </c>
      <c r="BL44" s="4">
        <f t="shared" si="44"/>
        <v>0</v>
      </c>
      <c r="BM44" s="4">
        <f t="shared" si="45"/>
        <v>3732402.1413810281</v>
      </c>
      <c r="BN44" s="4">
        <f t="shared" si="46"/>
        <v>13410008.937923085</v>
      </c>
      <c r="BO44" s="4">
        <f t="shared" si="47"/>
        <v>523708.08511586813</v>
      </c>
      <c r="BP44" s="4">
        <f t="shared" si="48"/>
        <v>3527814.7384998575</v>
      </c>
      <c r="BQ44" s="4">
        <f t="shared" si="49"/>
        <v>799098.71521865879</v>
      </c>
      <c r="BR44" s="4">
        <f t="shared" si="50"/>
        <v>4630039.9739749832</v>
      </c>
      <c r="BS44" s="5">
        <f t="shared" si="51"/>
        <v>175259442.88758212</v>
      </c>
      <c r="BU44" s="3" t="s">
        <v>39</v>
      </c>
      <c r="BV44" s="4">
        <f t="shared" si="52"/>
        <v>1013976103.2022951</v>
      </c>
      <c r="BW44" s="4">
        <f t="shared" si="53"/>
        <v>138045676.85517666</v>
      </c>
      <c r="BX44" s="4">
        <f t="shared" si="54"/>
        <v>0</v>
      </c>
      <c r="BY44" s="4">
        <f t="shared" si="55"/>
        <v>30624003.035284229</v>
      </c>
      <c r="BZ44" s="4">
        <f t="shared" si="56"/>
        <v>50933606.782456398</v>
      </c>
      <c r="CA44" s="4">
        <f t="shared" si="57"/>
        <v>3436230.6258764565</v>
      </c>
      <c r="CB44" s="4">
        <f t="shared" si="58"/>
        <v>29041369.268068023</v>
      </c>
      <c r="CC44" s="4">
        <f t="shared" si="59"/>
        <v>5651892.7631705487</v>
      </c>
      <c r="CD44" s="4">
        <f t="shared" si="60"/>
        <v>31842993.567068394</v>
      </c>
      <c r="CE44" s="5">
        <f t="shared" si="61"/>
        <v>1303551876.0993958</v>
      </c>
      <c r="CF44" s="6"/>
      <c r="CG44" s="3" t="s">
        <v>39</v>
      </c>
      <c r="CH44" s="4">
        <f>ParFedAn19!$C$7*CaGa19!$N45</f>
        <v>125016912.44350547</v>
      </c>
      <c r="CI44" s="4">
        <f>ParFedAn19!$D$7*CaGa19!$N45</f>
        <v>17203058.660989624</v>
      </c>
      <c r="CJ44" s="4">
        <f>ParFedAn19!$E$7*CoAr14FIII19!R43</f>
        <v>0</v>
      </c>
      <c r="CK44" s="4">
        <f>ParFedAn19!$F$7*CaGa19!$N45</f>
        <v>4573303.4555360964</v>
      </c>
      <c r="CL44" s="4">
        <f>ParFedAn19!$G$7*CaGa19!$N45</f>
        <v>9329505.5915947575</v>
      </c>
      <c r="CM44" s="4">
        <f>ParFedAn19!$H$7*CaGa19!$N45</f>
        <v>576536.74445838935</v>
      </c>
      <c r="CN44" s="4">
        <f>ParFedAn19!$I$7*CaGa19!$N45</f>
        <v>4578794.7061724616</v>
      </c>
      <c r="CO44" s="4">
        <f>ParFedAn19!$J$7*CaGa19!$N45</f>
        <v>808799.00799198169</v>
      </c>
      <c r="CP44" s="4">
        <f>ParFedAn19!$K$7*CoAr14FII19!O45</f>
        <v>4794081.3005096512</v>
      </c>
      <c r="CQ44" s="5">
        <f t="shared" si="7"/>
        <v>166880991.91075841</v>
      </c>
      <c r="CS44" s="3" t="s">
        <v>39</v>
      </c>
      <c r="CT44" s="4">
        <f>ParFedAn19!$C$11*CaGa19!$N45</f>
        <v>172672941.64983848</v>
      </c>
      <c r="CU44" s="4">
        <f>ParFedAn19!$D$11*CaGa19!$N45</f>
        <v>24883419.057450797</v>
      </c>
      <c r="CV44" s="4">
        <f>ParFedAn19!$E$11*CoAr14FIII19!R43</f>
        <v>0</v>
      </c>
      <c r="CW44" s="4">
        <f>ParFedAn19!$F$11*CaGa19!$N45</f>
        <v>7972410.4848571448</v>
      </c>
      <c r="CX44" s="4">
        <f>ParFedAn19!$G$11*CaGa19!$N45</f>
        <v>4002033.8055348382</v>
      </c>
      <c r="CY44" s="4">
        <f>ParFedAn19!$H$11*CaGa19!$N45</f>
        <v>469824.81719588535</v>
      </c>
      <c r="CZ44" s="4">
        <f>ParFedAn19!$I$11*CaGa19!$N45</f>
        <v>4848323.0315702278</v>
      </c>
      <c r="DA44" s="4">
        <f>ParFedAn19!$J$11*CaGa19!$N45</f>
        <v>808799.00799198169</v>
      </c>
      <c r="DB44" s="4">
        <f>ParFedAn19!$K$11*CoAr14FII19!O45</f>
        <v>5818539.9594980925</v>
      </c>
      <c r="DC44" s="5">
        <f t="shared" si="62"/>
        <v>221476291.81393743</v>
      </c>
      <c r="DE44" s="3" t="s">
        <v>39</v>
      </c>
      <c r="DF44" s="4">
        <f>ParFedAn19!$C$14*CaGa19!$N45</f>
        <v>124681073.84373297</v>
      </c>
      <c r="DG44" s="4">
        <f>ParFedAn19!$D$14*CaGa19!$N45</f>
        <v>17138304.717965208</v>
      </c>
      <c r="DH44" s="4">
        <f>ParFedAn19!$E$14*CoAr14FIII19!R43</f>
        <v>0</v>
      </c>
      <c r="DI44" s="4">
        <f>ParFedAn19!$F$14*CaGa19!$N45</f>
        <v>6850732.4353136988</v>
      </c>
      <c r="DJ44" s="4">
        <f>ParFedAn19!$G$14*CaGa19!$N45</f>
        <v>4002033.8055348382</v>
      </c>
      <c r="DK44" s="4">
        <f>ParFedAn19!$H$14*CaGa19!$N45</f>
        <v>551057.74164645397</v>
      </c>
      <c r="DL44" s="4">
        <f>ParFedAn19!$I$14*CaGa19!$N45</f>
        <v>4170507.9233773653</v>
      </c>
      <c r="DM44" s="4">
        <f>ParFedAn19!$J$14*CaGa19!$N45</f>
        <v>808799.00799198169</v>
      </c>
      <c r="DN44" s="4">
        <f>ParFedAn19!$K$14*CoAr14FII19!O45</f>
        <v>3332418.4616300077</v>
      </c>
      <c r="DO44" s="5">
        <f t="shared" si="63"/>
        <v>161534927.93719253</v>
      </c>
      <c r="DQ44" s="3" t="s">
        <v>39</v>
      </c>
      <c r="DR44" s="4">
        <f>ParFedAn19!$C$22*CaGa19!$N45</f>
        <v>138422381.81068176</v>
      </c>
      <c r="DS44" s="4">
        <f>ParFedAn19!$D$22*CaGa19!$N45</f>
        <v>19539188.877614468</v>
      </c>
      <c r="DT44" s="4">
        <f>ParFedAn19!$E$22*CoAr14FIII19!R43</f>
        <v>0</v>
      </c>
      <c r="DU44" s="4">
        <f>ParFedAn19!$F$22*CaGa19!$N45</f>
        <v>4166186.0476823351</v>
      </c>
      <c r="DV44" s="4">
        <f>ParFedAn19!$G$22*CaGa19!$N45</f>
        <v>12147805.727004783</v>
      </c>
      <c r="DW44" s="4">
        <f>ParFedAn19!$H$22*CaGa19!$N45</f>
        <v>489768.55162019574</v>
      </c>
      <c r="DX44" s="4">
        <f>ParFedAn19!$I$22*CaGa19!$N45</f>
        <v>3033012.4107498918</v>
      </c>
      <c r="DY44" s="4">
        <f>ParFedAn19!$J$22*CaGa19!$N45</f>
        <v>808799.00799198169</v>
      </c>
      <c r="DZ44" s="4">
        <f>ParFedAn19!$K$22*CoAr14FII19!O45</f>
        <v>3971153.2463005632</v>
      </c>
      <c r="EA44" s="5">
        <f t="shared" si="64"/>
        <v>182578295.67964596</v>
      </c>
      <c r="EC44" s="3" t="s">
        <v>39</v>
      </c>
      <c r="ED44" s="4">
        <f>ParFedAn19!$C$26*CaGa19!$N45</f>
        <v>168434986.98467746</v>
      </c>
      <c r="EE44" s="4">
        <f>ParFedAn19!$D$26*CaGa19!$N45</f>
        <v>22704490.732864372</v>
      </c>
      <c r="EF44" s="4">
        <f>ParFedAn19!$E$26*CoAr14FIII19!R43</f>
        <v>0</v>
      </c>
      <c r="EG44" s="4">
        <f>ParFedAn19!$F$26*CaGa19!$N45</f>
        <v>4260527.3275602255</v>
      </c>
      <c r="EH44" s="4">
        <f>ParFedAn19!$G$26*CaGa19!$N45</f>
        <v>4040185.1159940311</v>
      </c>
      <c r="EI44" s="4">
        <f>ParFedAn19!$H$26*CaGa19!$N45</f>
        <v>310799.09791789646</v>
      </c>
      <c r="EJ44" s="4">
        <f>ParFedAn19!$I$26*CaGa19!$N45</f>
        <v>4790490.0132003324</v>
      </c>
      <c r="EK44" s="4">
        <f>ParFedAn19!$J$26*CaGa19!$N45</f>
        <v>808799.00799198169</v>
      </c>
      <c r="EL44" s="4">
        <f>ParFedAn19!$K$26*CoAr14FII19!O45</f>
        <v>4606525.5538710598</v>
      </c>
      <c r="EM44" s="5">
        <f t="shared" si="65"/>
        <v>209956803.83407736</v>
      </c>
      <c r="EO44" s="3" t="s">
        <v>39</v>
      </c>
      <c r="EP44" s="4">
        <f>ParFedAn19!$C$30*CaGa19!$N45</f>
        <v>153849630.1374332</v>
      </c>
      <c r="EQ44" s="4">
        <f>ParFedAn19!$D$30*CaGa19!$N45</f>
        <v>18839020.845249336</v>
      </c>
      <c r="ER44" s="4">
        <f>ParFedAn19!$E$30*CoAr14FIII19!R43</f>
        <v>0</v>
      </c>
      <c r="ES44" s="400">
        <f>ParFedAn19!$F$30*CaGa19!$N45</f>
        <v>-931558.85704630206</v>
      </c>
      <c r="ET44" s="4">
        <f>ParFedAn19!$G$30*CaGa19!$N45</f>
        <v>4002033.7988700694</v>
      </c>
      <c r="EU44" s="4">
        <f>ParFedAn19!$H$30*CaGa19!$N45</f>
        <v>514535.58792176808</v>
      </c>
      <c r="EV44" s="4">
        <f>ParFedAn19!$I$30*CaGa19!$N45</f>
        <v>4092426.4444978856</v>
      </c>
      <c r="EW44" s="4">
        <f>ParFedAn19!$J$30*CaGa19!$N45</f>
        <v>808799.00799198169</v>
      </c>
      <c r="EX44" s="4">
        <f>ParFedAn19!$K$30*CoAr14FII19!O45</f>
        <v>4690235.0712840399</v>
      </c>
      <c r="EY44" s="5">
        <f t="shared" si="66"/>
        <v>185865122.03620192</v>
      </c>
      <c r="FA44" s="3" t="s">
        <v>39</v>
      </c>
      <c r="FB44" s="4">
        <f>ParFedAn19!$C$41*CaGa19!$AC45</f>
        <v>130898176.33242583</v>
      </c>
      <c r="FC44" s="4">
        <f>ParFedAn19!$D$41*CaGa19!$AC45</f>
        <v>17738193.963042837</v>
      </c>
      <c r="FD44" s="4">
        <f>ParFedAn19!$E$41*CoAr14FIII19!R43</f>
        <v>0</v>
      </c>
      <c r="FE44" s="4">
        <f>ParFedAn19!$F$41*CaGa19!$AC45</f>
        <v>3732402.1413810281</v>
      </c>
      <c r="FF44" s="4">
        <f>ParFedAn19!$G$41*CaGa19!$AC45</f>
        <v>13410008.937923085</v>
      </c>
      <c r="FG44" s="4">
        <f>ParFedAn19!$H$41*CaGa19!$AC45</f>
        <v>523708.08511586813</v>
      </c>
      <c r="FH44" s="4">
        <f>ParFedAn19!$I$41*CaGa19!$AC45</f>
        <v>3527814.7384998575</v>
      </c>
      <c r="FI44" s="4">
        <f>ParFedAn19!$J$41*CaGa19!$AC45</f>
        <v>799098.71521865879</v>
      </c>
      <c r="FJ44" s="4">
        <f>ParFedAn19!$K$41*CoAr14FII19!U45</f>
        <v>4630039.9739749832</v>
      </c>
      <c r="FK44" s="5">
        <f t="shared" si="67"/>
        <v>175259442.88758212</v>
      </c>
      <c r="FM44" s="3" t="s">
        <v>39</v>
      </c>
      <c r="FN44" s="4"/>
      <c r="FO44" s="4"/>
      <c r="FP44" s="4"/>
      <c r="FQ44" s="4"/>
      <c r="FR44" s="4"/>
      <c r="FS44" s="4"/>
      <c r="FT44" s="4"/>
      <c r="FU44" s="4"/>
      <c r="FV44" s="4"/>
      <c r="FW44" s="5">
        <f t="shared" si="68"/>
        <v>0</v>
      </c>
      <c r="FY44" s="3" t="s">
        <v>39</v>
      </c>
      <c r="FZ44" s="4"/>
      <c r="GA44" s="4"/>
      <c r="GB44" s="4"/>
      <c r="GC44" s="4"/>
      <c r="GD44" s="4"/>
      <c r="GE44" s="4"/>
      <c r="GF44" s="4"/>
      <c r="GG44" s="4"/>
      <c r="GH44" s="4"/>
      <c r="GI44" s="5">
        <f t="shared" si="69"/>
        <v>0</v>
      </c>
      <c r="GK44" s="3" t="s">
        <v>39</v>
      </c>
      <c r="GL44" s="4"/>
      <c r="GM44" s="4"/>
      <c r="GN44" s="4"/>
      <c r="GO44" s="4"/>
      <c r="GP44" s="4"/>
      <c r="GQ44" s="4"/>
      <c r="GR44" s="4"/>
      <c r="GS44" s="4"/>
      <c r="GT44" s="4"/>
      <c r="GU44" s="5">
        <f t="shared" si="70"/>
        <v>0</v>
      </c>
      <c r="GW44" s="3" t="s">
        <v>39</v>
      </c>
      <c r="GX44" s="4"/>
      <c r="GY44" s="4"/>
      <c r="GZ44" s="4"/>
      <c r="HA44" s="4"/>
      <c r="HB44" s="4"/>
      <c r="HC44" s="4"/>
      <c r="HD44" s="4"/>
      <c r="HE44" s="4"/>
      <c r="HF44" s="4"/>
      <c r="HG44" s="5">
        <f t="shared" si="71"/>
        <v>0</v>
      </c>
      <c r="HI44" s="3" t="s">
        <v>39</v>
      </c>
      <c r="HJ44" s="4"/>
      <c r="HK44" s="4"/>
      <c r="HL44" s="4"/>
      <c r="HM44" s="4"/>
      <c r="HN44" s="4"/>
      <c r="HO44" s="4"/>
      <c r="HP44" s="4"/>
      <c r="HQ44" s="4"/>
      <c r="HR44" s="4"/>
      <c r="HS44" s="5">
        <f t="shared" si="72"/>
        <v>0</v>
      </c>
    </row>
    <row r="45" spans="1:227" s="2" customFormat="1">
      <c r="A45" s="3" t="s">
        <v>40</v>
      </c>
      <c r="B45" s="4">
        <f t="shared" si="8"/>
        <v>2172117.0023244382</v>
      </c>
      <c r="C45" s="4">
        <f t="shared" si="8"/>
        <v>304573.89081534313</v>
      </c>
      <c r="D45" s="4">
        <f t="shared" si="8"/>
        <v>0</v>
      </c>
      <c r="E45" s="4">
        <f t="shared" si="8"/>
        <v>99749.646982388484</v>
      </c>
      <c r="F45" s="4">
        <f t="shared" si="8"/>
        <v>89140.957803212499</v>
      </c>
      <c r="G45" s="4">
        <f t="shared" si="8"/>
        <v>8215.0105488739609</v>
      </c>
      <c r="H45" s="4">
        <f t="shared" si="8"/>
        <v>69928.188556959693</v>
      </c>
      <c r="I45" s="4">
        <f t="shared" si="8"/>
        <v>12478.174707499595</v>
      </c>
      <c r="J45" s="4">
        <f t="shared" si="8"/>
        <v>25827.896783113531</v>
      </c>
      <c r="K45" s="6">
        <f t="shared" si="9"/>
        <v>2782030.7685218295</v>
      </c>
      <c r="L45" s="3"/>
      <c r="M45" s="3" t="s">
        <v>40</v>
      </c>
      <c r="N45" s="4">
        <f t="shared" si="10"/>
        <v>2369267.0098280692</v>
      </c>
      <c r="O45" s="4">
        <f t="shared" si="10"/>
        <v>314128.56196282478</v>
      </c>
      <c r="P45" s="4">
        <f t="shared" si="10"/>
        <v>1764136.718251178</v>
      </c>
      <c r="Q45" s="4">
        <f t="shared" si="10"/>
        <v>38545.15424046493</v>
      </c>
      <c r="R45" s="4">
        <f t="shared" si="10"/>
        <v>103830.76320178487</v>
      </c>
      <c r="S45" s="4">
        <f t="shared" si="10"/>
        <v>6763.1503802838288</v>
      </c>
      <c r="T45" s="4">
        <f t="shared" si="10"/>
        <v>61279.766152609467</v>
      </c>
      <c r="U45" s="4">
        <f t="shared" si="10"/>
        <v>12478.174707499595</v>
      </c>
      <c r="V45" s="4">
        <f t="shared" si="10"/>
        <v>24573.777976944431</v>
      </c>
      <c r="W45" s="5">
        <f t="shared" si="11"/>
        <v>4695003.0767016588</v>
      </c>
      <c r="X45" s="5"/>
      <c r="Y45" s="3" t="s">
        <v>40</v>
      </c>
      <c r="Z45" s="4">
        <f t="shared" si="12"/>
        <v>679433.3547844002</v>
      </c>
      <c r="AA45" s="4">
        <f t="shared" si="13"/>
        <v>92070.959044683899</v>
      </c>
      <c r="AB45" s="4">
        <f t="shared" si="14"/>
        <v>298847.00520208501</v>
      </c>
      <c r="AC45" s="4">
        <f t="shared" si="15"/>
        <v>19373.214962772545</v>
      </c>
      <c r="AD45" s="4">
        <f t="shared" si="16"/>
        <v>69605.304028401981</v>
      </c>
      <c r="AE45" s="4">
        <f t="shared" si="17"/>
        <v>2718.3323035329736</v>
      </c>
      <c r="AF45" s="4">
        <f t="shared" si="18"/>
        <v>18311.294091291711</v>
      </c>
      <c r="AG45" s="4">
        <f t="shared" si="19"/>
        <v>4147.7607717474575</v>
      </c>
      <c r="AH45" s="4">
        <f t="shared" si="20"/>
        <v>8752.0925435791469</v>
      </c>
      <c r="AI45" s="5">
        <f t="shared" si="21"/>
        <v>1193259.317732495</v>
      </c>
      <c r="AK45" s="3" t="s">
        <v>40</v>
      </c>
      <c r="AL45" s="4">
        <f t="shared" si="22"/>
        <v>0</v>
      </c>
      <c r="AM45" s="4">
        <f t="shared" si="23"/>
        <v>0</v>
      </c>
      <c r="AN45" s="4">
        <f t="shared" si="24"/>
        <v>0</v>
      </c>
      <c r="AO45" s="4">
        <f t="shared" si="25"/>
        <v>0</v>
      </c>
      <c r="AP45" s="4">
        <f t="shared" si="26"/>
        <v>0</v>
      </c>
      <c r="AQ45" s="4">
        <f t="shared" si="27"/>
        <v>0</v>
      </c>
      <c r="AR45" s="4">
        <f t="shared" si="28"/>
        <v>0</v>
      </c>
      <c r="AS45" s="4">
        <f t="shared" si="29"/>
        <v>0</v>
      </c>
      <c r="AT45" s="4">
        <f t="shared" si="30"/>
        <v>0</v>
      </c>
      <c r="AU45" s="5">
        <f t="shared" si="31"/>
        <v>0</v>
      </c>
      <c r="AW45" s="3" t="s">
        <v>40</v>
      </c>
      <c r="AX45" s="4">
        <f t="shared" si="32"/>
        <v>4541384.0121525079</v>
      </c>
      <c r="AY45" s="4">
        <f t="shared" si="33"/>
        <v>618702.45277816791</v>
      </c>
      <c r="AZ45" s="4">
        <f t="shared" si="34"/>
        <v>1764136.718251178</v>
      </c>
      <c r="BA45" s="4">
        <f t="shared" si="35"/>
        <v>138294.80122285342</v>
      </c>
      <c r="BB45" s="4">
        <f t="shared" si="36"/>
        <v>192971.72100499738</v>
      </c>
      <c r="BC45" s="4">
        <f t="shared" si="37"/>
        <v>14978.16092915779</v>
      </c>
      <c r="BD45" s="4">
        <f t="shared" si="38"/>
        <v>131207.95470956917</v>
      </c>
      <c r="BE45" s="4">
        <f t="shared" si="39"/>
        <v>24956.349414999189</v>
      </c>
      <c r="BF45" s="4">
        <f t="shared" si="40"/>
        <v>50401.674760057969</v>
      </c>
      <c r="BG45" s="5">
        <f t="shared" si="41"/>
        <v>7477033.8452234883</v>
      </c>
      <c r="BI45" s="3" t="s">
        <v>40</v>
      </c>
      <c r="BJ45" s="4">
        <f t="shared" si="42"/>
        <v>679433.3547844002</v>
      </c>
      <c r="BK45" s="4">
        <f t="shared" si="43"/>
        <v>92070.959044683899</v>
      </c>
      <c r="BL45" s="4">
        <f t="shared" si="44"/>
        <v>298847.00520208501</v>
      </c>
      <c r="BM45" s="4">
        <f t="shared" si="45"/>
        <v>19373.214962772545</v>
      </c>
      <c r="BN45" s="4">
        <f t="shared" si="46"/>
        <v>69605.304028401981</v>
      </c>
      <c r="BO45" s="4">
        <f t="shared" si="47"/>
        <v>2718.3323035329736</v>
      </c>
      <c r="BP45" s="4">
        <f t="shared" si="48"/>
        <v>18311.294091291711</v>
      </c>
      <c r="BQ45" s="4">
        <f t="shared" si="49"/>
        <v>4147.7607717474575</v>
      </c>
      <c r="BR45" s="4">
        <f t="shared" si="50"/>
        <v>8752.0925435791469</v>
      </c>
      <c r="BS45" s="5">
        <f t="shared" si="51"/>
        <v>1193259.317732495</v>
      </c>
      <c r="BU45" s="3" t="s">
        <v>40</v>
      </c>
      <c r="BV45" s="4">
        <f t="shared" si="52"/>
        <v>5220817.3669369081</v>
      </c>
      <c r="BW45" s="4">
        <f t="shared" si="53"/>
        <v>710773.41182285175</v>
      </c>
      <c r="BX45" s="4">
        <f t="shared" si="54"/>
        <v>2062983.7234532631</v>
      </c>
      <c r="BY45" s="4">
        <f t="shared" si="55"/>
        <v>157668.01618562598</v>
      </c>
      <c r="BZ45" s="4">
        <f t="shared" si="56"/>
        <v>262577.02503339935</v>
      </c>
      <c r="CA45" s="4">
        <f t="shared" si="57"/>
        <v>17696.493232690762</v>
      </c>
      <c r="CB45" s="4">
        <f t="shared" si="58"/>
        <v>149519.24880086089</v>
      </c>
      <c r="CC45" s="4">
        <f t="shared" si="59"/>
        <v>29104.110186746646</v>
      </c>
      <c r="CD45" s="4">
        <f t="shared" si="60"/>
        <v>59153.767303637112</v>
      </c>
      <c r="CE45" s="5">
        <f t="shared" si="61"/>
        <v>8670293.1629559826</v>
      </c>
      <c r="CF45" s="6"/>
      <c r="CG45" s="3" t="s">
        <v>40</v>
      </c>
      <c r="CH45" s="4">
        <f>ParFedAn19!$C$7*CaGa19!$N46</f>
        <v>642921.52498028567</v>
      </c>
      <c r="CI45" s="4">
        <f>ParFedAn19!$D$7*CaGa19!$N46</f>
        <v>88469.763750139144</v>
      </c>
      <c r="CJ45" s="4">
        <f>ParFedAn19!$E$7*CoAr14FIII19!R44</f>
        <v>0</v>
      </c>
      <c r="CK45" s="4">
        <f>ParFedAn19!$F$7*CaGa19!$N46</f>
        <v>23519.019741905504</v>
      </c>
      <c r="CL45" s="4">
        <f>ParFedAn19!$G$7*CaGa19!$N46</f>
        <v>47978.628211368872</v>
      </c>
      <c r="CM45" s="4">
        <f>ParFedAn19!$H$7*CaGa19!$N46</f>
        <v>2964.9419083346816</v>
      </c>
      <c r="CN45" s="4">
        <f>ParFedAn19!$I$7*CaGa19!$N46</f>
        <v>23547.259466948919</v>
      </c>
      <c r="CO45" s="4">
        <f>ParFedAn19!$J$7*CaGa19!$N46</f>
        <v>4159.3915691665316</v>
      </c>
      <c r="CP45" s="4">
        <f>ParFedAn19!$K$7*CoAr14FII19!O46</f>
        <v>8879.217232152565</v>
      </c>
      <c r="CQ45" s="5">
        <f t="shared" si="7"/>
        <v>842439.74686030205</v>
      </c>
      <c r="CS45" s="3" t="s">
        <v>40</v>
      </c>
      <c r="CT45" s="4">
        <f>ParFedAn19!$C$11*CaGa19!$N46</f>
        <v>888001.06160447095</v>
      </c>
      <c r="CU45" s="4">
        <f>ParFedAn19!$D$11*CaGa19!$N46</f>
        <v>127967.37188953716</v>
      </c>
      <c r="CV45" s="4">
        <f>ParFedAn19!$E$11*CoAr14FIII19!R44</f>
        <v>0</v>
      </c>
      <c r="CW45" s="4">
        <f>ParFedAn19!$F$11*CaGa19!$N46</f>
        <v>40999.527236040347</v>
      </c>
      <c r="CX45" s="4">
        <f>ParFedAn19!$G$11*CaGa19!$N46</f>
        <v>20581.16479592181</v>
      </c>
      <c r="CY45" s="4">
        <f>ParFedAn19!$H$11*CaGa19!$N46</f>
        <v>2416.1569986113855</v>
      </c>
      <c r="CZ45" s="4">
        <f>ParFedAn19!$I$11*CaGa19!$N46</f>
        <v>24933.35642457792</v>
      </c>
      <c r="DA45" s="4">
        <f>ParFedAn19!$J$11*CaGa19!$N46</f>
        <v>4159.3915691665316</v>
      </c>
      <c r="DB45" s="4">
        <f>ParFedAn19!$K$11*CoAr14FII19!O46</f>
        <v>10776.638324604848</v>
      </c>
      <c r="DC45" s="5">
        <f t="shared" si="62"/>
        <v>1119834.668842931</v>
      </c>
      <c r="DE45" s="3" t="s">
        <v>40</v>
      </c>
      <c r="DF45" s="4">
        <f>ParFedAn19!$C$14*CaGa19!$N46</f>
        <v>641194.41573968146</v>
      </c>
      <c r="DG45" s="4">
        <f>ParFedAn19!$D$14*CaGa19!$N46</f>
        <v>88136.755175666825</v>
      </c>
      <c r="DH45" s="4">
        <f>ParFedAn19!$E$14*CoAr14FIII19!R44</f>
        <v>0</v>
      </c>
      <c r="DI45" s="4">
        <f>ParFedAn19!$F$14*CaGa19!$N46</f>
        <v>35231.100004442633</v>
      </c>
      <c r="DJ45" s="4">
        <f>ParFedAn19!$G$14*CaGa19!$N46</f>
        <v>20581.16479592181</v>
      </c>
      <c r="DK45" s="4">
        <f>ParFedAn19!$H$14*CaGa19!$N46</f>
        <v>2833.9116419278948</v>
      </c>
      <c r="DL45" s="4">
        <f>ParFedAn19!$I$14*CaGa19!$N46</f>
        <v>21447.57266543285</v>
      </c>
      <c r="DM45" s="4">
        <f>ParFedAn19!$J$14*CaGa19!$N46</f>
        <v>4159.3915691665316</v>
      </c>
      <c r="DN45" s="4">
        <f>ParFedAn19!$K$14*CoAr14FII19!O46</f>
        <v>6172.0412263561157</v>
      </c>
      <c r="DO45" s="5">
        <f t="shared" si="63"/>
        <v>819756.35281859594</v>
      </c>
      <c r="DQ45" s="3" t="s">
        <v>40</v>
      </c>
      <c r="DR45" s="4">
        <f>ParFedAn19!$C$22*CaGa19!$N46</f>
        <v>711861.51589964412</v>
      </c>
      <c r="DS45" s="4">
        <f>ParFedAn19!$D$22*CaGa19!$N46</f>
        <v>100483.72547794692</v>
      </c>
      <c r="DT45" s="4">
        <f>ParFedAn19!$E$22*CoAr14FIII19!R44</f>
        <v>0</v>
      </c>
      <c r="DU45" s="4">
        <f>ParFedAn19!$F$22*CaGa19!$N46</f>
        <v>21425.346657300714</v>
      </c>
      <c r="DV45" s="4">
        <f>ParFedAn19!$G$22*CaGa19!$N46</f>
        <v>62472.233800362832</v>
      </c>
      <c r="DW45" s="4">
        <f>ParFedAn19!$H$22*CaGa19!$N46</f>
        <v>2518.721170924262</v>
      </c>
      <c r="DX45" s="4">
        <f>ParFedAn19!$I$22*CaGa19!$N46</f>
        <v>15597.801339755877</v>
      </c>
      <c r="DY45" s="4">
        <f>ParFedAn19!$J$22*CaGa19!$N46</f>
        <v>4159.3915691665316</v>
      </c>
      <c r="DZ45" s="4">
        <f>ParFedAn19!$K$22*CoAr14FII19!O46</f>
        <v>7355.0551452521368</v>
      </c>
      <c r="EA45" s="5">
        <f t="shared" si="64"/>
        <v>925873.7910603534</v>
      </c>
      <c r="EC45" s="3" t="s">
        <v>40</v>
      </c>
      <c r="ED45" s="4">
        <f>ParFedAn19!$C$26*CaGa19!$N46</f>
        <v>866206.6321719418</v>
      </c>
      <c r="EE45" s="4">
        <f>ParFedAn19!$D$26*CaGa19!$N46</f>
        <v>116761.84862164414</v>
      </c>
      <c r="EF45" s="4">
        <f>ParFedAn19!$E$26*CoAr14FIII19!R44</f>
        <v>0</v>
      </c>
      <c r="EG45" s="4">
        <f>ParFedAn19!$F$26*CaGa19!$N46</f>
        <v>21910.513330690563</v>
      </c>
      <c r="EH45" s="4">
        <f>ParFedAn19!$G$26*CaGa19!$N46</f>
        <v>20777.364639774976</v>
      </c>
      <c r="EI45" s="4">
        <f>ParFedAn19!$H$26*CaGa19!$N46</f>
        <v>1598.3391853975638</v>
      </c>
      <c r="EJ45" s="4">
        <f>ParFedAn19!$I$26*CaGa19!$N46</f>
        <v>24635.939925979073</v>
      </c>
      <c r="EK45" s="4">
        <f>ParFedAn19!$J$26*CaGa19!$N46</f>
        <v>4159.3915691665316</v>
      </c>
      <c r="EL45" s="4">
        <f>ParFedAn19!$K$26*CoAr14FII19!O46</f>
        <v>8531.8413506952402</v>
      </c>
      <c r="EM45" s="5">
        <f t="shared" si="65"/>
        <v>1064581.87079529</v>
      </c>
      <c r="EO45" s="3" t="s">
        <v>40</v>
      </c>
      <c r="EP45" s="4">
        <f>ParFedAn19!$C$30*CaGa19!$N46</f>
        <v>791198.86175648333</v>
      </c>
      <c r="EQ45" s="4">
        <f>ParFedAn19!$D$30*CaGa19!$N46</f>
        <v>96882.98786323372</v>
      </c>
      <c r="ER45" s="4">
        <f>ParFedAn19!$E$30*CoAr14FIII19!R44</f>
        <v>1764136.718251178</v>
      </c>
      <c r="ES45" s="400">
        <f>ParFedAn19!$F$30*CaGa19!$N46</f>
        <v>-4790.7057475263528</v>
      </c>
      <c r="ET45" s="4">
        <f>ParFedAn19!$G$30*CaGa19!$N46</f>
        <v>20581.164761647062</v>
      </c>
      <c r="EU45" s="4">
        <f>ParFedAn19!$H$30*CaGa19!$N46</f>
        <v>2646.0900239620028</v>
      </c>
      <c r="EV45" s="4">
        <f>ParFedAn19!$I$30*CaGa19!$N46</f>
        <v>21046.024886874518</v>
      </c>
      <c r="EW45" s="4">
        <f>ParFedAn19!$J$30*CaGa19!$N46</f>
        <v>4159.3915691665316</v>
      </c>
      <c r="EX45" s="4">
        <f>ParFedAn19!$K$30*CoAr14FII19!O46</f>
        <v>8686.8814809970554</v>
      </c>
      <c r="EY45" s="5">
        <f t="shared" si="66"/>
        <v>2704547.4148460161</v>
      </c>
      <c r="FA45" s="3" t="s">
        <v>40</v>
      </c>
      <c r="FB45" s="4">
        <f>ParFedAn19!$C$41*CaGa19!$AC46</f>
        <v>679433.3547844002</v>
      </c>
      <c r="FC45" s="4">
        <f>ParFedAn19!$D$41*CaGa19!$AC46</f>
        <v>92070.959044683899</v>
      </c>
      <c r="FD45" s="4">
        <f>ParFedAn19!$E$41*CoAr14FIII19!R44</f>
        <v>298847.00520208501</v>
      </c>
      <c r="FE45" s="4">
        <f>ParFedAn19!$F$41*CaGa19!$AC46</f>
        <v>19373.214962772545</v>
      </c>
      <c r="FF45" s="4">
        <f>ParFedAn19!$G$41*CaGa19!$AC46</f>
        <v>69605.304028401981</v>
      </c>
      <c r="FG45" s="4">
        <f>ParFedAn19!$H$41*CaGa19!$AC46</f>
        <v>2718.3323035329736</v>
      </c>
      <c r="FH45" s="4">
        <f>ParFedAn19!$I$41*CaGa19!$AC46</f>
        <v>18311.294091291711</v>
      </c>
      <c r="FI45" s="4">
        <f>ParFedAn19!$J$41*CaGa19!$AC46</f>
        <v>4147.7607717474575</v>
      </c>
      <c r="FJ45" s="4">
        <f>ParFedAn19!$K$41*CoAr14FII19!U46</f>
        <v>8752.0925435791469</v>
      </c>
      <c r="FK45" s="5">
        <f t="shared" si="67"/>
        <v>1193259.317732495</v>
      </c>
      <c r="FM45" s="3" t="s">
        <v>40</v>
      </c>
      <c r="FN45" s="4"/>
      <c r="FO45" s="4"/>
      <c r="FP45" s="4"/>
      <c r="FQ45" s="4"/>
      <c r="FR45" s="4"/>
      <c r="FS45" s="4"/>
      <c r="FT45" s="4"/>
      <c r="FU45" s="4"/>
      <c r="FV45" s="4"/>
      <c r="FW45" s="5">
        <f t="shared" si="68"/>
        <v>0</v>
      </c>
      <c r="FY45" s="3" t="s">
        <v>40</v>
      </c>
      <c r="FZ45" s="4"/>
      <c r="GA45" s="4"/>
      <c r="GB45" s="4"/>
      <c r="GC45" s="4"/>
      <c r="GD45" s="4"/>
      <c r="GE45" s="4"/>
      <c r="GF45" s="4"/>
      <c r="GG45" s="4"/>
      <c r="GH45" s="4"/>
      <c r="GI45" s="5">
        <f t="shared" si="69"/>
        <v>0</v>
      </c>
      <c r="GK45" s="3" t="s">
        <v>40</v>
      </c>
      <c r="GL45" s="4"/>
      <c r="GM45" s="4"/>
      <c r="GN45" s="4"/>
      <c r="GO45" s="4"/>
      <c r="GP45" s="4"/>
      <c r="GQ45" s="4"/>
      <c r="GR45" s="4"/>
      <c r="GS45" s="4"/>
      <c r="GT45" s="4"/>
      <c r="GU45" s="5">
        <f t="shared" si="70"/>
        <v>0</v>
      </c>
      <c r="GW45" s="3" t="s">
        <v>40</v>
      </c>
      <c r="GX45" s="4"/>
      <c r="GY45" s="4"/>
      <c r="GZ45" s="4"/>
      <c r="HA45" s="4"/>
      <c r="HB45" s="4"/>
      <c r="HC45" s="4"/>
      <c r="HD45" s="4"/>
      <c r="HE45" s="4"/>
      <c r="HF45" s="4"/>
      <c r="HG45" s="5">
        <f t="shared" si="71"/>
        <v>0</v>
      </c>
      <c r="HI45" s="3" t="s">
        <v>40</v>
      </c>
      <c r="HJ45" s="4"/>
      <c r="HK45" s="4"/>
      <c r="HL45" s="4"/>
      <c r="HM45" s="4"/>
      <c r="HN45" s="4"/>
      <c r="HO45" s="4"/>
      <c r="HP45" s="4"/>
      <c r="HQ45" s="4"/>
      <c r="HR45" s="4"/>
      <c r="HS45" s="5">
        <f t="shared" si="72"/>
        <v>0</v>
      </c>
    </row>
    <row r="46" spans="1:227" s="2" customFormat="1">
      <c r="A46" s="3" t="s">
        <v>41</v>
      </c>
      <c r="B46" s="4">
        <f t="shared" si="8"/>
        <v>8269582.1397727262</v>
      </c>
      <c r="C46" s="4">
        <f t="shared" si="8"/>
        <v>1159559.455145522</v>
      </c>
      <c r="D46" s="4">
        <f t="shared" si="8"/>
        <v>0</v>
      </c>
      <c r="E46" s="4">
        <f t="shared" si="8"/>
        <v>379762.18511777249</v>
      </c>
      <c r="F46" s="4">
        <f t="shared" si="8"/>
        <v>339373.28043693228</v>
      </c>
      <c r="G46" s="4">
        <f t="shared" si="8"/>
        <v>31275.803485868393</v>
      </c>
      <c r="H46" s="4">
        <f t="shared" si="8"/>
        <v>266227.32501907786</v>
      </c>
      <c r="I46" s="4">
        <f t="shared" si="8"/>
        <v>47506.322443808</v>
      </c>
      <c r="J46" s="4">
        <f t="shared" si="8"/>
        <v>567815.10857518495</v>
      </c>
      <c r="K46" s="6">
        <f t="shared" si="9"/>
        <v>11061101.619996892</v>
      </c>
      <c r="L46" s="3"/>
      <c r="M46" s="3" t="s">
        <v>41</v>
      </c>
      <c r="N46" s="4">
        <f t="shared" si="10"/>
        <v>9020162.4166010059</v>
      </c>
      <c r="O46" s="4">
        <f t="shared" si="10"/>
        <v>1195935.551731508</v>
      </c>
      <c r="P46" s="4">
        <f t="shared" si="10"/>
        <v>0</v>
      </c>
      <c r="Q46" s="4">
        <f t="shared" si="10"/>
        <v>146747.30631021658</v>
      </c>
      <c r="R46" s="4">
        <f t="shared" si="10"/>
        <v>395299.61968604906</v>
      </c>
      <c r="S46" s="4">
        <f t="shared" si="10"/>
        <v>25748.349436766908</v>
      </c>
      <c r="T46" s="4">
        <f t="shared" si="10"/>
        <v>233301.45621196914</v>
      </c>
      <c r="U46" s="4">
        <f t="shared" si="10"/>
        <v>47506.322443808</v>
      </c>
      <c r="V46" s="4">
        <f t="shared" si="10"/>
        <v>540243.85056409251</v>
      </c>
      <c r="W46" s="5">
        <f t="shared" si="11"/>
        <v>11604944.872985415</v>
      </c>
      <c r="X46" s="5"/>
      <c r="Y46" s="3" t="s">
        <v>41</v>
      </c>
      <c r="Z46" s="4">
        <f t="shared" si="12"/>
        <v>2822690.062899698</v>
      </c>
      <c r="AA46" s="4">
        <f t="shared" si="13"/>
        <v>382506.65697674308</v>
      </c>
      <c r="AB46" s="4">
        <f t="shared" si="14"/>
        <v>0</v>
      </c>
      <c r="AC46" s="4">
        <f t="shared" si="15"/>
        <v>80485.570772707331</v>
      </c>
      <c r="AD46" s="4">
        <f t="shared" si="16"/>
        <v>289173.61595888739</v>
      </c>
      <c r="AE46" s="4">
        <f t="shared" si="17"/>
        <v>11293.248302884091</v>
      </c>
      <c r="AF46" s="4">
        <f t="shared" si="18"/>
        <v>76073.845221691503</v>
      </c>
      <c r="AG46" s="4">
        <f t="shared" si="19"/>
        <v>17231.775613094385</v>
      </c>
      <c r="AH46" s="4">
        <f t="shared" si="20"/>
        <v>193449.58042458922</v>
      </c>
      <c r="AI46" s="5">
        <f t="shared" si="21"/>
        <v>3872904.3561702943</v>
      </c>
      <c r="AK46" s="3" t="s">
        <v>41</v>
      </c>
      <c r="AL46" s="4">
        <f t="shared" si="22"/>
        <v>0</v>
      </c>
      <c r="AM46" s="4">
        <f t="shared" si="23"/>
        <v>0</v>
      </c>
      <c r="AN46" s="4">
        <f t="shared" si="24"/>
        <v>0</v>
      </c>
      <c r="AO46" s="4">
        <f t="shared" si="25"/>
        <v>0</v>
      </c>
      <c r="AP46" s="4">
        <f t="shared" si="26"/>
        <v>0</v>
      </c>
      <c r="AQ46" s="4">
        <f t="shared" si="27"/>
        <v>0</v>
      </c>
      <c r="AR46" s="4">
        <f t="shared" si="28"/>
        <v>0</v>
      </c>
      <c r="AS46" s="4">
        <f t="shared" si="29"/>
        <v>0</v>
      </c>
      <c r="AT46" s="4">
        <f t="shared" si="30"/>
        <v>0</v>
      </c>
      <c r="AU46" s="5">
        <f t="shared" si="31"/>
        <v>0</v>
      </c>
      <c r="AW46" s="3" t="s">
        <v>41</v>
      </c>
      <c r="AX46" s="4">
        <f t="shared" si="32"/>
        <v>17289744.55637373</v>
      </c>
      <c r="AY46" s="4">
        <f t="shared" si="33"/>
        <v>2355495.0068770302</v>
      </c>
      <c r="AZ46" s="4">
        <f t="shared" si="34"/>
        <v>0</v>
      </c>
      <c r="BA46" s="4">
        <f t="shared" si="35"/>
        <v>526509.49142798909</v>
      </c>
      <c r="BB46" s="4">
        <f t="shared" si="36"/>
        <v>734672.9001229814</v>
      </c>
      <c r="BC46" s="4">
        <f t="shared" si="37"/>
        <v>57024.152922635301</v>
      </c>
      <c r="BD46" s="4">
        <f t="shared" si="38"/>
        <v>499528.781231047</v>
      </c>
      <c r="BE46" s="4">
        <f t="shared" si="39"/>
        <v>95012.644887615999</v>
      </c>
      <c r="BF46" s="4">
        <f t="shared" si="40"/>
        <v>1108058.9591392775</v>
      </c>
      <c r="BG46" s="5">
        <f t="shared" si="41"/>
        <v>22666046.492982302</v>
      </c>
      <c r="BI46" s="3" t="s">
        <v>41</v>
      </c>
      <c r="BJ46" s="4">
        <f t="shared" si="42"/>
        <v>2822690.062899698</v>
      </c>
      <c r="BK46" s="4">
        <f t="shared" si="43"/>
        <v>382506.65697674308</v>
      </c>
      <c r="BL46" s="4">
        <f t="shared" si="44"/>
        <v>0</v>
      </c>
      <c r="BM46" s="4">
        <f t="shared" si="45"/>
        <v>80485.570772707331</v>
      </c>
      <c r="BN46" s="4">
        <f t="shared" si="46"/>
        <v>289173.61595888739</v>
      </c>
      <c r="BO46" s="4">
        <f t="shared" si="47"/>
        <v>11293.248302884091</v>
      </c>
      <c r="BP46" s="4">
        <f t="shared" si="48"/>
        <v>76073.845221691503</v>
      </c>
      <c r="BQ46" s="4">
        <f t="shared" si="49"/>
        <v>17231.775613094385</v>
      </c>
      <c r="BR46" s="4">
        <f t="shared" si="50"/>
        <v>193449.58042458922</v>
      </c>
      <c r="BS46" s="5">
        <f t="shared" si="51"/>
        <v>3872904.3561702943</v>
      </c>
      <c r="BU46" s="3" t="s">
        <v>41</v>
      </c>
      <c r="BV46" s="4">
        <f t="shared" si="52"/>
        <v>20112434.619273428</v>
      </c>
      <c r="BW46" s="4">
        <f t="shared" si="53"/>
        <v>2738001.6638537734</v>
      </c>
      <c r="BX46" s="4">
        <f t="shared" si="54"/>
        <v>0</v>
      </c>
      <c r="BY46" s="4">
        <f t="shared" si="55"/>
        <v>606995.06220069644</v>
      </c>
      <c r="BZ46" s="4">
        <f t="shared" si="56"/>
        <v>1023846.5160818688</v>
      </c>
      <c r="CA46" s="4">
        <f t="shared" si="57"/>
        <v>68317.401225519396</v>
      </c>
      <c r="CB46" s="4">
        <f t="shared" si="58"/>
        <v>575602.62645273854</v>
      </c>
      <c r="CC46" s="4">
        <f t="shared" si="59"/>
        <v>112244.42050071039</v>
      </c>
      <c r="CD46" s="4">
        <f t="shared" si="60"/>
        <v>1301508.5395638668</v>
      </c>
      <c r="CE46" s="5">
        <f t="shared" si="61"/>
        <v>26538950.849152602</v>
      </c>
      <c r="CF46" s="6"/>
      <c r="CG46" s="3" t="s">
        <v>41</v>
      </c>
      <c r="CH46" s="4">
        <f>ParFedAn19!$C$7*CaGa19!$N47</f>
        <v>2447700.7244834816</v>
      </c>
      <c r="CI46" s="4">
        <f>ParFedAn19!$D$7*CaGa19!$N47</f>
        <v>336817.94186738139</v>
      </c>
      <c r="CJ46" s="4">
        <f>ParFedAn19!$E$7*CoAr14FIII19!R45</f>
        <v>0</v>
      </c>
      <c r="CK46" s="4">
        <f>ParFedAn19!$F$7*CaGa19!$N47</f>
        <v>89540.510660564119</v>
      </c>
      <c r="CL46" s="4">
        <f>ParFedAn19!$G$7*CaGa19!$N47</f>
        <v>182661.98668071075</v>
      </c>
      <c r="CM46" s="4">
        <f>ParFedAn19!$H$7*CaGa19!$N47</f>
        <v>11287.987997142842</v>
      </c>
      <c r="CN46" s="4">
        <f>ParFedAn19!$I$7*CaGa19!$N47</f>
        <v>89648.02361939699</v>
      </c>
      <c r="CO46" s="4">
        <f>ParFedAn19!$J$7*CaGa19!$N47</f>
        <v>15835.440814602667</v>
      </c>
      <c r="CP46" s="4">
        <f>ParFedAn19!$K$7*CoAr14FII19!O47</f>
        <v>195205.73971139989</v>
      </c>
      <c r="CQ46" s="5">
        <f t="shared" si="7"/>
        <v>3368698.3558346806</v>
      </c>
      <c r="CS46" s="3" t="s">
        <v>41</v>
      </c>
      <c r="CT46" s="4">
        <f>ParFedAn19!$C$11*CaGa19!$N47</f>
        <v>3380756.0602330333</v>
      </c>
      <c r="CU46" s="4">
        <f>ParFedAn19!$D$11*CaGa19!$N47</f>
        <v>487191.38606204209</v>
      </c>
      <c r="CV46" s="4">
        <f>ParFedAn19!$E$11*CoAr14FIII19!R45</f>
        <v>0</v>
      </c>
      <c r="CW46" s="4">
        <f>ParFedAn19!$F$11*CaGa19!$N47</f>
        <v>156091.48025058492</v>
      </c>
      <c r="CX46" s="4">
        <f>ParFedAn19!$G$11*CaGa19!$N47</f>
        <v>78355.646878110783</v>
      </c>
      <c r="CY46" s="4">
        <f>ParFedAn19!$H$11*CaGa19!$N47</f>
        <v>9198.6797862278272</v>
      </c>
      <c r="CZ46" s="4">
        <f>ParFedAn19!$I$11*CaGa19!$N47</f>
        <v>94925.107051153129</v>
      </c>
      <c r="DA46" s="4">
        <f>ParFedAn19!$J$11*CaGa19!$N47</f>
        <v>15835.440814602667</v>
      </c>
      <c r="DB46" s="4">
        <f>ParFedAn19!$K$11*CoAr14FII19!O47</f>
        <v>236919.71947021788</v>
      </c>
      <c r="DC46" s="5">
        <f t="shared" si="62"/>
        <v>4459273.5205459725</v>
      </c>
      <c r="DE46" s="3" t="s">
        <v>41</v>
      </c>
      <c r="DF46" s="4">
        <f>ParFedAn19!$C$14*CaGa19!$N47</f>
        <v>2441125.3550562118</v>
      </c>
      <c r="DG46" s="4">
        <f>ParFedAn19!$D$14*CaGa19!$N47</f>
        <v>335550.12721609854</v>
      </c>
      <c r="DH46" s="4">
        <f>ParFedAn19!$E$14*CoAr14FIII19!R45</f>
        <v>0</v>
      </c>
      <c r="DI46" s="4">
        <f>ParFedAn19!$F$14*CaGa19!$N47</f>
        <v>134130.19420662345</v>
      </c>
      <c r="DJ46" s="4">
        <f>ParFedAn19!$G$14*CaGa19!$N47</f>
        <v>78355.646878110783</v>
      </c>
      <c r="DK46" s="4">
        <f>ParFedAn19!$H$14*CaGa19!$N47</f>
        <v>10789.135702497722</v>
      </c>
      <c r="DL46" s="4">
        <f>ParFedAn19!$I$14*CaGa19!$N47</f>
        <v>81654.194348527788</v>
      </c>
      <c r="DM46" s="4">
        <f>ParFedAn19!$J$14*CaGa19!$N47</f>
        <v>15835.440814602667</v>
      </c>
      <c r="DN46" s="4">
        <f>ParFedAn19!$K$14*CoAr14FII19!O47</f>
        <v>135689.64939356715</v>
      </c>
      <c r="DO46" s="5">
        <f t="shared" si="63"/>
        <v>3233129.7436162396</v>
      </c>
      <c r="DQ46" s="3" t="s">
        <v>41</v>
      </c>
      <c r="DR46" s="4">
        <f>ParFedAn19!$C$22*CaGa19!$N47</f>
        <v>2710165.8297299929</v>
      </c>
      <c r="DS46" s="4">
        <f>ParFedAn19!$D$22*CaGa19!$N47</f>
        <v>382556.93439212791</v>
      </c>
      <c r="DT46" s="4">
        <f>ParFedAn19!$E$22*CoAr14FIII19!R45</f>
        <v>0</v>
      </c>
      <c r="DU46" s="4">
        <f>ParFedAn19!$F$22*CaGa19!$N47</f>
        <v>81569.576531121405</v>
      </c>
      <c r="DV46" s="4">
        <f>ParFedAn19!$G$22*CaGa19!$N47</f>
        <v>237841.3632020462</v>
      </c>
      <c r="DW46" s="4">
        <f>ParFedAn19!$H$22*CaGa19!$N47</f>
        <v>9589.1573003909652</v>
      </c>
      <c r="DX46" s="4">
        <f>ParFedAn19!$I$22*CaGa19!$N47</f>
        <v>59383.218878603548</v>
      </c>
      <c r="DY46" s="4">
        <f>ParFedAn19!$J$22*CaGa19!$N47</f>
        <v>15835.440814602667</v>
      </c>
      <c r="DZ46" s="4">
        <f>ParFedAn19!$K$22*CoAr14FII19!O47</f>
        <v>161697.69729792007</v>
      </c>
      <c r="EA46" s="5">
        <f t="shared" si="64"/>
        <v>3658639.2181468057</v>
      </c>
      <c r="EC46" s="3" t="s">
        <v>41</v>
      </c>
      <c r="ED46" s="4">
        <f>ParFedAn19!$C$26*CaGa19!$N47</f>
        <v>3297781.3290427197</v>
      </c>
      <c r="EE46" s="4">
        <f>ParFedAn19!$D$26*CaGa19!$N47</f>
        <v>444530.24258597125</v>
      </c>
      <c r="EF46" s="4">
        <f>ParFedAn19!$E$26*CoAr14FIII19!R45</f>
        <v>0</v>
      </c>
      <c r="EG46" s="4">
        <f>ParFedAn19!$F$26*CaGa19!$N47</f>
        <v>83416.680371653099</v>
      </c>
      <c r="EH46" s="4">
        <f>ParFedAn19!$G$26*CaGa19!$N47</f>
        <v>79102.609736381331</v>
      </c>
      <c r="EI46" s="4">
        <f>ParFedAn19!$H$26*CaGa19!$N47</f>
        <v>6085.1221028692717</v>
      </c>
      <c r="EJ46" s="4">
        <f>ParFedAn19!$I$26*CaGa19!$N47</f>
        <v>93792.796884502459</v>
      </c>
      <c r="EK46" s="4">
        <f>ParFedAn19!$J$26*CaGa19!$N47</f>
        <v>15835.440814602667</v>
      </c>
      <c r="EL46" s="4">
        <f>ParFedAn19!$K$26*CoAr14FII19!O47</f>
        <v>187568.83162312489</v>
      </c>
      <c r="EM46" s="5">
        <f t="shared" si="65"/>
        <v>4208113.0531618241</v>
      </c>
      <c r="EO46" s="3" t="s">
        <v>41</v>
      </c>
      <c r="EP46" s="4">
        <f>ParFedAn19!$C$30*CaGa19!$N47</f>
        <v>3012215.2578282924</v>
      </c>
      <c r="EQ46" s="4">
        <f>ParFedAn19!$D$30*CaGa19!$N47</f>
        <v>368848.37475340889</v>
      </c>
      <c r="ER46" s="4">
        <f>ParFedAn19!$E$30*CoAr14FIII19!R45</f>
        <v>0</v>
      </c>
      <c r="ES46" s="400">
        <f>ParFedAn19!$F$30*CaGa19!$N47</f>
        <v>-18238.950592557932</v>
      </c>
      <c r="ET46" s="4">
        <f>ParFedAn19!$G$30*CaGa19!$N47</f>
        <v>78355.646747621562</v>
      </c>
      <c r="EU46" s="4">
        <f>ParFedAn19!$H$30*CaGa19!$N47</f>
        <v>10074.070033506672</v>
      </c>
      <c r="EV46" s="4">
        <f>ParFedAn19!$I$30*CaGa19!$N47</f>
        <v>80125.440448863126</v>
      </c>
      <c r="EW46" s="4">
        <f>ParFedAn19!$J$30*CaGa19!$N47</f>
        <v>15835.440814602667</v>
      </c>
      <c r="EX46" s="4">
        <f>ParFedAn19!$K$30*CoAr14FII19!O47</f>
        <v>190977.32164304759</v>
      </c>
      <c r="EY46" s="5">
        <f t="shared" si="66"/>
        <v>3738192.6016767849</v>
      </c>
      <c r="FA46" s="3" t="s">
        <v>41</v>
      </c>
      <c r="FB46" s="4">
        <f>ParFedAn19!$C$41*CaGa19!$AC47</f>
        <v>2822690.062899698</v>
      </c>
      <c r="FC46" s="4">
        <f>ParFedAn19!$D$41*CaGa19!$AC47</f>
        <v>382506.65697674308</v>
      </c>
      <c r="FD46" s="4">
        <f>ParFedAn19!$E$41*CoAr14FIII19!R45</f>
        <v>0</v>
      </c>
      <c r="FE46" s="4">
        <f>ParFedAn19!$F$41*CaGa19!$AC47</f>
        <v>80485.570772707331</v>
      </c>
      <c r="FF46" s="4">
        <f>ParFedAn19!$G$41*CaGa19!$AC47</f>
        <v>289173.61595888739</v>
      </c>
      <c r="FG46" s="4">
        <f>ParFedAn19!$H$41*CaGa19!$AC47</f>
        <v>11293.248302884091</v>
      </c>
      <c r="FH46" s="4">
        <f>ParFedAn19!$I$41*CaGa19!$AC47</f>
        <v>76073.845221691503</v>
      </c>
      <c r="FI46" s="4">
        <f>ParFedAn19!$J$41*CaGa19!$AC47</f>
        <v>17231.775613094385</v>
      </c>
      <c r="FJ46" s="4">
        <f>ParFedAn19!$K$41*CoAr14FII19!U47</f>
        <v>193449.58042458922</v>
      </c>
      <c r="FK46" s="5">
        <f t="shared" si="67"/>
        <v>3872904.3561702943</v>
      </c>
      <c r="FM46" s="3" t="s">
        <v>41</v>
      </c>
      <c r="FN46" s="4"/>
      <c r="FO46" s="4"/>
      <c r="FP46" s="4"/>
      <c r="FQ46" s="4"/>
      <c r="FR46" s="4"/>
      <c r="FS46" s="4"/>
      <c r="FT46" s="4"/>
      <c r="FU46" s="4"/>
      <c r="FV46" s="4"/>
      <c r="FW46" s="5">
        <f t="shared" si="68"/>
        <v>0</v>
      </c>
      <c r="FY46" s="3" t="s">
        <v>41</v>
      </c>
      <c r="FZ46" s="4"/>
      <c r="GA46" s="4"/>
      <c r="GB46" s="4"/>
      <c r="GC46" s="4"/>
      <c r="GD46" s="4"/>
      <c r="GE46" s="4"/>
      <c r="GF46" s="4"/>
      <c r="GG46" s="4"/>
      <c r="GH46" s="4"/>
      <c r="GI46" s="5">
        <f t="shared" si="69"/>
        <v>0</v>
      </c>
      <c r="GK46" s="3" t="s">
        <v>41</v>
      </c>
      <c r="GL46" s="4"/>
      <c r="GM46" s="4"/>
      <c r="GN46" s="4"/>
      <c r="GO46" s="4"/>
      <c r="GP46" s="4"/>
      <c r="GQ46" s="4"/>
      <c r="GR46" s="4"/>
      <c r="GS46" s="4"/>
      <c r="GT46" s="4"/>
      <c r="GU46" s="5">
        <f t="shared" si="70"/>
        <v>0</v>
      </c>
      <c r="GW46" s="3" t="s">
        <v>41</v>
      </c>
      <c r="GX46" s="4"/>
      <c r="GY46" s="4"/>
      <c r="GZ46" s="4"/>
      <c r="HA46" s="4"/>
      <c r="HB46" s="4"/>
      <c r="HC46" s="4"/>
      <c r="HD46" s="4"/>
      <c r="HE46" s="4"/>
      <c r="HF46" s="4"/>
      <c r="HG46" s="5">
        <f t="shared" si="71"/>
        <v>0</v>
      </c>
      <c r="HI46" s="3" t="s">
        <v>41</v>
      </c>
      <c r="HJ46" s="4"/>
      <c r="HK46" s="4"/>
      <c r="HL46" s="4"/>
      <c r="HM46" s="4"/>
      <c r="HN46" s="4"/>
      <c r="HO46" s="4"/>
      <c r="HP46" s="4"/>
      <c r="HQ46" s="4"/>
      <c r="HR46" s="4"/>
      <c r="HS46" s="5">
        <f t="shared" si="72"/>
        <v>0</v>
      </c>
    </row>
    <row r="47" spans="1:227" s="2" customFormat="1">
      <c r="A47" s="3" t="s">
        <v>42</v>
      </c>
      <c r="B47" s="4">
        <f t="shared" si="8"/>
        <v>4606994.1786222514</v>
      </c>
      <c r="C47" s="4">
        <f t="shared" si="8"/>
        <v>645991.97025070316</v>
      </c>
      <c r="D47" s="4">
        <f t="shared" si="8"/>
        <v>0</v>
      </c>
      <c r="E47" s="4">
        <f t="shared" si="8"/>
        <v>211565.97111284352</v>
      </c>
      <c r="F47" s="4">
        <f t="shared" si="8"/>
        <v>189065.26362840546</v>
      </c>
      <c r="G47" s="4">
        <f t="shared" si="8"/>
        <v>17423.787823345709</v>
      </c>
      <c r="H47" s="4">
        <f t="shared" si="8"/>
        <v>148315.56369144114</v>
      </c>
      <c r="I47" s="4">
        <f t="shared" si="8"/>
        <v>26465.829499867574</v>
      </c>
      <c r="J47" s="4">
        <f t="shared" si="8"/>
        <v>69723.706626895262</v>
      </c>
      <c r="K47" s="6">
        <f t="shared" si="9"/>
        <v>5915546.271255753</v>
      </c>
      <c r="L47" s="3"/>
      <c r="M47" s="3" t="s">
        <v>42</v>
      </c>
      <c r="N47" s="4">
        <f t="shared" si="10"/>
        <v>5025143.3556291061</v>
      </c>
      <c r="O47" s="4">
        <f t="shared" si="10"/>
        <v>666257.13750826463</v>
      </c>
      <c r="P47" s="4">
        <f t="shared" si="10"/>
        <v>565269.42203292146</v>
      </c>
      <c r="Q47" s="4">
        <f t="shared" si="10"/>
        <v>81753.101241732671</v>
      </c>
      <c r="R47" s="4">
        <f t="shared" si="10"/>
        <v>220221.89464040662</v>
      </c>
      <c r="S47" s="4">
        <f t="shared" si="10"/>
        <v>14344.436509530427</v>
      </c>
      <c r="T47" s="4">
        <f t="shared" si="10"/>
        <v>129972.52248856373</v>
      </c>
      <c r="U47" s="4">
        <f t="shared" si="10"/>
        <v>26465.829499867574</v>
      </c>
      <c r="V47" s="4">
        <f t="shared" si="10"/>
        <v>66338.149821752071</v>
      </c>
      <c r="W47" s="5">
        <f t="shared" si="11"/>
        <v>6795765.8493721448</v>
      </c>
      <c r="X47" s="5"/>
      <c r="Y47" s="3" t="s">
        <v>42</v>
      </c>
      <c r="Z47" s="4">
        <f t="shared" si="12"/>
        <v>1441057.5060661417</v>
      </c>
      <c r="AA47" s="4">
        <f t="shared" si="13"/>
        <v>195279.70725569149</v>
      </c>
      <c r="AB47" s="4">
        <f t="shared" si="14"/>
        <v>95757.359483064691</v>
      </c>
      <c r="AC47" s="4">
        <f t="shared" si="15"/>
        <v>41090.000427775965</v>
      </c>
      <c r="AD47" s="4">
        <f t="shared" si="16"/>
        <v>147630.73541476883</v>
      </c>
      <c r="AE47" s="4">
        <f t="shared" si="17"/>
        <v>5765.500239874591</v>
      </c>
      <c r="AF47" s="4">
        <f t="shared" si="18"/>
        <v>38837.698517780176</v>
      </c>
      <c r="AG47" s="4">
        <f t="shared" si="19"/>
        <v>8797.2745986102746</v>
      </c>
      <c r="AH47" s="4">
        <f t="shared" si="20"/>
        <v>23396.826456972838</v>
      </c>
      <c r="AI47" s="5">
        <f t="shared" si="21"/>
        <v>1997612.6084606808</v>
      </c>
      <c r="AK47" s="3" t="s">
        <v>42</v>
      </c>
      <c r="AL47" s="4">
        <f t="shared" si="22"/>
        <v>0</v>
      </c>
      <c r="AM47" s="4">
        <f t="shared" si="23"/>
        <v>0</v>
      </c>
      <c r="AN47" s="4">
        <f t="shared" si="24"/>
        <v>0</v>
      </c>
      <c r="AO47" s="4">
        <f t="shared" si="25"/>
        <v>0</v>
      </c>
      <c r="AP47" s="4">
        <f t="shared" si="26"/>
        <v>0</v>
      </c>
      <c r="AQ47" s="4">
        <f t="shared" si="27"/>
        <v>0</v>
      </c>
      <c r="AR47" s="4">
        <f t="shared" si="28"/>
        <v>0</v>
      </c>
      <c r="AS47" s="4">
        <f t="shared" si="29"/>
        <v>0</v>
      </c>
      <c r="AT47" s="4">
        <f t="shared" si="30"/>
        <v>0</v>
      </c>
      <c r="AU47" s="5">
        <f t="shared" si="31"/>
        <v>0</v>
      </c>
      <c r="AW47" s="3" t="s">
        <v>42</v>
      </c>
      <c r="AX47" s="4">
        <f t="shared" si="32"/>
        <v>9632137.5342513584</v>
      </c>
      <c r="AY47" s="4">
        <f t="shared" si="33"/>
        <v>1312249.1077589679</v>
      </c>
      <c r="AZ47" s="4">
        <f t="shared" si="34"/>
        <v>565269.42203292146</v>
      </c>
      <c r="BA47" s="4">
        <f t="shared" si="35"/>
        <v>293319.0723545762</v>
      </c>
      <c r="BB47" s="4">
        <f t="shared" si="36"/>
        <v>409287.15826881205</v>
      </c>
      <c r="BC47" s="4">
        <f t="shared" si="37"/>
        <v>31768.224332876132</v>
      </c>
      <c r="BD47" s="4">
        <f t="shared" si="38"/>
        <v>278288.08618000487</v>
      </c>
      <c r="BE47" s="4">
        <f t="shared" si="39"/>
        <v>52931.658999735155</v>
      </c>
      <c r="BF47" s="4">
        <f t="shared" si="40"/>
        <v>136061.85644864733</v>
      </c>
      <c r="BG47" s="5">
        <f t="shared" si="41"/>
        <v>12711312.120627897</v>
      </c>
      <c r="BI47" s="3" t="s">
        <v>42</v>
      </c>
      <c r="BJ47" s="4">
        <f t="shared" si="42"/>
        <v>1441057.5060661417</v>
      </c>
      <c r="BK47" s="4">
        <f t="shared" si="43"/>
        <v>195279.70725569149</v>
      </c>
      <c r="BL47" s="4">
        <f t="shared" si="44"/>
        <v>95757.359483064691</v>
      </c>
      <c r="BM47" s="4">
        <f t="shared" si="45"/>
        <v>41090.000427775965</v>
      </c>
      <c r="BN47" s="4">
        <f t="shared" si="46"/>
        <v>147630.73541476883</v>
      </c>
      <c r="BO47" s="4">
        <f t="shared" si="47"/>
        <v>5765.500239874591</v>
      </c>
      <c r="BP47" s="4">
        <f t="shared" si="48"/>
        <v>38837.698517780176</v>
      </c>
      <c r="BQ47" s="4">
        <f t="shared" si="49"/>
        <v>8797.2745986102746</v>
      </c>
      <c r="BR47" s="4">
        <f t="shared" si="50"/>
        <v>23396.826456972838</v>
      </c>
      <c r="BS47" s="5">
        <f t="shared" si="51"/>
        <v>1997612.6084606808</v>
      </c>
      <c r="BU47" s="3" t="s">
        <v>42</v>
      </c>
      <c r="BV47" s="4">
        <f t="shared" si="52"/>
        <v>11073195.0403175</v>
      </c>
      <c r="BW47" s="4">
        <f t="shared" si="53"/>
        <v>1507528.8150146594</v>
      </c>
      <c r="BX47" s="4">
        <f t="shared" si="54"/>
        <v>661026.78151598619</v>
      </c>
      <c r="BY47" s="4">
        <f t="shared" si="55"/>
        <v>334409.07278235216</v>
      </c>
      <c r="BZ47" s="4">
        <f t="shared" si="56"/>
        <v>556917.89368358091</v>
      </c>
      <c r="CA47" s="4">
        <f t="shared" si="57"/>
        <v>37533.724572750725</v>
      </c>
      <c r="CB47" s="4">
        <f t="shared" si="58"/>
        <v>317125.78469778504</v>
      </c>
      <c r="CC47" s="4">
        <f t="shared" si="59"/>
        <v>61728.933598345429</v>
      </c>
      <c r="CD47" s="4">
        <f t="shared" si="60"/>
        <v>159458.68290562017</v>
      </c>
      <c r="CE47" s="5">
        <f t="shared" si="61"/>
        <v>14708924.729088578</v>
      </c>
      <c r="CF47" s="6"/>
      <c r="CG47" s="3" t="s">
        <v>42</v>
      </c>
      <c r="CH47" s="4">
        <f>ParFedAn19!$C$7*CaGa19!$N48</f>
        <v>1363617.02418676</v>
      </c>
      <c r="CI47" s="4">
        <f>ParFedAn19!$D$7*CaGa19!$N48</f>
        <v>187641.68143097975</v>
      </c>
      <c r="CJ47" s="4">
        <f>ParFedAn19!$E$7*CoAr14FIII19!R46</f>
        <v>0</v>
      </c>
      <c r="CK47" s="4">
        <f>ParFedAn19!$F$7*CaGa19!$N48</f>
        <v>49883.126425468894</v>
      </c>
      <c r="CL47" s="4">
        <f>ParFedAn19!$G$7*CaGa19!$N48</f>
        <v>101761.2129694303</v>
      </c>
      <c r="CM47" s="4">
        <f>ParFedAn19!$H$7*CaGa19!$N48</f>
        <v>6288.5517202957644</v>
      </c>
      <c r="CN47" s="4">
        <f>ParFedAn19!$I$7*CaGa19!$N48</f>
        <v>49943.022024436017</v>
      </c>
      <c r="CO47" s="4">
        <f>ParFedAn19!$J$7*CaGa19!$N48</f>
        <v>8821.9431666225246</v>
      </c>
      <c r="CP47" s="4">
        <f>ParFedAn19!$K$7*CoAr14FII19!O48</f>
        <v>23969.893583276411</v>
      </c>
      <c r="CQ47" s="5">
        <f t="shared" si="7"/>
        <v>1791926.4555072694</v>
      </c>
      <c r="CS47" s="3" t="s">
        <v>42</v>
      </c>
      <c r="CT47" s="4">
        <f>ParFedAn19!$C$11*CaGa19!$N48</f>
        <v>1883423.2764829313</v>
      </c>
      <c r="CU47" s="4">
        <f>ParFedAn19!$D$11*CaGa19!$N48</f>
        <v>271414.9084592585</v>
      </c>
      <c r="CV47" s="4">
        <f>ParFedAn19!$E$11*CoAr14FIII19!R46</f>
        <v>0</v>
      </c>
      <c r="CW47" s="4">
        <f>ParFedAn19!$F$11*CaGa19!$N48</f>
        <v>86958.751807831752</v>
      </c>
      <c r="CX47" s="4">
        <f>ParFedAn19!$G$11*CaGa19!$N48</f>
        <v>43652.025329487573</v>
      </c>
      <c r="CY47" s="4">
        <f>ParFedAn19!$H$11*CaGa19!$N48</f>
        <v>5124.5955974416929</v>
      </c>
      <c r="CZ47" s="4">
        <f>ParFedAn19!$I$11*CaGa19!$N48</f>
        <v>52882.891565519334</v>
      </c>
      <c r="DA47" s="4">
        <f>ParFedAn19!$J$11*CaGa19!$N48</f>
        <v>8821.9431666225246</v>
      </c>
      <c r="DB47" s="4">
        <f>ParFedAn19!$K$11*CoAr14FII19!O48</f>
        <v>29092.077271276961</v>
      </c>
      <c r="DC47" s="5">
        <f t="shared" si="62"/>
        <v>2381370.4696803694</v>
      </c>
      <c r="DE47" s="3" t="s">
        <v>42</v>
      </c>
      <c r="DF47" s="4">
        <f>ParFedAn19!$C$14*CaGa19!$N48</f>
        <v>1359953.8779525594</v>
      </c>
      <c r="DG47" s="4">
        <f>ParFedAn19!$D$14*CaGa19!$N48</f>
        <v>186935.38036046486</v>
      </c>
      <c r="DH47" s="4">
        <f>ParFedAn19!$E$14*CoAr14FIII19!R46</f>
        <v>0</v>
      </c>
      <c r="DI47" s="4">
        <f>ParFedAn19!$F$14*CaGa19!$N48</f>
        <v>74724.092879542877</v>
      </c>
      <c r="DJ47" s="4">
        <f>ParFedAn19!$G$14*CaGa19!$N48</f>
        <v>43652.025329487573</v>
      </c>
      <c r="DK47" s="4">
        <f>ParFedAn19!$H$14*CaGa19!$N48</f>
        <v>6010.6405056082494</v>
      </c>
      <c r="DL47" s="4">
        <f>ParFedAn19!$I$14*CaGa19!$N48</f>
        <v>45489.650101485779</v>
      </c>
      <c r="DM47" s="4">
        <f>ParFedAn19!$J$14*CaGa19!$N48</f>
        <v>8821.9431666225246</v>
      </c>
      <c r="DN47" s="4">
        <f>ParFedAn19!$K$14*CoAr14FII19!O48</f>
        <v>16661.73577234189</v>
      </c>
      <c r="DO47" s="5">
        <f t="shared" si="63"/>
        <v>1742249.3460681131</v>
      </c>
      <c r="DQ47" s="3" t="s">
        <v>42</v>
      </c>
      <c r="DR47" s="4">
        <f>ParFedAn19!$C$22*CaGa19!$N48</f>
        <v>1509836.6507077424</v>
      </c>
      <c r="DS47" s="4">
        <f>ParFedAn19!$D$22*CaGa19!$N48</f>
        <v>213122.92930251305</v>
      </c>
      <c r="DT47" s="4">
        <f>ParFedAn19!$E$22*CoAr14FIII19!R46</f>
        <v>0</v>
      </c>
      <c r="DU47" s="4">
        <f>ParFedAn19!$F$22*CaGa19!$N48</f>
        <v>45442.509413406275</v>
      </c>
      <c r="DV47" s="4">
        <f>ParFedAn19!$G$22*CaGa19!$N48</f>
        <v>132501.71014535945</v>
      </c>
      <c r="DW47" s="4">
        <f>ParFedAn19!$H$22*CaGa19!$N48</f>
        <v>5342.1310912824865</v>
      </c>
      <c r="DX47" s="4">
        <f>ParFedAn19!$I$22*CaGa19!$N48</f>
        <v>33082.462820678418</v>
      </c>
      <c r="DY47" s="4">
        <f>ParFedAn19!$J$22*CaGa19!$N48</f>
        <v>8821.9431666225246</v>
      </c>
      <c r="DZ47" s="4">
        <f>ParFedAn19!$K$22*CoAr14FII19!O48</f>
        <v>19855.34135739164</v>
      </c>
      <c r="EA47" s="5">
        <f t="shared" si="64"/>
        <v>1968005.6780049962</v>
      </c>
      <c r="EC47" s="3" t="s">
        <v>42</v>
      </c>
      <c r="ED47" s="4">
        <f>ParFedAn19!$C$26*CaGa19!$N48</f>
        <v>1837197.9537150476</v>
      </c>
      <c r="EE47" s="4">
        <f>ParFedAn19!$D$26*CaGa19!$N48</f>
        <v>247648.3340029307</v>
      </c>
      <c r="EF47" s="4">
        <f>ParFedAn19!$E$26*CoAr14FIII19!R46</f>
        <v>0</v>
      </c>
      <c r="EG47" s="4">
        <f>ParFedAn19!$F$26*CaGa19!$N48</f>
        <v>46471.53318955491</v>
      </c>
      <c r="EH47" s="4">
        <f>ParFedAn19!$G$26*CaGa19!$N48</f>
        <v>44068.159238255306</v>
      </c>
      <c r="EI47" s="4">
        <f>ParFedAn19!$H$26*CaGa19!$N48</f>
        <v>3390.028858809399</v>
      </c>
      <c r="EJ47" s="4">
        <f>ParFedAn19!$I$26*CaGa19!$N48</f>
        <v>52252.080206736726</v>
      </c>
      <c r="EK47" s="4">
        <f>ParFedAn19!$J$26*CaGa19!$N48</f>
        <v>8821.9431666225246</v>
      </c>
      <c r="EL47" s="4">
        <f>ParFedAn19!$K$26*CoAr14FII19!O48</f>
        <v>23032.134916692881</v>
      </c>
      <c r="EM47" s="5">
        <f t="shared" si="65"/>
        <v>2262882.1672946499</v>
      </c>
      <c r="EO47" s="3" t="s">
        <v>42</v>
      </c>
      <c r="EP47" s="4">
        <f>ParFedAn19!$C$30*CaGa19!$N48</f>
        <v>1678108.7512063161</v>
      </c>
      <c r="EQ47" s="4">
        <f>ParFedAn19!$D$30*CaGa19!$N48</f>
        <v>205485.87420282091</v>
      </c>
      <c r="ER47" s="4">
        <f>ParFedAn19!$E$30*CoAr14FIII19!R46</f>
        <v>565269.42203292146</v>
      </c>
      <c r="ES47" s="400">
        <f>ParFedAn19!$F$30*CaGa19!$N48</f>
        <v>-10160.941361228508</v>
      </c>
      <c r="ET47" s="4">
        <f>ParFedAn19!$G$30*CaGa19!$N48</f>
        <v>43652.025256791872</v>
      </c>
      <c r="EU47" s="4">
        <f>ParFedAn19!$H$30*CaGa19!$N48</f>
        <v>5612.2765594385428</v>
      </c>
      <c r="EV47" s="4">
        <f>ParFedAn19!$I$30*CaGa19!$N48</f>
        <v>44637.979461148592</v>
      </c>
      <c r="EW47" s="4">
        <f>ParFedAn19!$J$30*CaGa19!$N48</f>
        <v>8821.9431666225246</v>
      </c>
      <c r="EX47" s="4">
        <f>ParFedAn19!$K$30*CoAr14FII19!O48</f>
        <v>23450.673547667546</v>
      </c>
      <c r="EY47" s="5">
        <f t="shared" si="66"/>
        <v>2564878.004072499</v>
      </c>
      <c r="FA47" s="3" t="s">
        <v>42</v>
      </c>
      <c r="FB47" s="4">
        <f>ParFedAn19!$C$41*CaGa19!$AC48</f>
        <v>1441057.5060661417</v>
      </c>
      <c r="FC47" s="4">
        <f>ParFedAn19!$D$41*CaGa19!$AC48</f>
        <v>195279.70725569149</v>
      </c>
      <c r="FD47" s="4">
        <f>ParFedAn19!$E$41*CoAr14FIII19!R46</f>
        <v>95757.359483064691</v>
      </c>
      <c r="FE47" s="4">
        <f>ParFedAn19!$F$41*CaGa19!$AC48</f>
        <v>41090.000427775965</v>
      </c>
      <c r="FF47" s="4">
        <f>ParFedAn19!$G$41*CaGa19!$AC48</f>
        <v>147630.73541476883</v>
      </c>
      <c r="FG47" s="4">
        <f>ParFedAn19!$H$41*CaGa19!$AC48</f>
        <v>5765.500239874591</v>
      </c>
      <c r="FH47" s="4">
        <f>ParFedAn19!$I$41*CaGa19!$AC48</f>
        <v>38837.698517780176</v>
      </c>
      <c r="FI47" s="4">
        <f>ParFedAn19!$J$41*CaGa19!$AC48</f>
        <v>8797.2745986102746</v>
      </c>
      <c r="FJ47" s="4">
        <f>ParFedAn19!$K$41*CoAr14FII19!U48</f>
        <v>23396.826456972838</v>
      </c>
      <c r="FK47" s="5">
        <f t="shared" si="67"/>
        <v>1997612.6084606808</v>
      </c>
      <c r="FM47" s="3" t="s">
        <v>42</v>
      </c>
      <c r="FN47" s="4"/>
      <c r="FO47" s="4"/>
      <c r="FP47" s="4"/>
      <c r="FQ47" s="4"/>
      <c r="FR47" s="4"/>
      <c r="FS47" s="4"/>
      <c r="FT47" s="4"/>
      <c r="FU47" s="4"/>
      <c r="FV47" s="4"/>
      <c r="FW47" s="5">
        <f t="shared" si="68"/>
        <v>0</v>
      </c>
      <c r="FY47" s="3" t="s">
        <v>42</v>
      </c>
      <c r="FZ47" s="4"/>
      <c r="GA47" s="4"/>
      <c r="GB47" s="4"/>
      <c r="GC47" s="4"/>
      <c r="GD47" s="4"/>
      <c r="GE47" s="4"/>
      <c r="GF47" s="4"/>
      <c r="GG47" s="4"/>
      <c r="GH47" s="4"/>
      <c r="GI47" s="5">
        <f t="shared" si="69"/>
        <v>0</v>
      </c>
      <c r="GK47" s="3" t="s">
        <v>42</v>
      </c>
      <c r="GL47" s="4"/>
      <c r="GM47" s="4"/>
      <c r="GN47" s="4"/>
      <c r="GO47" s="4"/>
      <c r="GP47" s="4"/>
      <c r="GQ47" s="4"/>
      <c r="GR47" s="4"/>
      <c r="GS47" s="4"/>
      <c r="GT47" s="4"/>
      <c r="GU47" s="5">
        <f t="shared" si="70"/>
        <v>0</v>
      </c>
      <c r="GW47" s="3" t="s">
        <v>42</v>
      </c>
      <c r="GX47" s="4"/>
      <c r="GY47" s="4"/>
      <c r="GZ47" s="4"/>
      <c r="HA47" s="4"/>
      <c r="HB47" s="4"/>
      <c r="HC47" s="4"/>
      <c r="HD47" s="4"/>
      <c r="HE47" s="4"/>
      <c r="HF47" s="4"/>
      <c r="HG47" s="5">
        <f t="shared" si="71"/>
        <v>0</v>
      </c>
      <c r="HI47" s="3" t="s">
        <v>42</v>
      </c>
      <c r="HJ47" s="4"/>
      <c r="HK47" s="4"/>
      <c r="HL47" s="4"/>
      <c r="HM47" s="4"/>
      <c r="HN47" s="4"/>
      <c r="HO47" s="4"/>
      <c r="HP47" s="4"/>
      <c r="HQ47" s="4"/>
      <c r="HR47" s="4"/>
      <c r="HS47" s="5">
        <f t="shared" si="72"/>
        <v>0</v>
      </c>
    </row>
    <row r="48" spans="1:227" s="2" customFormat="1">
      <c r="A48" s="3" t="s">
        <v>43</v>
      </c>
      <c r="B48" s="4">
        <f t="shared" si="8"/>
        <v>5062908.9792047208</v>
      </c>
      <c r="C48" s="4">
        <f t="shared" si="8"/>
        <v>709920.26902333216</v>
      </c>
      <c r="D48" s="4">
        <f t="shared" si="8"/>
        <v>0</v>
      </c>
      <c r="E48" s="4">
        <f t="shared" si="8"/>
        <v>232502.84530676634</v>
      </c>
      <c r="F48" s="4">
        <f t="shared" si="8"/>
        <v>207775.43529829773</v>
      </c>
      <c r="G48" s="4">
        <f t="shared" si="8"/>
        <v>19148.071042051131</v>
      </c>
      <c r="H48" s="4">
        <f t="shared" ref="H48:J56" si="73">CN48+CZ48+DL48</f>
        <v>162993.08617615199</v>
      </c>
      <c r="I48" s="4">
        <f t="shared" si="73"/>
        <v>29084.926227767122</v>
      </c>
      <c r="J48" s="4">
        <f t="shared" si="73"/>
        <v>76615.989538001129</v>
      </c>
      <c r="K48" s="6">
        <f t="shared" si="9"/>
        <v>6500949.6018170882</v>
      </c>
      <c r="L48" s="3"/>
      <c r="M48" s="3" t="s">
        <v>43</v>
      </c>
      <c r="N48" s="4">
        <f t="shared" si="10"/>
        <v>5522438.8029537471</v>
      </c>
      <c r="O48" s="4">
        <f t="shared" si="10"/>
        <v>732190.90651393076</v>
      </c>
      <c r="P48" s="4">
        <f t="shared" si="10"/>
        <v>5322176.8274167562</v>
      </c>
      <c r="Q48" s="4">
        <f t="shared" si="10"/>
        <v>89843.506266027631</v>
      </c>
      <c r="R48" s="4">
        <f t="shared" si="10"/>
        <v>242015.37153359878</v>
      </c>
      <c r="S48" s="4">
        <f t="shared" si="10"/>
        <v>15763.98267285253</v>
      </c>
      <c r="T48" s="4">
        <f t="shared" ref="T48:V56" si="74">DX48+EJ48+EV48</f>
        <v>142834.79111189747</v>
      </c>
      <c r="U48" s="4">
        <f t="shared" si="74"/>
        <v>29084.926227767122</v>
      </c>
      <c r="V48" s="4">
        <f t="shared" si="74"/>
        <v>72895.765853520425</v>
      </c>
      <c r="W48" s="5">
        <f t="shared" si="11"/>
        <v>12169244.8805501</v>
      </c>
      <c r="X48" s="5"/>
      <c r="Y48" s="3" t="s">
        <v>43</v>
      </c>
      <c r="Z48" s="4">
        <f t="shared" si="12"/>
        <v>1609863.9225121704</v>
      </c>
      <c r="AA48" s="4">
        <f t="shared" si="13"/>
        <v>218154.89956946016</v>
      </c>
      <c r="AB48" s="4">
        <f t="shared" si="14"/>
        <v>901583.5278379902</v>
      </c>
      <c r="AC48" s="4">
        <f t="shared" si="15"/>
        <v>45903.309886128904</v>
      </c>
      <c r="AD48" s="4">
        <f t="shared" si="16"/>
        <v>164924.29607959569</v>
      </c>
      <c r="AE48" s="4">
        <f t="shared" si="17"/>
        <v>6440.8746995439878</v>
      </c>
      <c r="AF48" s="4">
        <f t="shared" si="18"/>
        <v>43387.171860932664</v>
      </c>
      <c r="AG48" s="4">
        <f t="shared" si="19"/>
        <v>9827.7930846747149</v>
      </c>
      <c r="AH48" s="4">
        <f t="shared" si="20"/>
        <v>26158.329387630834</v>
      </c>
      <c r="AI48" s="5">
        <f t="shared" si="21"/>
        <v>3026244.1249181279</v>
      </c>
      <c r="AK48" s="3" t="s">
        <v>43</v>
      </c>
      <c r="AL48" s="4">
        <f t="shared" si="22"/>
        <v>0</v>
      </c>
      <c r="AM48" s="4">
        <f t="shared" si="23"/>
        <v>0</v>
      </c>
      <c r="AN48" s="4">
        <f t="shared" si="24"/>
        <v>0</v>
      </c>
      <c r="AO48" s="4">
        <f t="shared" si="25"/>
        <v>0</v>
      </c>
      <c r="AP48" s="4">
        <f t="shared" si="26"/>
        <v>0</v>
      </c>
      <c r="AQ48" s="4">
        <f t="shared" si="27"/>
        <v>0</v>
      </c>
      <c r="AR48" s="4">
        <f t="shared" si="28"/>
        <v>0</v>
      </c>
      <c r="AS48" s="4">
        <f t="shared" si="29"/>
        <v>0</v>
      </c>
      <c r="AT48" s="4">
        <f t="shared" si="30"/>
        <v>0</v>
      </c>
      <c r="AU48" s="5">
        <f t="shared" si="31"/>
        <v>0</v>
      </c>
      <c r="AW48" s="3" t="s">
        <v>43</v>
      </c>
      <c r="AX48" s="4">
        <f t="shared" si="32"/>
        <v>10585347.782158468</v>
      </c>
      <c r="AY48" s="4">
        <f t="shared" si="33"/>
        <v>1442111.175537263</v>
      </c>
      <c r="AZ48" s="4">
        <f t="shared" si="34"/>
        <v>5322176.8274167562</v>
      </c>
      <c r="BA48" s="4">
        <f t="shared" si="35"/>
        <v>322346.35157279397</v>
      </c>
      <c r="BB48" s="4">
        <f t="shared" si="36"/>
        <v>449790.8068318966</v>
      </c>
      <c r="BC48" s="4">
        <f t="shared" si="37"/>
        <v>34912.053714903661</v>
      </c>
      <c r="BD48" s="4">
        <f t="shared" si="38"/>
        <v>305827.87728804949</v>
      </c>
      <c r="BE48" s="4">
        <f t="shared" si="39"/>
        <v>58169.852455534237</v>
      </c>
      <c r="BF48" s="4">
        <f t="shared" si="40"/>
        <v>149511.75539152155</v>
      </c>
      <c r="BG48" s="5">
        <f t="shared" si="41"/>
        <v>18670194.482367188</v>
      </c>
      <c r="BI48" s="3" t="s">
        <v>43</v>
      </c>
      <c r="BJ48" s="4">
        <f t="shared" si="42"/>
        <v>1609863.9225121704</v>
      </c>
      <c r="BK48" s="4">
        <f t="shared" si="43"/>
        <v>218154.89956946016</v>
      </c>
      <c r="BL48" s="4">
        <f t="shared" si="44"/>
        <v>901583.5278379902</v>
      </c>
      <c r="BM48" s="4">
        <f t="shared" si="45"/>
        <v>45903.309886128904</v>
      </c>
      <c r="BN48" s="4">
        <f t="shared" si="46"/>
        <v>164924.29607959569</v>
      </c>
      <c r="BO48" s="4">
        <f t="shared" si="47"/>
        <v>6440.8746995439878</v>
      </c>
      <c r="BP48" s="4">
        <f t="shared" si="48"/>
        <v>43387.171860932664</v>
      </c>
      <c r="BQ48" s="4">
        <f t="shared" si="49"/>
        <v>9827.7930846747149</v>
      </c>
      <c r="BR48" s="4">
        <f t="shared" si="50"/>
        <v>26158.329387630834</v>
      </c>
      <c r="BS48" s="5">
        <f t="shared" si="51"/>
        <v>3026244.1249181279</v>
      </c>
      <c r="BU48" s="3" t="s">
        <v>43</v>
      </c>
      <c r="BV48" s="4">
        <f t="shared" si="52"/>
        <v>12195211.704670638</v>
      </c>
      <c r="BW48" s="4">
        <f t="shared" si="53"/>
        <v>1660266.0751067232</v>
      </c>
      <c r="BX48" s="4">
        <f t="shared" si="54"/>
        <v>6223760.355254746</v>
      </c>
      <c r="BY48" s="4">
        <f t="shared" si="55"/>
        <v>368249.6614589229</v>
      </c>
      <c r="BZ48" s="4">
        <f t="shared" si="56"/>
        <v>614715.10291149234</v>
      </c>
      <c r="CA48" s="4">
        <f t="shared" si="57"/>
        <v>41352.928414447648</v>
      </c>
      <c r="CB48" s="4">
        <f t="shared" si="58"/>
        <v>349215.04914898216</v>
      </c>
      <c r="CC48" s="4">
        <f t="shared" si="59"/>
        <v>67997.645540208949</v>
      </c>
      <c r="CD48" s="4">
        <f t="shared" si="60"/>
        <v>175670.08477915238</v>
      </c>
      <c r="CE48" s="5">
        <f t="shared" si="61"/>
        <v>21696438.60728531</v>
      </c>
      <c r="CF48" s="6"/>
      <c r="CG48" s="3" t="s">
        <v>43</v>
      </c>
      <c r="CH48" s="4">
        <f>ParFedAn19!$C$7*CaGa19!$N49</f>
        <v>1498562.5351964764</v>
      </c>
      <c r="CI48" s="4">
        <f>ParFedAn19!$D$7*CaGa19!$N49</f>
        <v>206210.97334967463</v>
      </c>
      <c r="CJ48" s="4">
        <f>ParFedAn19!$E$7*CoAr14FIII19!R47</f>
        <v>0</v>
      </c>
      <c r="CK48" s="4">
        <f>ParFedAn19!$F$7*CaGa19!$N49</f>
        <v>54819.632692880557</v>
      </c>
      <c r="CL48" s="4">
        <f>ParFedAn19!$G$7*CaGa19!$N49</f>
        <v>111831.64964010625</v>
      </c>
      <c r="CM48" s="4">
        <f>ParFedAn19!$H$7*CaGa19!$N49</f>
        <v>6910.8758848920834</v>
      </c>
      <c r="CN48" s="4">
        <f>ParFedAn19!$I$7*CaGa19!$N49</f>
        <v>54885.455646864881</v>
      </c>
      <c r="CO48" s="4">
        <f>ParFedAn19!$J$7*CaGa19!$N49</f>
        <v>9694.9754092557068</v>
      </c>
      <c r="CP48" s="4">
        <f>ParFedAn19!$K$7*CoAr14FII19!O49</f>
        <v>26339.350055364128</v>
      </c>
      <c r="CQ48" s="5">
        <f t="shared" si="7"/>
        <v>1969255.4478755146</v>
      </c>
      <c r="CS48" s="3" t="s">
        <v>43</v>
      </c>
      <c r="CT48" s="4">
        <f>ParFedAn19!$C$11*CaGa19!$N49</f>
        <v>2069809.5652902012</v>
      </c>
      <c r="CU48" s="4">
        <f>ParFedAn19!$D$11*CaGa19!$N49</f>
        <v>298274.51996897347</v>
      </c>
      <c r="CV48" s="4">
        <f>ParFedAn19!$E$11*CoAr14FIII19!R47</f>
        <v>0</v>
      </c>
      <c r="CW48" s="4">
        <f>ParFedAn19!$F$11*CaGa19!$N49</f>
        <v>95564.315533815112</v>
      </c>
      <c r="CX48" s="4">
        <f>ParFedAn19!$G$11*CaGa19!$N49</f>
        <v>47971.892829095734</v>
      </c>
      <c r="CY48" s="4">
        <f>ParFedAn19!$H$11*CaGa19!$N49</f>
        <v>5631.7329823150858</v>
      </c>
      <c r="CZ48" s="4">
        <f>ParFedAn19!$I$11*CaGa19!$N49</f>
        <v>58116.258925564151</v>
      </c>
      <c r="DA48" s="4">
        <f>ParFedAn19!$J$11*CaGa19!$N49</f>
        <v>9694.9754092557068</v>
      </c>
      <c r="DB48" s="4">
        <f>ParFedAn19!$K$11*CoAr14FII19!O49</f>
        <v>31967.868544084144</v>
      </c>
      <c r="DC48" s="5">
        <f t="shared" si="62"/>
        <v>2617031.1294833049</v>
      </c>
      <c r="DE48" s="3" t="s">
        <v>43</v>
      </c>
      <c r="DF48" s="4">
        <f>ParFedAn19!$C$14*CaGa19!$N49</f>
        <v>1494536.8787180432</v>
      </c>
      <c r="DG48" s="4">
        <f>ParFedAn19!$D$14*CaGa19!$N49</f>
        <v>205434.77570468411</v>
      </c>
      <c r="DH48" s="4">
        <f>ParFedAn19!$E$14*CoAr14FIII19!R47</f>
        <v>0</v>
      </c>
      <c r="DI48" s="4">
        <f>ParFedAn19!$F$14*CaGa19!$N49</f>
        <v>82118.897080070645</v>
      </c>
      <c r="DJ48" s="4">
        <f>ParFedAn19!$G$14*CaGa19!$N49</f>
        <v>47971.892829095734</v>
      </c>
      <c r="DK48" s="4">
        <f>ParFedAn19!$H$14*CaGa19!$N49</f>
        <v>6605.4621748439631</v>
      </c>
      <c r="DL48" s="4">
        <f>ParFedAn19!$I$14*CaGa19!$N49</f>
        <v>49991.371603722946</v>
      </c>
      <c r="DM48" s="4">
        <f>ParFedAn19!$J$14*CaGa19!$N49</f>
        <v>9694.9754092557068</v>
      </c>
      <c r="DN48" s="4">
        <f>ParFedAn19!$K$14*CoAr14FII19!O49</f>
        <v>18308.770938552858</v>
      </c>
      <c r="DO48" s="5">
        <f t="shared" si="63"/>
        <v>1914663.0244582691</v>
      </c>
      <c r="DQ48" s="3" t="s">
        <v>43</v>
      </c>
      <c r="DR48" s="4">
        <f>ParFedAn19!$C$22*CaGa19!$N49</f>
        <v>1659252.2672313522</v>
      </c>
      <c r="DS48" s="4">
        <f>ParFedAn19!$D$22*CaGa19!$N49</f>
        <v>234213.88232854125</v>
      </c>
      <c r="DT48" s="4">
        <f>ParFedAn19!$E$22*CoAr14FIII19!R47</f>
        <v>0</v>
      </c>
      <c r="DU48" s="4">
        <f>ParFedAn19!$F$22*CaGa19!$N49</f>
        <v>49939.565805037302</v>
      </c>
      <c r="DV48" s="4">
        <f>ParFedAn19!$G$22*CaGa19!$N49</f>
        <v>145614.270833644</v>
      </c>
      <c r="DW48" s="4">
        <f>ParFedAn19!$H$22*CaGa19!$N49</f>
        <v>5870.7961029443495</v>
      </c>
      <c r="DX48" s="4">
        <f>ParFedAn19!$I$22*CaGa19!$N49</f>
        <v>36356.351142407788</v>
      </c>
      <c r="DY48" s="4">
        <f>ParFedAn19!$J$22*CaGa19!$N49</f>
        <v>9694.9754092557068</v>
      </c>
      <c r="DZ48" s="4">
        <f>ParFedAn19!$K$22*CoAr14FII19!O49</f>
        <v>21818.068764642474</v>
      </c>
      <c r="EA48" s="5">
        <f t="shared" si="64"/>
        <v>2162760.1776178251</v>
      </c>
      <c r="EC48" s="3" t="s">
        <v>43</v>
      </c>
      <c r="ED48" s="4">
        <f>ParFedAn19!$C$26*CaGa19!$N49</f>
        <v>2019009.7177900372</v>
      </c>
      <c r="EE48" s="4">
        <f>ParFedAn19!$D$26*CaGa19!$N49</f>
        <v>272155.97096402023</v>
      </c>
      <c r="EF48" s="4">
        <f>ParFedAn19!$E$26*CoAr14FIII19!R47</f>
        <v>0</v>
      </c>
      <c r="EG48" s="4">
        <f>ParFedAn19!$F$26*CaGa19!$N49</f>
        <v>51070.423260914562</v>
      </c>
      <c r="EH48" s="4">
        <f>ParFedAn19!$G$26*CaGa19!$N49</f>
        <v>48429.207950748831</v>
      </c>
      <c r="EI48" s="4">
        <f>ParFedAn19!$H$26*CaGa19!$N49</f>
        <v>3725.511012944683</v>
      </c>
      <c r="EJ48" s="4">
        <f>ParFedAn19!$I$26*CaGa19!$N49</f>
        <v>57423.021563254326</v>
      </c>
      <c r="EK48" s="4">
        <f>ParFedAn19!$J$26*CaGa19!$N49</f>
        <v>9694.9754092557068</v>
      </c>
      <c r="EL48" s="4">
        <f>ParFedAn19!$K$26*CoAr14FII19!O49</f>
        <v>25308.892673449503</v>
      </c>
      <c r="EM48" s="5">
        <f t="shared" si="65"/>
        <v>2486817.7206246257</v>
      </c>
      <c r="EO48" s="3" t="s">
        <v>43</v>
      </c>
      <c r="EP48" s="4">
        <f>ParFedAn19!$C$30*CaGa19!$N49</f>
        <v>1844176.817932358</v>
      </c>
      <c r="EQ48" s="4">
        <f>ParFedAn19!$D$30*CaGa19!$N49</f>
        <v>225821.05322136928</v>
      </c>
      <c r="ER48" s="4">
        <f>ParFedAn19!$E$30*CoAr14FIII19!R47</f>
        <v>5322176.8274167562</v>
      </c>
      <c r="ES48" s="400">
        <f>ParFedAn19!$F$30*CaGa19!$N49</f>
        <v>-11166.482799924239</v>
      </c>
      <c r="ET48" s="4">
        <f>ParFedAn19!$G$30*CaGa19!$N49</f>
        <v>47971.892749205967</v>
      </c>
      <c r="EU48" s="4">
        <f>ParFedAn19!$H$30*CaGa19!$N49</f>
        <v>6167.6755569634961</v>
      </c>
      <c r="EV48" s="4">
        <f>ParFedAn19!$I$30*CaGa19!$N49</f>
        <v>49055.418406235367</v>
      </c>
      <c r="EW48" s="4">
        <f>ParFedAn19!$J$30*CaGa19!$N49</f>
        <v>9694.9754092557068</v>
      </c>
      <c r="EX48" s="4">
        <f>ParFedAn19!$K$30*CoAr14FII19!O49</f>
        <v>25768.804415428451</v>
      </c>
      <c r="EY48" s="5">
        <f t="shared" si="66"/>
        <v>7519666.9823076474</v>
      </c>
      <c r="FA48" s="3" t="s">
        <v>43</v>
      </c>
      <c r="FB48" s="4">
        <f>ParFedAn19!$C$41*CaGa19!$AC49</f>
        <v>1609863.9225121704</v>
      </c>
      <c r="FC48" s="4">
        <f>ParFedAn19!$D$41*CaGa19!$AC49</f>
        <v>218154.89956946016</v>
      </c>
      <c r="FD48" s="4">
        <f>ParFedAn19!$E$41*CoAr14FIII19!R47</f>
        <v>901583.5278379902</v>
      </c>
      <c r="FE48" s="4">
        <f>ParFedAn19!$F$41*CaGa19!$AC49</f>
        <v>45903.309886128904</v>
      </c>
      <c r="FF48" s="4">
        <f>ParFedAn19!$G$41*CaGa19!$AC49</f>
        <v>164924.29607959569</v>
      </c>
      <c r="FG48" s="4">
        <f>ParFedAn19!$H$41*CaGa19!$AC49</f>
        <v>6440.8746995439878</v>
      </c>
      <c r="FH48" s="4">
        <f>ParFedAn19!$I$41*CaGa19!$AC49</f>
        <v>43387.171860932664</v>
      </c>
      <c r="FI48" s="4">
        <f>ParFedAn19!$J$41*CaGa19!$AC49</f>
        <v>9827.7930846747149</v>
      </c>
      <c r="FJ48" s="4">
        <f>ParFedAn19!$K$41*CoAr14FII19!U49</f>
        <v>26158.329387630834</v>
      </c>
      <c r="FK48" s="5">
        <f t="shared" si="67"/>
        <v>3026244.1249181279</v>
      </c>
      <c r="FM48" s="3" t="s">
        <v>43</v>
      </c>
      <c r="FN48" s="4"/>
      <c r="FO48" s="4"/>
      <c r="FP48" s="4"/>
      <c r="FQ48" s="4"/>
      <c r="FR48" s="4"/>
      <c r="FS48" s="4"/>
      <c r="FT48" s="4"/>
      <c r="FU48" s="4"/>
      <c r="FV48" s="4"/>
      <c r="FW48" s="5">
        <f t="shared" si="68"/>
        <v>0</v>
      </c>
      <c r="FY48" s="3" t="s">
        <v>43</v>
      </c>
      <c r="FZ48" s="4"/>
      <c r="GA48" s="4"/>
      <c r="GB48" s="4"/>
      <c r="GC48" s="4"/>
      <c r="GD48" s="4"/>
      <c r="GE48" s="4"/>
      <c r="GF48" s="4"/>
      <c r="GG48" s="4"/>
      <c r="GH48" s="4"/>
      <c r="GI48" s="5">
        <f t="shared" si="69"/>
        <v>0</v>
      </c>
      <c r="GK48" s="3" t="s">
        <v>43</v>
      </c>
      <c r="GL48" s="4"/>
      <c r="GM48" s="4"/>
      <c r="GN48" s="4"/>
      <c r="GO48" s="4"/>
      <c r="GP48" s="4"/>
      <c r="GQ48" s="4"/>
      <c r="GR48" s="4"/>
      <c r="GS48" s="4"/>
      <c r="GT48" s="4"/>
      <c r="GU48" s="5">
        <f t="shared" si="70"/>
        <v>0</v>
      </c>
      <c r="GW48" s="3" t="s">
        <v>43</v>
      </c>
      <c r="GX48" s="4"/>
      <c r="GY48" s="4"/>
      <c r="GZ48" s="4"/>
      <c r="HA48" s="4"/>
      <c r="HB48" s="4"/>
      <c r="HC48" s="4"/>
      <c r="HD48" s="4"/>
      <c r="HE48" s="4"/>
      <c r="HF48" s="4"/>
      <c r="HG48" s="5">
        <f t="shared" si="71"/>
        <v>0</v>
      </c>
      <c r="HI48" s="3" t="s">
        <v>43</v>
      </c>
      <c r="HJ48" s="4"/>
      <c r="HK48" s="4"/>
      <c r="HL48" s="4"/>
      <c r="HM48" s="4"/>
      <c r="HN48" s="4"/>
      <c r="HO48" s="4"/>
      <c r="HP48" s="4"/>
      <c r="HQ48" s="4"/>
      <c r="HR48" s="4"/>
      <c r="HS48" s="5">
        <f t="shared" si="72"/>
        <v>0</v>
      </c>
    </row>
    <row r="49" spans="1:227" s="2" customFormat="1">
      <c r="A49" s="3" t="s">
        <v>44</v>
      </c>
      <c r="B49" s="4">
        <f t="shared" ref="B49:G56" si="75">CH49+CT49+DF49</f>
        <v>14853262.674571998</v>
      </c>
      <c r="C49" s="4">
        <f t="shared" si="75"/>
        <v>2082722.0629715361</v>
      </c>
      <c r="D49" s="4">
        <f t="shared" si="75"/>
        <v>0</v>
      </c>
      <c r="E49" s="4">
        <f t="shared" si="75"/>
        <v>682103.08502706722</v>
      </c>
      <c r="F49" s="4">
        <f t="shared" si="75"/>
        <v>609559.27323305828</v>
      </c>
      <c r="G49" s="4">
        <f t="shared" si="75"/>
        <v>56175.477391976776</v>
      </c>
      <c r="H49" s="4">
        <f t="shared" si="73"/>
        <v>478179.46817875071</v>
      </c>
      <c r="I49" s="4">
        <f t="shared" si="73"/>
        <v>85327.634943860437</v>
      </c>
      <c r="J49" s="4">
        <f t="shared" si="73"/>
        <v>382200.87456926436</v>
      </c>
      <c r="K49" s="6">
        <f t="shared" si="9"/>
        <v>19229530.550887514</v>
      </c>
      <c r="L49" s="3"/>
      <c r="M49" s="3" t="s">
        <v>44</v>
      </c>
      <c r="N49" s="4">
        <f t="shared" ref="N49:S56" si="76">DR49+ED49+EP49</f>
        <v>16201404.070551865</v>
      </c>
      <c r="O49" s="4">
        <f t="shared" si="76"/>
        <v>2148058.3409762797</v>
      </c>
      <c r="P49" s="4">
        <f t="shared" si="76"/>
        <v>1686801.6150185019</v>
      </c>
      <c r="Q49" s="4">
        <f t="shared" si="76"/>
        <v>263577.56057930971</v>
      </c>
      <c r="R49" s="4">
        <f t="shared" si="76"/>
        <v>710010.37139666965</v>
      </c>
      <c r="S49" s="4">
        <f t="shared" si="76"/>
        <v>46247.439248662893</v>
      </c>
      <c r="T49" s="4">
        <f t="shared" si="74"/>
        <v>419040.25534859387</v>
      </c>
      <c r="U49" s="4">
        <f t="shared" si="74"/>
        <v>85327.634943860437</v>
      </c>
      <c r="V49" s="4">
        <f t="shared" si="74"/>
        <v>363642.44108330674</v>
      </c>
      <c r="W49" s="5">
        <f t="shared" si="11"/>
        <v>21924109.729147051</v>
      </c>
      <c r="X49" s="5"/>
      <c r="Y49" s="3" t="s">
        <v>44</v>
      </c>
      <c r="Z49" s="4">
        <f t="shared" si="12"/>
        <v>4646067.4437329443</v>
      </c>
      <c r="AA49" s="4">
        <f t="shared" si="13"/>
        <v>629595.06229498505</v>
      </c>
      <c r="AB49" s="4">
        <f t="shared" si="14"/>
        <v>285746.34029387421</v>
      </c>
      <c r="AC49" s="4">
        <f t="shared" si="15"/>
        <v>132476.95698945996</v>
      </c>
      <c r="AD49" s="4">
        <f t="shared" si="16"/>
        <v>475971.53522159858</v>
      </c>
      <c r="AE49" s="4">
        <f t="shared" si="17"/>
        <v>18588.365036479223</v>
      </c>
      <c r="AF49" s="4">
        <f t="shared" si="18"/>
        <v>125215.38239341555</v>
      </c>
      <c r="AG49" s="4">
        <f t="shared" si="19"/>
        <v>28363.011839657996</v>
      </c>
      <c r="AH49" s="4">
        <f t="shared" si="20"/>
        <v>128474.76447131834</v>
      </c>
      <c r="AI49" s="5">
        <f t="shared" si="21"/>
        <v>6470498.8622737322</v>
      </c>
      <c r="AK49" s="3" t="s">
        <v>44</v>
      </c>
      <c r="AL49" s="4">
        <f t="shared" si="22"/>
        <v>0</v>
      </c>
      <c r="AM49" s="4">
        <f t="shared" si="23"/>
        <v>0</v>
      </c>
      <c r="AN49" s="4">
        <f t="shared" si="24"/>
        <v>0</v>
      </c>
      <c r="AO49" s="4">
        <f t="shared" si="25"/>
        <v>0</v>
      </c>
      <c r="AP49" s="4">
        <f t="shared" si="26"/>
        <v>0</v>
      </c>
      <c r="AQ49" s="4">
        <f t="shared" si="27"/>
        <v>0</v>
      </c>
      <c r="AR49" s="4">
        <f t="shared" si="28"/>
        <v>0</v>
      </c>
      <c r="AS49" s="4">
        <f t="shared" si="29"/>
        <v>0</v>
      </c>
      <c r="AT49" s="4">
        <f t="shared" si="30"/>
        <v>0</v>
      </c>
      <c r="AU49" s="5">
        <f t="shared" si="31"/>
        <v>0</v>
      </c>
      <c r="AW49" s="3" t="s">
        <v>44</v>
      </c>
      <c r="AX49" s="4">
        <f t="shared" si="32"/>
        <v>31054666.745123863</v>
      </c>
      <c r="AY49" s="4">
        <f t="shared" si="33"/>
        <v>4230780.4039478153</v>
      </c>
      <c r="AZ49" s="4">
        <f t="shared" si="34"/>
        <v>1686801.6150185019</v>
      </c>
      <c r="BA49" s="4">
        <f t="shared" si="35"/>
        <v>945680.64560637705</v>
      </c>
      <c r="BB49" s="4">
        <f t="shared" si="36"/>
        <v>1319569.644629728</v>
      </c>
      <c r="BC49" s="4">
        <f t="shared" si="37"/>
        <v>102422.91664063968</v>
      </c>
      <c r="BD49" s="4">
        <f t="shared" si="38"/>
        <v>897219.72352734464</v>
      </c>
      <c r="BE49" s="4">
        <f t="shared" si="39"/>
        <v>170655.26988772085</v>
      </c>
      <c r="BF49" s="4">
        <f t="shared" si="40"/>
        <v>745843.31565257115</v>
      </c>
      <c r="BG49" s="5">
        <f t="shared" si="41"/>
        <v>41153640.280034557</v>
      </c>
      <c r="BI49" s="3" t="s">
        <v>44</v>
      </c>
      <c r="BJ49" s="4">
        <f t="shared" si="42"/>
        <v>4646067.4437329443</v>
      </c>
      <c r="BK49" s="4">
        <f t="shared" si="43"/>
        <v>629595.06229498505</v>
      </c>
      <c r="BL49" s="4">
        <f t="shared" si="44"/>
        <v>285746.34029387421</v>
      </c>
      <c r="BM49" s="4">
        <f t="shared" si="45"/>
        <v>132476.95698945996</v>
      </c>
      <c r="BN49" s="4">
        <f t="shared" si="46"/>
        <v>475971.53522159858</v>
      </c>
      <c r="BO49" s="4">
        <f t="shared" si="47"/>
        <v>18588.365036479223</v>
      </c>
      <c r="BP49" s="4">
        <f t="shared" si="48"/>
        <v>125215.38239341555</v>
      </c>
      <c r="BQ49" s="4">
        <f t="shared" si="49"/>
        <v>28363.011839657996</v>
      </c>
      <c r="BR49" s="4">
        <f t="shared" si="50"/>
        <v>128474.76447131834</v>
      </c>
      <c r="BS49" s="5">
        <f t="shared" si="51"/>
        <v>6470498.8622737322</v>
      </c>
      <c r="BU49" s="3" t="s">
        <v>44</v>
      </c>
      <c r="BV49" s="4">
        <f t="shared" si="52"/>
        <v>35700734.18885681</v>
      </c>
      <c r="BW49" s="4">
        <f t="shared" si="53"/>
        <v>4860375.4662428005</v>
      </c>
      <c r="BX49" s="4">
        <f t="shared" si="54"/>
        <v>1972547.9553123761</v>
      </c>
      <c r="BY49" s="4">
        <f t="shared" si="55"/>
        <v>1078157.6025958371</v>
      </c>
      <c r="BZ49" s="4">
        <f t="shared" si="56"/>
        <v>1795541.1798513266</v>
      </c>
      <c r="CA49" s="4">
        <f t="shared" si="57"/>
        <v>121011.28167711891</v>
      </c>
      <c r="CB49" s="4">
        <f t="shared" si="58"/>
        <v>1022435.1059207602</v>
      </c>
      <c r="CC49" s="4">
        <f t="shared" si="59"/>
        <v>199018.28172737884</v>
      </c>
      <c r="CD49" s="4">
        <f t="shared" si="60"/>
        <v>874318.08012388949</v>
      </c>
      <c r="CE49" s="5">
        <f t="shared" si="61"/>
        <v>47624139.142308295</v>
      </c>
      <c r="CF49" s="6"/>
      <c r="CG49" s="3" t="s">
        <v>44</v>
      </c>
      <c r="CH49" s="4">
        <f>ParFedAn19!$C$7*CaGa19!$N50</f>
        <v>4396394.0613923836</v>
      </c>
      <c r="CI49" s="4">
        <f>ParFedAn19!$D$7*CaGa19!$N50</f>
        <v>604969.54737333686</v>
      </c>
      <c r="CJ49" s="4">
        <f>ParFedAn19!$E$7*CoAr14FIII19!R48</f>
        <v>0</v>
      </c>
      <c r="CK49" s="4">
        <f>ParFedAn19!$F$7*CaGa19!$N50</f>
        <v>160826.59345750508</v>
      </c>
      <c r="CL49" s="4">
        <f>ParFedAn19!$G$7*CaGa19!$N50</f>
        <v>328085.07406667271</v>
      </c>
      <c r="CM49" s="4">
        <f>ParFedAn19!$H$7*CaGa19!$N50</f>
        <v>20274.718595828155</v>
      </c>
      <c r="CN49" s="4">
        <f>ParFedAn19!$I$7*CaGa19!$N50</f>
        <v>161019.70094364815</v>
      </c>
      <c r="CO49" s="4">
        <f>ParFedAn19!$J$7*CaGa19!$N50</f>
        <v>28442.54498128681</v>
      </c>
      <c r="CP49" s="4">
        <f>ParFedAn19!$K$7*CoAr14FII19!O50</f>
        <v>131394.53901790344</v>
      </c>
      <c r="CQ49" s="5">
        <f t="shared" si="7"/>
        <v>5831406.7798285643</v>
      </c>
      <c r="CS49" s="3" t="s">
        <v>44</v>
      </c>
      <c r="CT49" s="4">
        <f>ParFedAn19!$C$11*CaGa19!$N50</f>
        <v>6072284.784473096</v>
      </c>
      <c r="CU49" s="4">
        <f>ParFedAn19!$D$11*CaGa19!$N50</f>
        <v>875060.13093029195</v>
      </c>
      <c r="CV49" s="4">
        <f>ParFedAn19!$E$11*CoAr14FIII19!R48</f>
        <v>0</v>
      </c>
      <c r="CW49" s="4">
        <f>ParFedAn19!$F$11*CaGa19!$N50</f>
        <v>280360.93217745388</v>
      </c>
      <c r="CX49" s="4">
        <f>ParFedAn19!$G$11*CaGa19!$N50</f>
        <v>140737.09958319279</v>
      </c>
      <c r="CY49" s="4">
        <f>ParFedAn19!$H$11*CaGa19!$N50</f>
        <v>16522.044864515094</v>
      </c>
      <c r="CZ49" s="4">
        <f>ParFedAn19!$I$11*CaGa19!$N50</f>
        <v>170498.04036185483</v>
      </c>
      <c r="DA49" s="4">
        <f>ParFedAn19!$J$11*CaGa19!$N50</f>
        <v>28442.54498128681</v>
      </c>
      <c r="DB49" s="4">
        <f>ParFedAn19!$K$11*CoAr14FII19!O50</f>
        <v>159472.55121731604</v>
      </c>
      <c r="DC49" s="5">
        <f t="shared" si="62"/>
        <v>7743378.128589008</v>
      </c>
      <c r="DE49" s="3" t="s">
        <v>44</v>
      </c>
      <c r="DF49" s="4">
        <f>ParFedAn19!$C$14*CaGa19!$N50</f>
        <v>4384583.8287065187</v>
      </c>
      <c r="DG49" s="4">
        <f>ParFedAn19!$D$14*CaGa19!$N50</f>
        <v>602692.38466790749</v>
      </c>
      <c r="DH49" s="4">
        <f>ParFedAn19!$E$14*CoAr14FIII19!R48</f>
        <v>0</v>
      </c>
      <c r="DI49" s="4">
        <f>ParFedAn19!$F$14*CaGa19!$N50</f>
        <v>240915.55939210817</v>
      </c>
      <c r="DJ49" s="4">
        <f>ParFedAn19!$G$14*CaGa19!$N50</f>
        <v>140737.09958319279</v>
      </c>
      <c r="DK49" s="4">
        <f>ParFedAn19!$H$14*CaGa19!$N50</f>
        <v>19378.713931633527</v>
      </c>
      <c r="DL49" s="4">
        <f>ParFedAn19!$I$14*CaGa19!$N50</f>
        <v>146661.72687324777</v>
      </c>
      <c r="DM49" s="4">
        <f>ParFedAn19!$J$14*CaGa19!$N50</f>
        <v>28442.54498128681</v>
      </c>
      <c r="DN49" s="4">
        <f>ParFedAn19!$K$14*CoAr14FII19!O50</f>
        <v>91333.784334044874</v>
      </c>
      <c r="DO49" s="5">
        <f t="shared" si="63"/>
        <v>5654745.6424699407</v>
      </c>
      <c r="DQ49" s="3" t="s">
        <v>44</v>
      </c>
      <c r="DR49" s="4">
        <f>ParFedAn19!$C$22*CaGa19!$N50</f>
        <v>4867816.0855338303</v>
      </c>
      <c r="DS49" s="4">
        <f>ParFedAn19!$D$22*CaGa19!$N50</f>
        <v>687122.82416018751</v>
      </c>
      <c r="DT49" s="4">
        <f>ParFedAn19!$E$22*CoAr14FIII19!R48</f>
        <v>0</v>
      </c>
      <c r="DU49" s="4">
        <f>ParFedAn19!$F$22*CaGa19!$N50</f>
        <v>146509.74208760294</v>
      </c>
      <c r="DV49" s="4">
        <f>ParFedAn19!$G$22*CaGa19!$N50</f>
        <v>427194.52843059431</v>
      </c>
      <c r="DW49" s="4">
        <f>ParFedAn19!$H$22*CaGa19!$N50</f>
        <v>17223.394096961125</v>
      </c>
      <c r="DX49" s="4">
        <f>ParFedAn19!$I$22*CaGa19!$N50</f>
        <v>106660.11094119713</v>
      </c>
      <c r="DY49" s="4">
        <f>ParFedAn19!$J$22*CaGa19!$N50</f>
        <v>28442.54498128681</v>
      </c>
      <c r="DZ49" s="4">
        <f>ParFedAn19!$K$22*CoAr14FII19!O50</f>
        <v>108840.0086397456</v>
      </c>
      <c r="EA49" s="5">
        <f t="shared" si="64"/>
        <v>6389809.2388714049</v>
      </c>
      <c r="EC49" s="3" t="s">
        <v>44</v>
      </c>
      <c r="ED49" s="4">
        <f>ParFedAn19!$C$26*CaGa19!$N50</f>
        <v>5923251.1988709578</v>
      </c>
      <c r="EE49" s="4">
        <f>ParFedAn19!$D$26*CaGa19!$N50</f>
        <v>798435.07789404527</v>
      </c>
      <c r="EF49" s="4">
        <f>ParFedAn19!$E$26*CoAr14FIII19!R48</f>
        <v>0</v>
      </c>
      <c r="EG49" s="4">
        <f>ParFedAn19!$F$26*CaGa19!$N50</f>
        <v>149827.38475284429</v>
      </c>
      <c r="EH49" s="4">
        <f>ParFedAn19!$G$26*CaGa19!$N50</f>
        <v>142078.74361725841</v>
      </c>
      <c r="EI49" s="4">
        <f>ParFedAn19!$H$26*CaGa19!$N50</f>
        <v>10929.68368571586</v>
      </c>
      <c r="EJ49" s="4">
        <f>ParFedAn19!$I$26*CaGa19!$N50</f>
        <v>168464.26162308856</v>
      </c>
      <c r="EK49" s="4">
        <f>ParFedAn19!$J$26*CaGa19!$N50</f>
        <v>28442.54498128681</v>
      </c>
      <c r="EL49" s="4">
        <f>ParFedAn19!$K$26*CoAr14FII19!O50</f>
        <v>126254.0753242409</v>
      </c>
      <c r="EM49" s="5">
        <f t="shared" si="65"/>
        <v>7347682.9707494378</v>
      </c>
      <c r="EO49" s="3" t="s">
        <v>44</v>
      </c>
      <c r="EP49" s="4">
        <f>ParFedAn19!$C$30*CaGa19!$N50</f>
        <v>5410336.7861470776</v>
      </c>
      <c r="EQ49" s="4">
        <f>ParFedAn19!$D$30*CaGa19!$N50</f>
        <v>662500.43892204703</v>
      </c>
      <c r="ER49" s="4">
        <f>ParFedAn19!$E$30*CoAr14FIII19!R48</f>
        <v>1686801.6150185019</v>
      </c>
      <c r="ES49" s="400">
        <f>ParFedAn19!$F$30*CaGa19!$N50</f>
        <v>-32759.566261137468</v>
      </c>
      <c r="ET49" s="4">
        <f>ParFedAn19!$G$30*CaGa19!$N50</f>
        <v>140737.0993488169</v>
      </c>
      <c r="EU49" s="4">
        <f>ParFedAn19!$H$30*CaGa19!$N50</f>
        <v>18094.361465985909</v>
      </c>
      <c r="EV49" s="4">
        <f>ParFedAn19!$I$30*CaGa19!$N50</f>
        <v>143915.88278430817</v>
      </c>
      <c r="EW49" s="4">
        <f>ParFedAn19!$J$30*CaGa19!$N50</f>
        <v>28442.54498128681</v>
      </c>
      <c r="EX49" s="4">
        <f>ParFedAn19!$K$30*CoAr14FII19!O50</f>
        <v>128548.35711932027</v>
      </c>
      <c r="EY49" s="5">
        <f t="shared" si="66"/>
        <v>8186617.519526206</v>
      </c>
      <c r="FA49" s="3" t="s">
        <v>44</v>
      </c>
      <c r="FB49" s="4">
        <f>ParFedAn19!$C$41*CaGa19!$AC50</f>
        <v>4646067.4437329443</v>
      </c>
      <c r="FC49" s="4">
        <f>ParFedAn19!$D$41*CaGa19!$AC50</f>
        <v>629595.06229498505</v>
      </c>
      <c r="FD49" s="4">
        <f>ParFedAn19!$E$41*CoAr14FIII19!R48</f>
        <v>285746.34029387421</v>
      </c>
      <c r="FE49" s="4">
        <f>ParFedAn19!$F$41*CaGa19!$AC50</f>
        <v>132476.95698945996</v>
      </c>
      <c r="FF49" s="4">
        <f>ParFedAn19!$G$41*CaGa19!$AC50</f>
        <v>475971.53522159858</v>
      </c>
      <c r="FG49" s="4">
        <f>ParFedAn19!$H$41*CaGa19!$AC50</f>
        <v>18588.365036479223</v>
      </c>
      <c r="FH49" s="4">
        <f>ParFedAn19!$I$41*CaGa19!$AC50</f>
        <v>125215.38239341555</v>
      </c>
      <c r="FI49" s="4">
        <f>ParFedAn19!$J$41*CaGa19!$AC50</f>
        <v>28363.011839657996</v>
      </c>
      <c r="FJ49" s="4">
        <f>ParFedAn19!$K$41*CoAr14FII19!U50</f>
        <v>128474.76447131834</v>
      </c>
      <c r="FK49" s="5">
        <f t="shared" si="67"/>
        <v>6470498.8622737322</v>
      </c>
      <c r="FM49" s="3" t="s">
        <v>44</v>
      </c>
      <c r="FN49" s="4"/>
      <c r="FO49" s="4"/>
      <c r="FP49" s="4"/>
      <c r="FQ49" s="4"/>
      <c r="FR49" s="4"/>
      <c r="FS49" s="4"/>
      <c r="FT49" s="4"/>
      <c r="FU49" s="4"/>
      <c r="FV49" s="4"/>
      <c r="FW49" s="5">
        <f t="shared" si="68"/>
        <v>0</v>
      </c>
      <c r="FY49" s="3" t="s">
        <v>44</v>
      </c>
      <c r="FZ49" s="4"/>
      <c r="GA49" s="4"/>
      <c r="GB49" s="4"/>
      <c r="GC49" s="4"/>
      <c r="GD49" s="4"/>
      <c r="GE49" s="4"/>
      <c r="GF49" s="4"/>
      <c r="GG49" s="4"/>
      <c r="GH49" s="4"/>
      <c r="GI49" s="5">
        <f t="shared" si="69"/>
        <v>0</v>
      </c>
      <c r="GK49" s="3" t="s">
        <v>44</v>
      </c>
      <c r="GL49" s="4"/>
      <c r="GM49" s="4"/>
      <c r="GN49" s="4"/>
      <c r="GO49" s="4"/>
      <c r="GP49" s="4"/>
      <c r="GQ49" s="4"/>
      <c r="GR49" s="4"/>
      <c r="GS49" s="4"/>
      <c r="GT49" s="4"/>
      <c r="GU49" s="5">
        <f t="shared" si="70"/>
        <v>0</v>
      </c>
      <c r="GW49" s="3" t="s">
        <v>44</v>
      </c>
      <c r="GX49" s="4"/>
      <c r="GY49" s="4"/>
      <c r="GZ49" s="4"/>
      <c r="HA49" s="4"/>
      <c r="HB49" s="4"/>
      <c r="HC49" s="4"/>
      <c r="HD49" s="4"/>
      <c r="HE49" s="4"/>
      <c r="HF49" s="4"/>
      <c r="HG49" s="5">
        <f t="shared" si="71"/>
        <v>0</v>
      </c>
      <c r="HI49" s="3" t="s">
        <v>44</v>
      </c>
      <c r="HJ49" s="4"/>
      <c r="HK49" s="4"/>
      <c r="HL49" s="4"/>
      <c r="HM49" s="4"/>
      <c r="HN49" s="4"/>
      <c r="HO49" s="4"/>
      <c r="HP49" s="4"/>
      <c r="HQ49" s="4"/>
      <c r="HR49" s="4"/>
      <c r="HS49" s="5">
        <f t="shared" si="72"/>
        <v>0</v>
      </c>
    </row>
    <row r="50" spans="1:227" s="2" customFormat="1">
      <c r="A50" s="3" t="s">
        <v>45</v>
      </c>
      <c r="B50" s="4">
        <f t="shared" si="75"/>
        <v>12834388.615708537</v>
      </c>
      <c r="C50" s="4">
        <f t="shared" si="75"/>
        <v>1799635.8726253477</v>
      </c>
      <c r="D50" s="4">
        <f t="shared" si="75"/>
        <v>0</v>
      </c>
      <c r="E50" s="4">
        <f t="shared" si="75"/>
        <v>589390.77972397883</v>
      </c>
      <c r="F50" s="4">
        <f t="shared" si="75"/>
        <v>526707.21365313523</v>
      </c>
      <c r="G50" s="4">
        <f t="shared" si="75"/>
        <v>48540.036173726003</v>
      </c>
      <c r="H50" s="4">
        <f t="shared" si="73"/>
        <v>413184.71618800517</v>
      </c>
      <c r="I50" s="4">
        <f t="shared" si="73"/>
        <v>73729.795972949272</v>
      </c>
      <c r="J50" s="4">
        <f t="shared" si="73"/>
        <v>497431.40406312968</v>
      </c>
      <c r="K50" s="6">
        <f t="shared" si="9"/>
        <v>16783008.434108809</v>
      </c>
      <c r="L50" s="3"/>
      <c r="M50" s="3" t="s">
        <v>45</v>
      </c>
      <c r="N50" s="4">
        <f t="shared" si="76"/>
        <v>13999288.945287338</v>
      </c>
      <c r="O50" s="4">
        <f t="shared" si="76"/>
        <v>1856091.5619233227</v>
      </c>
      <c r="P50" s="4">
        <f t="shared" si="76"/>
        <v>520961.14021370426</v>
      </c>
      <c r="Q50" s="4">
        <f t="shared" si="76"/>
        <v>227751.76854891231</v>
      </c>
      <c r="R50" s="4">
        <f t="shared" si="76"/>
        <v>613504.87279058283</v>
      </c>
      <c r="S50" s="4">
        <f t="shared" si="76"/>
        <v>39961.42940465534</v>
      </c>
      <c r="T50" s="4">
        <f t="shared" si="74"/>
        <v>362083.77920742345</v>
      </c>
      <c r="U50" s="4">
        <f t="shared" si="74"/>
        <v>73729.795972949272</v>
      </c>
      <c r="V50" s="4">
        <f t="shared" si="74"/>
        <v>473277.75021151063</v>
      </c>
      <c r="W50" s="5">
        <f t="shared" si="11"/>
        <v>18166651.043560397</v>
      </c>
      <c r="X50" s="5"/>
      <c r="Y50" s="3" t="s">
        <v>45</v>
      </c>
      <c r="Z50" s="4">
        <f t="shared" si="12"/>
        <v>3998184.6171097667</v>
      </c>
      <c r="AA50" s="4">
        <f t="shared" si="13"/>
        <v>541799.55921035167</v>
      </c>
      <c r="AB50" s="4">
        <f t="shared" si="14"/>
        <v>88251.480153910714</v>
      </c>
      <c r="AC50" s="4">
        <f t="shared" si="15"/>
        <v>114003.36692727877</v>
      </c>
      <c r="AD50" s="4">
        <f t="shared" si="16"/>
        <v>409598.46006370214</v>
      </c>
      <c r="AE50" s="4">
        <f t="shared" si="17"/>
        <v>15996.262655705039</v>
      </c>
      <c r="AF50" s="4">
        <f t="shared" si="18"/>
        <v>107754.40128106062</v>
      </c>
      <c r="AG50" s="4">
        <f t="shared" si="19"/>
        <v>24407.858690296929</v>
      </c>
      <c r="AH50" s="4">
        <f t="shared" si="20"/>
        <v>166668.95836014423</v>
      </c>
      <c r="AI50" s="5">
        <f t="shared" si="21"/>
        <v>5466664.9644522183</v>
      </c>
      <c r="AK50" s="3" t="s">
        <v>45</v>
      </c>
      <c r="AL50" s="4">
        <f t="shared" si="22"/>
        <v>0</v>
      </c>
      <c r="AM50" s="4">
        <f t="shared" si="23"/>
        <v>0</v>
      </c>
      <c r="AN50" s="4">
        <f t="shared" si="24"/>
        <v>0</v>
      </c>
      <c r="AO50" s="4">
        <f t="shared" si="25"/>
        <v>0</v>
      </c>
      <c r="AP50" s="4">
        <f t="shared" si="26"/>
        <v>0</v>
      </c>
      <c r="AQ50" s="4">
        <f t="shared" si="27"/>
        <v>0</v>
      </c>
      <c r="AR50" s="4">
        <f t="shared" si="28"/>
        <v>0</v>
      </c>
      <c r="AS50" s="4">
        <f t="shared" si="29"/>
        <v>0</v>
      </c>
      <c r="AT50" s="4">
        <f t="shared" si="30"/>
        <v>0</v>
      </c>
      <c r="AU50" s="5">
        <f t="shared" si="31"/>
        <v>0</v>
      </c>
      <c r="AW50" s="3" t="s">
        <v>45</v>
      </c>
      <c r="AX50" s="4">
        <f t="shared" si="32"/>
        <v>26833677.560995877</v>
      </c>
      <c r="AY50" s="4">
        <f t="shared" si="33"/>
        <v>3655727.4345486704</v>
      </c>
      <c r="AZ50" s="4">
        <f t="shared" si="34"/>
        <v>520961.14021370426</v>
      </c>
      <c r="BA50" s="4">
        <f t="shared" si="35"/>
        <v>817142.54827289109</v>
      </c>
      <c r="BB50" s="4">
        <f t="shared" si="36"/>
        <v>1140212.0864437183</v>
      </c>
      <c r="BC50" s="4">
        <f t="shared" si="37"/>
        <v>88501.46557838135</v>
      </c>
      <c r="BD50" s="4">
        <f t="shared" si="38"/>
        <v>775268.49539542862</v>
      </c>
      <c r="BE50" s="4">
        <f t="shared" si="39"/>
        <v>147459.59194589854</v>
      </c>
      <c r="BF50" s="4">
        <f t="shared" si="40"/>
        <v>970709.15427464037</v>
      </c>
      <c r="BG50" s="5">
        <f t="shared" si="41"/>
        <v>34949659.477669217</v>
      </c>
      <c r="BI50" s="3" t="s">
        <v>45</v>
      </c>
      <c r="BJ50" s="4">
        <f t="shared" si="42"/>
        <v>3998184.6171097667</v>
      </c>
      <c r="BK50" s="4">
        <f t="shared" si="43"/>
        <v>541799.55921035167</v>
      </c>
      <c r="BL50" s="4">
        <f t="shared" si="44"/>
        <v>88251.480153910714</v>
      </c>
      <c r="BM50" s="4">
        <f t="shared" si="45"/>
        <v>114003.36692727877</v>
      </c>
      <c r="BN50" s="4">
        <f t="shared" si="46"/>
        <v>409598.46006370214</v>
      </c>
      <c r="BO50" s="4">
        <f t="shared" si="47"/>
        <v>15996.262655705039</v>
      </c>
      <c r="BP50" s="4">
        <f t="shared" si="48"/>
        <v>107754.40128106062</v>
      </c>
      <c r="BQ50" s="4">
        <f t="shared" si="49"/>
        <v>24407.858690296929</v>
      </c>
      <c r="BR50" s="4">
        <f t="shared" si="50"/>
        <v>166668.95836014423</v>
      </c>
      <c r="BS50" s="5">
        <f t="shared" si="51"/>
        <v>5466664.9644522183</v>
      </c>
      <c r="BU50" s="3" t="s">
        <v>45</v>
      </c>
      <c r="BV50" s="4">
        <f t="shared" si="52"/>
        <v>30831862.178105645</v>
      </c>
      <c r="BW50" s="4">
        <f t="shared" si="53"/>
        <v>4197526.9937590221</v>
      </c>
      <c r="BX50" s="4">
        <f t="shared" si="54"/>
        <v>609212.62036761502</v>
      </c>
      <c r="BY50" s="4">
        <f t="shared" si="55"/>
        <v>931145.9152001699</v>
      </c>
      <c r="BZ50" s="4">
        <f t="shared" si="56"/>
        <v>1549810.5465074205</v>
      </c>
      <c r="CA50" s="4">
        <f t="shared" si="57"/>
        <v>104497.72823408639</v>
      </c>
      <c r="CB50" s="4">
        <f t="shared" si="58"/>
        <v>883022.89667648927</v>
      </c>
      <c r="CC50" s="4">
        <f t="shared" si="59"/>
        <v>171867.45063619548</v>
      </c>
      <c r="CD50" s="4">
        <f t="shared" si="60"/>
        <v>1137378.1126347845</v>
      </c>
      <c r="CE50" s="5">
        <f t="shared" si="61"/>
        <v>40416324.442121424</v>
      </c>
      <c r="CF50" s="6"/>
      <c r="CG50" s="3" t="s">
        <v>45</v>
      </c>
      <c r="CH50" s="4">
        <f>ParFedAn19!$C$7*CaGa19!$N51</f>
        <v>3798830.6763267368</v>
      </c>
      <c r="CI50" s="4">
        <f>ParFedAn19!$D$7*CaGa19!$N51</f>
        <v>522741.32907855784</v>
      </c>
      <c r="CJ50" s="4">
        <f>ParFedAn19!$E$7*CoAr14FIII19!R49</f>
        <v>0</v>
      </c>
      <c r="CK50" s="4">
        <f>ParFedAn19!$F$7*CaGa19!$N51</f>
        <v>138966.84152148181</v>
      </c>
      <c r="CL50" s="4">
        <f>ParFedAn19!$G$7*CaGa19!$N51</f>
        <v>283491.34004031413</v>
      </c>
      <c r="CM50" s="4">
        <f>ParFedAn19!$H$7*CaGa19!$N51</f>
        <v>17518.953460539215</v>
      </c>
      <c r="CN50" s="4">
        <f>ParFedAn19!$I$7*CaGa19!$N51</f>
        <v>139133.7015963397</v>
      </c>
      <c r="CO50" s="4">
        <f>ParFedAn19!$J$7*CaGa19!$N51</f>
        <v>24576.598657649756</v>
      </c>
      <c r="CP50" s="4">
        <f>ParFedAn19!$K$7*CoAr14FII19!O51</f>
        <v>171008.94942630111</v>
      </c>
      <c r="CQ50" s="5">
        <f t="shared" si="7"/>
        <v>5096268.3901079195</v>
      </c>
      <c r="CS50" s="3" t="s">
        <v>45</v>
      </c>
      <c r="CT50" s="4">
        <f>ParFedAn19!$C$11*CaGa19!$N51</f>
        <v>5246932.2341279713</v>
      </c>
      <c r="CU50" s="4">
        <f>ParFedAn19!$D$11*CaGa19!$N51</f>
        <v>756120.86236775457</v>
      </c>
      <c r="CV50" s="4">
        <f>ParFedAn19!$E$11*CoAr14FIII19!R49</f>
        <v>0</v>
      </c>
      <c r="CW50" s="4">
        <f>ParFedAn19!$F$11*CaGa19!$N51</f>
        <v>242253.92326682407</v>
      </c>
      <c r="CX50" s="4">
        <f>ParFedAn19!$G$11*CaGa19!$N51</f>
        <v>121607.93680641055</v>
      </c>
      <c r="CY50" s="4">
        <f>ParFedAn19!$H$11*CaGa19!$N51</f>
        <v>14276.347841096031</v>
      </c>
      <c r="CZ50" s="4">
        <f>ParFedAn19!$I$11*CaGa19!$N51</f>
        <v>147323.733254038</v>
      </c>
      <c r="DA50" s="4">
        <f>ParFedAn19!$J$11*CaGa19!$N51</f>
        <v>24576.598657649756</v>
      </c>
      <c r="DB50" s="4">
        <f>ParFedAn19!$K$11*CoAr14FII19!O51</f>
        <v>207552.25940013622</v>
      </c>
      <c r="DC50" s="5">
        <f t="shared" si="62"/>
        <v>6760643.8957218807</v>
      </c>
      <c r="DE50" s="3" t="s">
        <v>45</v>
      </c>
      <c r="DF50" s="4">
        <f>ParFedAn19!$C$14*CaGa19!$N51</f>
        <v>3788625.7052538274</v>
      </c>
      <c r="DG50" s="4">
        <f>ParFedAn19!$D$14*CaGa19!$N51</f>
        <v>520773.68117903522</v>
      </c>
      <c r="DH50" s="4">
        <f>ParFedAn19!$E$14*CoAr14FIII19!R49</f>
        <v>0</v>
      </c>
      <c r="DI50" s="4">
        <f>ParFedAn19!$F$14*CaGa19!$N51</f>
        <v>208170.01493567298</v>
      </c>
      <c r="DJ50" s="4">
        <f>ParFedAn19!$G$14*CaGa19!$N51</f>
        <v>121607.93680641055</v>
      </c>
      <c r="DK50" s="4">
        <f>ParFedAn19!$H$14*CaGa19!$N51</f>
        <v>16744.734872090758</v>
      </c>
      <c r="DL50" s="4">
        <f>ParFedAn19!$I$14*CaGa19!$N51</f>
        <v>126727.28133762741</v>
      </c>
      <c r="DM50" s="4">
        <f>ParFedAn19!$J$14*CaGa19!$N51</f>
        <v>24576.598657649756</v>
      </c>
      <c r="DN50" s="4">
        <f>ParFedAn19!$K$14*CoAr14FII19!O51</f>
        <v>118870.19523669235</v>
      </c>
      <c r="DO50" s="5">
        <f t="shared" si="63"/>
        <v>4926096.1482790066</v>
      </c>
      <c r="DQ50" s="3" t="s">
        <v>45</v>
      </c>
      <c r="DR50" s="4">
        <f>ParFedAn19!$C$22*CaGa19!$N51</f>
        <v>4206176.4287312403</v>
      </c>
      <c r="DS50" s="4">
        <f>ParFedAn19!$D$22*CaGa19!$N51</f>
        <v>593728.22962946247</v>
      </c>
      <c r="DT50" s="4">
        <f>ParFedAn19!$E$22*CoAr14FIII19!R49</f>
        <v>0</v>
      </c>
      <c r="DU50" s="4">
        <f>ParFedAn19!$F$22*CaGa19!$N51</f>
        <v>126595.95451433085</v>
      </c>
      <c r="DV50" s="4">
        <f>ParFedAn19!$G$22*CaGa19!$N51</f>
        <v>369129.7132830504</v>
      </c>
      <c r="DW50" s="4">
        <f>ParFedAn19!$H$22*CaGa19!$N51</f>
        <v>14882.368807785802</v>
      </c>
      <c r="DX50" s="4">
        <f>ParFedAn19!$I$22*CaGa19!$N51</f>
        <v>92162.735124682338</v>
      </c>
      <c r="DY50" s="4">
        <f>ParFedAn19!$J$22*CaGa19!$N51</f>
        <v>24576.598657649756</v>
      </c>
      <c r="DZ50" s="4">
        <f>ParFedAn19!$K$22*CoAr14FII19!O51</f>
        <v>141654.40719340957</v>
      </c>
      <c r="EA50" s="5">
        <f t="shared" si="64"/>
        <v>5568906.4359416123</v>
      </c>
      <c r="EC50" s="3" t="s">
        <v>45</v>
      </c>
      <c r="ED50" s="4">
        <f>ParFedAn19!$C$26*CaGa19!$N51</f>
        <v>5118155.4800694278</v>
      </c>
      <c r="EE50" s="4">
        <f>ParFedAn19!$D$26*CaGa19!$N51</f>
        <v>689910.78247399104</v>
      </c>
      <c r="EF50" s="4">
        <f>ParFedAn19!$E$26*CoAr14FIII19!R49</f>
        <v>0</v>
      </c>
      <c r="EG50" s="4">
        <f>ParFedAn19!$F$26*CaGa19!$N51</f>
        <v>129462.65903485731</v>
      </c>
      <c r="EH50" s="4">
        <f>ParFedAn19!$G$26*CaGa19!$N51</f>
        <v>122767.22290364112</v>
      </c>
      <c r="EI50" s="4">
        <f>ParFedAn19!$H$26*CaGa19!$N51</f>
        <v>9444.1073952991974</v>
      </c>
      <c r="EJ50" s="4">
        <f>ParFedAn19!$I$26*CaGa19!$N51</f>
        <v>145566.3882677154</v>
      </c>
      <c r="EK50" s="4">
        <f>ParFedAn19!$J$26*CaGa19!$N51</f>
        <v>24576.598657649756</v>
      </c>
      <c r="EL50" s="4">
        <f>ParFedAn19!$K$26*CoAr14FII19!O51</f>
        <v>164318.67673774215</v>
      </c>
      <c r="EM50" s="5">
        <f t="shared" si="65"/>
        <v>6404201.9155403236</v>
      </c>
      <c r="EO50" s="3" t="s">
        <v>45</v>
      </c>
      <c r="EP50" s="4">
        <f>ParFedAn19!$C$30*CaGa19!$N51</f>
        <v>4674957.0364866685</v>
      </c>
      <c r="EQ50" s="4">
        <f>ParFedAn19!$D$30*CaGa19!$N51</f>
        <v>572452.54981986911</v>
      </c>
      <c r="ER50" s="4">
        <f>ParFedAn19!$E$30*CoAr14FIII19!R49</f>
        <v>520961.14021370426</v>
      </c>
      <c r="ES50" s="400">
        <f>ParFedAn19!$F$30*CaGa19!$N51</f>
        <v>-28306.845000275844</v>
      </c>
      <c r="ET50" s="4">
        <f>ParFedAn19!$G$30*CaGa19!$N51</f>
        <v>121607.93660389133</v>
      </c>
      <c r="EU50" s="4">
        <f>ParFedAn19!$H$30*CaGa19!$N51</f>
        <v>15634.953201570344</v>
      </c>
      <c r="EV50" s="4">
        <f>ParFedAn19!$I$30*CaGa19!$N51</f>
        <v>124354.65581502569</v>
      </c>
      <c r="EW50" s="4">
        <f>ParFedAn19!$J$30*CaGa19!$N51</f>
        <v>24576.598657649756</v>
      </c>
      <c r="EX50" s="4">
        <f>ParFedAn19!$K$30*CoAr14FII19!O51</f>
        <v>167304.66628035891</v>
      </c>
      <c r="EY50" s="5">
        <f t="shared" si="66"/>
        <v>6193542.6920784637</v>
      </c>
      <c r="FA50" s="3" t="s">
        <v>45</v>
      </c>
      <c r="FB50" s="4">
        <f>ParFedAn19!$C$41*CaGa19!$AC51</f>
        <v>3998184.6171097667</v>
      </c>
      <c r="FC50" s="4">
        <f>ParFedAn19!$D$41*CaGa19!$AC51</f>
        <v>541799.55921035167</v>
      </c>
      <c r="FD50" s="4">
        <f>ParFedAn19!$E$41*CoAr14FIII19!R49</f>
        <v>88251.480153910714</v>
      </c>
      <c r="FE50" s="4">
        <f>ParFedAn19!$F$41*CaGa19!$AC51</f>
        <v>114003.36692727877</v>
      </c>
      <c r="FF50" s="4">
        <f>ParFedAn19!$G$41*CaGa19!$AC51</f>
        <v>409598.46006370214</v>
      </c>
      <c r="FG50" s="4">
        <f>ParFedAn19!$H$41*CaGa19!$AC51</f>
        <v>15996.262655705039</v>
      </c>
      <c r="FH50" s="4">
        <f>ParFedAn19!$I$41*CaGa19!$AC51</f>
        <v>107754.40128106062</v>
      </c>
      <c r="FI50" s="4">
        <f>ParFedAn19!$J$41*CaGa19!$AC51</f>
        <v>24407.858690296929</v>
      </c>
      <c r="FJ50" s="4">
        <f>ParFedAn19!$K$41*CoAr14FII19!U51</f>
        <v>166668.95836014423</v>
      </c>
      <c r="FK50" s="5">
        <f t="shared" si="67"/>
        <v>5466664.9644522183</v>
      </c>
      <c r="FM50" s="3" t="s">
        <v>45</v>
      </c>
      <c r="FN50" s="4"/>
      <c r="FO50" s="4"/>
      <c r="FP50" s="4"/>
      <c r="FQ50" s="4"/>
      <c r="FR50" s="4"/>
      <c r="FS50" s="4"/>
      <c r="FT50" s="4"/>
      <c r="FU50" s="4"/>
      <c r="FV50" s="4"/>
      <c r="FW50" s="5">
        <f t="shared" si="68"/>
        <v>0</v>
      </c>
      <c r="FY50" s="3" t="s">
        <v>45</v>
      </c>
      <c r="FZ50" s="4"/>
      <c r="GA50" s="4"/>
      <c r="GB50" s="4"/>
      <c r="GC50" s="4"/>
      <c r="GD50" s="4"/>
      <c r="GE50" s="4"/>
      <c r="GF50" s="4"/>
      <c r="GG50" s="4"/>
      <c r="GH50" s="4"/>
      <c r="GI50" s="5">
        <f t="shared" si="69"/>
        <v>0</v>
      </c>
      <c r="GK50" s="3" t="s">
        <v>45</v>
      </c>
      <c r="GL50" s="4"/>
      <c r="GM50" s="4"/>
      <c r="GN50" s="4"/>
      <c r="GO50" s="4"/>
      <c r="GP50" s="4"/>
      <c r="GQ50" s="4"/>
      <c r="GR50" s="4"/>
      <c r="GS50" s="4"/>
      <c r="GT50" s="4"/>
      <c r="GU50" s="5">
        <f t="shared" si="70"/>
        <v>0</v>
      </c>
      <c r="GW50" s="3" t="s">
        <v>45</v>
      </c>
      <c r="GX50" s="4"/>
      <c r="GY50" s="4"/>
      <c r="GZ50" s="4"/>
      <c r="HA50" s="4"/>
      <c r="HB50" s="4"/>
      <c r="HC50" s="4"/>
      <c r="HD50" s="4"/>
      <c r="HE50" s="4"/>
      <c r="HF50" s="4"/>
      <c r="HG50" s="5">
        <f t="shared" si="71"/>
        <v>0</v>
      </c>
      <c r="HI50" s="3" t="s">
        <v>45</v>
      </c>
      <c r="HJ50" s="4"/>
      <c r="HK50" s="4"/>
      <c r="HL50" s="4"/>
      <c r="HM50" s="4"/>
      <c r="HN50" s="4"/>
      <c r="HO50" s="4"/>
      <c r="HP50" s="4"/>
      <c r="HQ50" s="4"/>
      <c r="HR50" s="4"/>
      <c r="HS50" s="5">
        <f t="shared" si="72"/>
        <v>0</v>
      </c>
    </row>
    <row r="51" spans="1:227" s="2" customFormat="1">
      <c r="A51" s="3" t="s">
        <v>46</v>
      </c>
      <c r="B51" s="4">
        <f t="shared" si="75"/>
        <v>115658670.15127465</v>
      </c>
      <c r="C51" s="4">
        <f t="shared" si="75"/>
        <v>16217639.812590763</v>
      </c>
      <c r="D51" s="4">
        <f t="shared" si="75"/>
        <v>0</v>
      </c>
      <c r="E51" s="4">
        <f t="shared" si="75"/>
        <v>5311367.4381703259</v>
      </c>
      <c r="F51" s="4">
        <f t="shared" si="75"/>
        <v>4746486.7797165308</v>
      </c>
      <c r="G51" s="4">
        <f t="shared" si="75"/>
        <v>437424.5007726053</v>
      </c>
      <c r="H51" s="4">
        <f t="shared" si="73"/>
        <v>3723464.8437126428</v>
      </c>
      <c r="I51" s="4">
        <f t="shared" si="73"/>
        <v>664425.11662136926</v>
      </c>
      <c r="J51" s="4">
        <f t="shared" si="73"/>
        <v>4508492.7751228344</v>
      </c>
      <c r="K51" s="6">
        <f t="shared" si="9"/>
        <v>151267971.41798168</v>
      </c>
      <c r="L51" s="3"/>
      <c r="M51" s="3" t="s">
        <v>46</v>
      </c>
      <c r="N51" s="4">
        <f t="shared" si="76"/>
        <v>126156312.61886856</v>
      </c>
      <c r="O51" s="4">
        <f t="shared" si="76"/>
        <v>16726397.19419954</v>
      </c>
      <c r="P51" s="4">
        <f t="shared" si="76"/>
        <v>6740514.8163546277</v>
      </c>
      <c r="Q51" s="4">
        <f t="shared" si="76"/>
        <v>2052413.0493234163</v>
      </c>
      <c r="R51" s="4">
        <f t="shared" si="76"/>
        <v>5528674.5510758767</v>
      </c>
      <c r="S51" s="4">
        <f t="shared" si="76"/>
        <v>360117.3316997402</v>
      </c>
      <c r="T51" s="4">
        <f t="shared" si="74"/>
        <v>3262962.4706253619</v>
      </c>
      <c r="U51" s="4">
        <f t="shared" si="74"/>
        <v>664425.11662136926</v>
      </c>
      <c r="V51" s="4">
        <f t="shared" si="74"/>
        <v>4289575.0047662565</v>
      </c>
      <c r="W51" s="5">
        <f t="shared" si="11"/>
        <v>165781392.15353474</v>
      </c>
      <c r="X51" s="5"/>
      <c r="Y51" s="3" t="s">
        <v>46</v>
      </c>
      <c r="Z51" s="4">
        <f t="shared" si="12"/>
        <v>36177774.11929924</v>
      </c>
      <c r="AA51" s="4">
        <f t="shared" si="13"/>
        <v>4902500.4966422403</v>
      </c>
      <c r="AB51" s="4">
        <f t="shared" si="14"/>
        <v>1141851.7882133068</v>
      </c>
      <c r="AC51" s="4">
        <f t="shared" si="15"/>
        <v>1031565.1858307996</v>
      </c>
      <c r="AD51" s="4">
        <f t="shared" si="16"/>
        <v>3706272.2177420156</v>
      </c>
      <c r="AE51" s="4">
        <f t="shared" si="17"/>
        <v>144742.98526250137</v>
      </c>
      <c r="AF51" s="4">
        <f t="shared" si="18"/>
        <v>975021.10663528542</v>
      </c>
      <c r="AG51" s="4">
        <f t="shared" si="19"/>
        <v>220855.73403853021</v>
      </c>
      <c r="AH51" s="4">
        <f t="shared" si="20"/>
        <v>1555857.9283300601</v>
      </c>
      <c r="AI51" s="5">
        <f t="shared" si="21"/>
        <v>49856441.561993986</v>
      </c>
      <c r="AK51" s="3" t="s">
        <v>46</v>
      </c>
      <c r="AL51" s="4">
        <f t="shared" si="22"/>
        <v>0</v>
      </c>
      <c r="AM51" s="4">
        <f t="shared" si="23"/>
        <v>0</v>
      </c>
      <c r="AN51" s="4">
        <f t="shared" si="24"/>
        <v>0</v>
      </c>
      <c r="AO51" s="4">
        <f t="shared" si="25"/>
        <v>0</v>
      </c>
      <c r="AP51" s="4">
        <f t="shared" si="26"/>
        <v>0</v>
      </c>
      <c r="AQ51" s="4">
        <f t="shared" si="27"/>
        <v>0</v>
      </c>
      <c r="AR51" s="4">
        <f t="shared" si="28"/>
        <v>0</v>
      </c>
      <c r="AS51" s="4">
        <f t="shared" si="29"/>
        <v>0</v>
      </c>
      <c r="AT51" s="4">
        <f t="shared" si="30"/>
        <v>0</v>
      </c>
      <c r="AU51" s="5">
        <f t="shared" si="31"/>
        <v>0</v>
      </c>
      <c r="AW51" s="3" t="s">
        <v>46</v>
      </c>
      <c r="AX51" s="4">
        <f t="shared" si="32"/>
        <v>241814982.77014321</v>
      </c>
      <c r="AY51" s="4">
        <f t="shared" si="33"/>
        <v>32944037.006790303</v>
      </c>
      <c r="AZ51" s="4">
        <f t="shared" si="34"/>
        <v>6740514.8163546277</v>
      </c>
      <c r="BA51" s="4">
        <f t="shared" si="35"/>
        <v>7363780.4874937413</v>
      </c>
      <c r="BB51" s="4">
        <f t="shared" si="36"/>
        <v>10275161.330792408</v>
      </c>
      <c r="BC51" s="4">
        <f t="shared" si="37"/>
        <v>797541.83247234544</v>
      </c>
      <c r="BD51" s="4">
        <f t="shared" si="38"/>
        <v>6986427.3143380042</v>
      </c>
      <c r="BE51" s="4">
        <f t="shared" si="39"/>
        <v>1328850.2332427385</v>
      </c>
      <c r="BF51" s="4">
        <f t="shared" si="40"/>
        <v>8798067.7798890918</v>
      </c>
      <c r="BG51" s="5">
        <f t="shared" si="41"/>
        <v>317049363.57151651</v>
      </c>
      <c r="BI51" s="3" t="s">
        <v>46</v>
      </c>
      <c r="BJ51" s="4">
        <f t="shared" si="42"/>
        <v>36177774.11929924</v>
      </c>
      <c r="BK51" s="4">
        <f t="shared" si="43"/>
        <v>4902500.4966422403</v>
      </c>
      <c r="BL51" s="4">
        <f t="shared" si="44"/>
        <v>1141851.7882133068</v>
      </c>
      <c r="BM51" s="4">
        <f t="shared" si="45"/>
        <v>1031565.1858307996</v>
      </c>
      <c r="BN51" s="4">
        <f t="shared" si="46"/>
        <v>3706272.2177420156</v>
      </c>
      <c r="BO51" s="4">
        <f t="shared" si="47"/>
        <v>144742.98526250137</v>
      </c>
      <c r="BP51" s="4">
        <f t="shared" si="48"/>
        <v>975021.10663528542</v>
      </c>
      <c r="BQ51" s="4">
        <f t="shared" si="49"/>
        <v>220855.73403853021</v>
      </c>
      <c r="BR51" s="4">
        <f t="shared" si="50"/>
        <v>1555857.9283300601</v>
      </c>
      <c r="BS51" s="5">
        <f t="shared" si="51"/>
        <v>49856441.561993986</v>
      </c>
      <c r="BU51" s="3" t="s">
        <v>46</v>
      </c>
      <c r="BV51" s="4">
        <f t="shared" si="52"/>
        <v>277992756.88944244</v>
      </c>
      <c r="BW51" s="4">
        <f t="shared" si="53"/>
        <v>37846537.503432542</v>
      </c>
      <c r="BX51" s="4">
        <f t="shared" si="54"/>
        <v>7882366.6045679348</v>
      </c>
      <c r="BY51" s="4">
        <f t="shared" si="55"/>
        <v>8395345.6733245403</v>
      </c>
      <c r="BZ51" s="4">
        <f t="shared" si="56"/>
        <v>13981433.548534423</v>
      </c>
      <c r="CA51" s="4">
        <f t="shared" si="57"/>
        <v>942284.81773484685</v>
      </c>
      <c r="CB51" s="4">
        <f t="shared" si="58"/>
        <v>7961448.4209732898</v>
      </c>
      <c r="CC51" s="4">
        <f t="shared" si="59"/>
        <v>1549705.9672812687</v>
      </c>
      <c r="CD51" s="4">
        <f t="shared" si="60"/>
        <v>10353925.708219152</v>
      </c>
      <c r="CE51" s="5">
        <f t="shared" si="61"/>
        <v>366905805.13351041</v>
      </c>
      <c r="CF51" s="6"/>
      <c r="CG51" s="3" t="s">
        <v>46</v>
      </c>
      <c r="CH51" s="4">
        <f>ParFedAn19!$C$7*CaGa19!$N52</f>
        <v>34233629.455169953</v>
      </c>
      <c r="CI51" s="4">
        <f>ParFedAn19!$D$7*CaGa19!$N52</f>
        <v>4710747.7235290259</v>
      </c>
      <c r="CJ51" s="4">
        <f>ParFedAn19!$E$7*CoAr14FIII19!R50</f>
        <v>0</v>
      </c>
      <c r="CK51" s="4">
        <f>ParFedAn19!$F$7*CaGa19!$N52</f>
        <v>1252316.769170092</v>
      </c>
      <c r="CL51" s="4">
        <f>ParFedAn19!$G$7*CaGa19!$N52</f>
        <v>2554717.0473188465</v>
      </c>
      <c r="CM51" s="4">
        <f>ParFedAn19!$H$7*CaGa19!$N52</f>
        <v>157874.20190846207</v>
      </c>
      <c r="CN51" s="4">
        <f>ParFedAn19!$I$7*CaGa19!$N52</f>
        <v>1253820.4492391045</v>
      </c>
      <c r="CO51" s="4">
        <f>ParFedAn19!$J$7*CaGa19!$N52</f>
        <v>221475.03887378974</v>
      </c>
      <c r="CP51" s="4">
        <f>ParFedAn19!$K$7*CoAr14FII19!O52</f>
        <v>1549947.604176549</v>
      </c>
      <c r="CQ51" s="5">
        <f t="shared" si="7"/>
        <v>45934528.289385825</v>
      </c>
      <c r="CS51" s="3" t="s">
        <v>46</v>
      </c>
      <c r="CT51" s="4">
        <f>ParFedAn19!$C$11*CaGa19!$N52</f>
        <v>47283374.591785774</v>
      </c>
      <c r="CU51" s="4">
        <f>ParFedAn19!$D$11*CaGa19!$N52</f>
        <v>6813876.0663716737</v>
      </c>
      <c r="CV51" s="4">
        <f>ParFedAn19!$E$11*CoAr14FIII19!R50</f>
        <v>0</v>
      </c>
      <c r="CW51" s="4">
        <f>ParFedAn19!$F$11*CaGa19!$N52</f>
        <v>2183100.99864644</v>
      </c>
      <c r="CX51" s="4">
        <f>ParFedAn19!$G$11*CaGa19!$N52</f>
        <v>1095884.8661988419</v>
      </c>
      <c r="CY51" s="4">
        <f>ParFedAn19!$H$11*CaGa19!$N52</f>
        <v>128653.06290454976</v>
      </c>
      <c r="CZ51" s="4">
        <f>ParFedAn19!$I$11*CaGa19!$N52</f>
        <v>1327625.9259461795</v>
      </c>
      <c r="DA51" s="4">
        <f>ParFedAn19!$J$11*CaGa19!$N52</f>
        <v>221475.03887378974</v>
      </c>
      <c r="DB51" s="4">
        <f>ParFedAn19!$K$11*CoAr14FII19!O52</f>
        <v>1881159.6017511943</v>
      </c>
      <c r="DC51" s="5">
        <f t="shared" si="62"/>
        <v>60935150.152478442</v>
      </c>
      <c r="DE51" s="3" t="s">
        <v>46</v>
      </c>
      <c r="DF51" s="4">
        <f>ParFedAn19!$C$14*CaGa19!$N52</f>
        <v>34141666.104318917</v>
      </c>
      <c r="DG51" s="4">
        <f>ParFedAn19!$D$14*CaGa19!$N52</f>
        <v>4693016.0226900633</v>
      </c>
      <c r="DH51" s="4">
        <f>ParFedAn19!$E$14*CoAr14FIII19!R50</f>
        <v>0</v>
      </c>
      <c r="DI51" s="4">
        <f>ParFedAn19!$F$14*CaGa19!$N52</f>
        <v>1875949.6703537942</v>
      </c>
      <c r="DJ51" s="4">
        <f>ParFedAn19!$G$14*CaGa19!$N52</f>
        <v>1095884.8661988419</v>
      </c>
      <c r="DK51" s="4">
        <f>ParFedAn19!$H$14*CaGa19!$N52</f>
        <v>150897.23595959347</v>
      </c>
      <c r="DL51" s="4">
        <f>ParFedAn19!$I$14*CaGa19!$N52</f>
        <v>1142018.468527359</v>
      </c>
      <c r="DM51" s="4">
        <f>ParFedAn19!$J$14*CaGa19!$N52</f>
        <v>221475.03887378974</v>
      </c>
      <c r="DN51" s="4">
        <f>ParFedAn19!$K$14*CoAr14FII19!O52</f>
        <v>1077385.5691950908</v>
      </c>
      <c r="DO51" s="5">
        <f t="shared" si="63"/>
        <v>44398292.976117462</v>
      </c>
      <c r="DQ51" s="3" t="s">
        <v>46</v>
      </c>
      <c r="DR51" s="4">
        <f>ParFedAn19!$C$22*CaGa19!$N52</f>
        <v>37904475.759232439</v>
      </c>
      <c r="DS51" s="4">
        <f>ParFedAn19!$D$22*CaGa19!$N52</f>
        <v>5350454.9009967213</v>
      </c>
      <c r="DT51" s="4">
        <f>ParFedAn19!$E$22*CoAr14FIII19!R50</f>
        <v>0</v>
      </c>
      <c r="DU51" s="4">
        <f>ParFedAn19!$F$22*CaGa19!$N52</f>
        <v>1140835.0007212586</v>
      </c>
      <c r="DV51" s="4">
        <f>ParFedAn19!$G$22*CaGa19!$N52</f>
        <v>3326457.7713803309</v>
      </c>
      <c r="DW51" s="4">
        <f>ParFedAn19!$H$22*CaGa19!$N52</f>
        <v>134114.29531614599</v>
      </c>
      <c r="DX51" s="4">
        <f>ParFedAn19!$I$22*CaGa19!$N52</f>
        <v>830535.81290022854</v>
      </c>
      <c r="DY51" s="4">
        <f>ParFedAn19!$J$22*CaGa19!$N52</f>
        <v>221475.03887378974</v>
      </c>
      <c r="DZ51" s="4">
        <f>ParFedAn19!$K$22*CoAr14FII19!O52</f>
        <v>1283891.3389447832</v>
      </c>
      <c r="EA51" s="5">
        <f t="shared" si="64"/>
        <v>50192239.918365702</v>
      </c>
      <c r="EC51" s="3" t="s">
        <v>46</v>
      </c>
      <c r="ED51" s="4">
        <f>ParFedAn19!$C$26*CaGa19!$N52</f>
        <v>46122887.047986507</v>
      </c>
      <c r="EE51" s="4">
        <f>ParFedAn19!$D$26*CaGa19!$N52</f>
        <v>6217215.7952505639</v>
      </c>
      <c r="EF51" s="4">
        <f>ParFedAn19!$E$26*CoAr14FIII19!R50</f>
        <v>0</v>
      </c>
      <c r="EG51" s="4">
        <f>ParFedAn19!$F$26*CaGa19!$N52</f>
        <v>1166668.6607800578</v>
      </c>
      <c r="EH51" s="4">
        <f>ParFedAn19!$G$26*CaGa19!$N52</f>
        <v>1106331.9153217305</v>
      </c>
      <c r="EI51" s="4">
        <f>ParFedAn19!$H$26*CaGa19!$N52</f>
        <v>85106.734322289514</v>
      </c>
      <c r="EJ51" s="4">
        <f>ParFedAn19!$I$26*CaGa19!$N52</f>
        <v>1311789.3956523789</v>
      </c>
      <c r="EK51" s="4">
        <f>ParFedAn19!$J$26*CaGa19!$N52</f>
        <v>221475.03887378974</v>
      </c>
      <c r="EL51" s="4">
        <f>ParFedAn19!$K$26*CoAr14FII19!O52</f>
        <v>1489310.0050350567</v>
      </c>
      <c r="EM51" s="5">
        <f t="shared" si="65"/>
        <v>57720784.593222372</v>
      </c>
      <c r="EO51" s="3" t="s">
        <v>46</v>
      </c>
      <c r="EP51" s="4">
        <f>ParFedAn19!$C$30*CaGa19!$N52</f>
        <v>42128949.811649613</v>
      </c>
      <c r="EQ51" s="4">
        <f>ParFedAn19!$D$30*CaGa19!$N52</f>
        <v>5158726.4979522536</v>
      </c>
      <c r="ER51" s="4">
        <f>ParFedAn19!$E$30*CoAr14FIII19!R50</f>
        <v>6740514.8163546277</v>
      </c>
      <c r="ES51" s="400">
        <f>ParFedAn19!$F$30*CaGa19!$N52</f>
        <v>-255090.61217790004</v>
      </c>
      <c r="ET51" s="4">
        <f>ParFedAn19!$G$30*CaGa19!$N52</f>
        <v>1095884.8643738152</v>
      </c>
      <c r="EU51" s="4">
        <f>ParFedAn19!$H$30*CaGa19!$N52</f>
        <v>140896.30206130468</v>
      </c>
      <c r="EV51" s="4">
        <f>ParFedAn19!$I$30*CaGa19!$N52</f>
        <v>1120637.2620727546</v>
      </c>
      <c r="EW51" s="4">
        <f>ParFedAn19!$J$30*CaGa19!$N52</f>
        <v>221475.03887378974</v>
      </c>
      <c r="EX51" s="4">
        <f>ParFedAn19!$K$30*CoAr14FII19!O52</f>
        <v>1516373.6607864164</v>
      </c>
      <c r="EY51" s="5">
        <f t="shared" si="66"/>
        <v>57868367.641946673</v>
      </c>
      <c r="FA51" s="3" t="s">
        <v>46</v>
      </c>
      <c r="FB51" s="4">
        <f>ParFedAn19!$C$41*CaGa19!$AC52</f>
        <v>36177774.11929924</v>
      </c>
      <c r="FC51" s="4">
        <f>ParFedAn19!$D$41*CaGa19!$AC52</f>
        <v>4902500.4966422403</v>
      </c>
      <c r="FD51" s="4">
        <f>ParFedAn19!$E$41*CoAr14FIII19!R50</f>
        <v>1141851.7882133068</v>
      </c>
      <c r="FE51" s="4">
        <f>ParFedAn19!$F$41*CaGa19!$AC52</f>
        <v>1031565.1858307996</v>
      </c>
      <c r="FF51" s="4">
        <f>ParFedAn19!$G$41*CaGa19!$AC52</f>
        <v>3706272.2177420156</v>
      </c>
      <c r="FG51" s="4">
        <f>ParFedAn19!$H$41*CaGa19!$AC52</f>
        <v>144742.98526250137</v>
      </c>
      <c r="FH51" s="4">
        <f>ParFedAn19!$I$41*CaGa19!$AC52</f>
        <v>975021.10663528542</v>
      </c>
      <c r="FI51" s="4">
        <f>ParFedAn19!$J$41*CaGa19!$AC52</f>
        <v>220855.73403853021</v>
      </c>
      <c r="FJ51" s="4">
        <f>ParFedAn19!$K$41*CoAr14FII19!U52</f>
        <v>1555857.9283300601</v>
      </c>
      <c r="FK51" s="5">
        <f t="shared" si="67"/>
        <v>49856441.561993986</v>
      </c>
      <c r="FM51" s="3" t="s">
        <v>46</v>
      </c>
      <c r="FN51" s="4"/>
      <c r="FO51" s="4"/>
      <c r="FP51" s="4"/>
      <c r="FQ51" s="4"/>
      <c r="FR51" s="4"/>
      <c r="FS51" s="4"/>
      <c r="FT51" s="4"/>
      <c r="FU51" s="4"/>
      <c r="FV51" s="4"/>
      <c r="FW51" s="5">
        <f t="shared" si="68"/>
        <v>0</v>
      </c>
      <c r="FY51" s="3" t="s">
        <v>46</v>
      </c>
      <c r="FZ51" s="4"/>
      <c r="GA51" s="4"/>
      <c r="GB51" s="4"/>
      <c r="GC51" s="4"/>
      <c r="GD51" s="4"/>
      <c r="GE51" s="4"/>
      <c r="GF51" s="4"/>
      <c r="GG51" s="4"/>
      <c r="GH51" s="4"/>
      <c r="GI51" s="5">
        <f t="shared" si="69"/>
        <v>0</v>
      </c>
      <c r="GK51" s="3" t="s">
        <v>46</v>
      </c>
      <c r="GL51" s="4"/>
      <c r="GM51" s="4"/>
      <c r="GN51" s="4"/>
      <c r="GO51" s="4"/>
      <c r="GP51" s="4"/>
      <c r="GQ51" s="4"/>
      <c r="GR51" s="4"/>
      <c r="GS51" s="4"/>
      <c r="GT51" s="4"/>
      <c r="GU51" s="5">
        <f t="shared" si="70"/>
        <v>0</v>
      </c>
      <c r="GW51" s="3" t="s">
        <v>46</v>
      </c>
      <c r="GX51" s="4"/>
      <c r="GY51" s="4"/>
      <c r="GZ51" s="4"/>
      <c r="HA51" s="4"/>
      <c r="HB51" s="4"/>
      <c r="HC51" s="4"/>
      <c r="HD51" s="4"/>
      <c r="HE51" s="4"/>
      <c r="HF51" s="4"/>
      <c r="HG51" s="5">
        <f t="shared" si="71"/>
        <v>0</v>
      </c>
      <c r="HI51" s="3" t="s">
        <v>46</v>
      </c>
      <c r="HJ51" s="4"/>
      <c r="HK51" s="4"/>
      <c r="HL51" s="4"/>
      <c r="HM51" s="4"/>
      <c r="HN51" s="4"/>
      <c r="HO51" s="4"/>
      <c r="HP51" s="4"/>
      <c r="HQ51" s="4"/>
      <c r="HR51" s="4"/>
      <c r="HS51" s="5">
        <f t="shared" si="72"/>
        <v>0</v>
      </c>
    </row>
    <row r="52" spans="1:227" s="2" customFormat="1">
      <c r="A52" s="3" t="s">
        <v>47</v>
      </c>
      <c r="B52" s="4">
        <f t="shared" si="75"/>
        <v>214534072.16576076</v>
      </c>
      <c r="C52" s="4">
        <f t="shared" si="75"/>
        <v>30081932.511951141</v>
      </c>
      <c r="D52" s="4">
        <f t="shared" si="75"/>
        <v>0</v>
      </c>
      <c r="E52" s="4">
        <f t="shared" si="75"/>
        <v>9852000.5788493566</v>
      </c>
      <c r="F52" s="4">
        <f t="shared" si="75"/>
        <v>8804209.2823796254</v>
      </c>
      <c r="G52" s="4">
        <f t="shared" si="75"/>
        <v>811374.18658784195</v>
      </c>
      <c r="H52" s="4">
        <f t="shared" si="73"/>
        <v>6906616.464143374</v>
      </c>
      <c r="I52" s="4">
        <f t="shared" si="73"/>
        <v>1232435.2833346312</v>
      </c>
      <c r="J52" s="4">
        <f t="shared" si="73"/>
        <v>3489600.022261925</v>
      </c>
      <c r="K52" s="6">
        <f t="shared" si="9"/>
        <v>275712240.49526864</v>
      </c>
      <c r="L52" s="3"/>
      <c r="M52" s="3" t="s">
        <v>47</v>
      </c>
      <c r="N52" s="4">
        <f t="shared" si="76"/>
        <v>234006040.70705152</v>
      </c>
      <c r="O52" s="4">
        <f t="shared" si="76"/>
        <v>31025621.322121307</v>
      </c>
      <c r="P52" s="4">
        <f t="shared" si="76"/>
        <v>12841686.702932782</v>
      </c>
      <c r="Q52" s="4">
        <f t="shared" si="76"/>
        <v>3806999.7576627531</v>
      </c>
      <c r="R52" s="4">
        <f t="shared" si="76"/>
        <v>10255081.297149478</v>
      </c>
      <c r="S52" s="4">
        <f t="shared" si="76"/>
        <v>667977.91748742352</v>
      </c>
      <c r="T52" s="4">
        <f t="shared" si="74"/>
        <v>6052435.3706620559</v>
      </c>
      <c r="U52" s="4">
        <f t="shared" si="74"/>
        <v>1232435.2833346312</v>
      </c>
      <c r="V52" s="4">
        <f t="shared" si="74"/>
        <v>3320156.375701122</v>
      </c>
      <c r="W52" s="5">
        <f t="shared" si="11"/>
        <v>303208434.73410308</v>
      </c>
      <c r="X52" s="5"/>
      <c r="Y52" s="3" t="s">
        <v>47</v>
      </c>
      <c r="Z52" s="4">
        <f t="shared" si="12"/>
        <v>69497559.93097192</v>
      </c>
      <c r="AA52" s="4">
        <f t="shared" si="13"/>
        <v>9417711.0220625512</v>
      </c>
      <c r="AB52" s="4">
        <f t="shared" si="14"/>
        <v>2175398.0704620685</v>
      </c>
      <c r="AC52" s="4">
        <f t="shared" si="15"/>
        <v>1981638.3144129389</v>
      </c>
      <c r="AD52" s="4">
        <f t="shared" si="16"/>
        <v>7119754.6516720634</v>
      </c>
      <c r="AE52" s="4">
        <f t="shared" si="17"/>
        <v>278051.49812968436</v>
      </c>
      <c r="AF52" s="4">
        <f t="shared" si="18"/>
        <v>1873017.0509909983</v>
      </c>
      <c r="AG52" s="4">
        <f t="shared" si="19"/>
        <v>424264.20602403983</v>
      </c>
      <c r="AH52" s="4">
        <f t="shared" si="20"/>
        <v>1201677.4394512665</v>
      </c>
      <c r="AI52" s="5">
        <f t="shared" si="21"/>
        <v>93969072.184177518</v>
      </c>
      <c r="AK52" s="3" t="s">
        <v>47</v>
      </c>
      <c r="AL52" s="4">
        <f t="shared" si="22"/>
        <v>0</v>
      </c>
      <c r="AM52" s="4">
        <f t="shared" si="23"/>
        <v>0</v>
      </c>
      <c r="AN52" s="4">
        <f t="shared" si="24"/>
        <v>0</v>
      </c>
      <c r="AO52" s="4">
        <f t="shared" si="25"/>
        <v>0</v>
      </c>
      <c r="AP52" s="4">
        <f t="shared" si="26"/>
        <v>0</v>
      </c>
      <c r="AQ52" s="4">
        <f t="shared" si="27"/>
        <v>0</v>
      </c>
      <c r="AR52" s="4">
        <f t="shared" si="28"/>
        <v>0</v>
      </c>
      <c r="AS52" s="4">
        <f t="shared" si="29"/>
        <v>0</v>
      </c>
      <c r="AT52" s="4">
        <f t="shared" si="30"/>
        <v>0</v>
      </c>
      <c r="AU52" s="5">
        <f t="shared" si="31"/>
        <v>0</v>
      </c>
      <c r="AW52" s="3" t="s">
        <v>47</v>
      </c>
      <c r="AX52" s="4">
        <f t="shared" si="32"/>
        <v>448540112.87281233</v>
      </c>
      <c r="AY52" s="4">
        <f t="shared" si="33"/>
        <v>61107553.834072448</v>
      </c>
      <c r="AZ52" s="4">
        <f t="shared" si="34"/>
        <v>12841686.702932782</v>
      </c>
      <c r="BA52" s="4">
        <f t="shared" si="35"/>
        <v>13659000.336512109</v>
      </c>
      <c r="BB52" s="4">
        <f t="shared" si="36"/>
        <v>19059290.579529103</v>
      </c>
      <c r="BC52" s="4">
        <f t="shared" si="37"/>
        <v>1479352.1040752656</v>
      </c>
      <c r="BD52" s="4">
        <f t="shared" si="38"/>
        <v>12959051.834805429</v>
      </c>
      <c r="BE52" s="4">
        <f t="shared" si="39"/>
        <v>2464870.5666692625</v>
      </c>
      <c r="BF52" s="4">
        <f t="shared" si="40"/>
        <v>6809756.397963047</v>
      </c>
      <c r="BG52" s="5">
        <f t="shared" si="41"/>
        <v>578920675.22937179</v>
      </c>
      <c r="BI52" s="3" t="s">
        <v>47</v>
      </c>
      <c r="BJ52" s="4">
        <f t="shared" si="42"/>
        <v>69497559.93097192</v>
      </c>
      <c r="BK52" s="4">
        <f t="shared" si="43"/>
        <v>9417711.0220625512</v>
      </c>
      <c r="BL52" s="4">
        <f t="shared" si="44"/>
        <v>2175398.0704620685</v>
      </c>
      <c r="BM52" s="4">
        <f t="shared" si="45"/>
        <v>1981638.3144129389</v>
      </c>
      <c r="BN52" s="4">
        <f t="shared" si="46"/>
        <v>7119754.6516720634</v>
      </c>
      <c r="BO52" s="4">
        <f t="shared" si="47"/>
        <v>278051.49812968436</v>
      </c>
      <c r="BP52" s="4">
        <f t="shared" si="48"/>
        <v>1873017.0509909983</v>
      </c>
      <c r="BQ52" s="4">
        <f t="shared" si="49"/>
        <v>424264.20602403983</v>
      </c>
      <c r="BR52" s="4">
        <f t="shared" si="50"/>
        <v>1201677.4394512665</v>
      </c>
      <c r="BS52" s="5">
        <f t="shared" si="51"/>
        <v>93969072.184177518</v>
      </c>
      <c r="BU52" s="3" t="s">
        <v>47</v>
      </c>
      <c r="BV52" s="4">
        <f t="shared" si="52"/>
        <v>518037672.80378425</v>
      </c>
      <c r="BW52" s="4">
        <f t="shared" si="53"/>
        <v>70525264.856134996</v>
      </c>
      <c r="BX52" s="4">
        <f t="shared" si="54"/>
        <v>15017084.773394851</v>
      </c>
      <c r="BY52" s="4">
        <f t="shared" si="55"/>
        <v>15640638.650925048</v>
      </c>
      <c r="BZ52" s="4">
        <f t="shared" si="56"/>
        <v>26179045.231201164</v>
      </c>
      <c r="CA52" s="4">
        <f t="shared" si="57"/>
        <v>1757403.6022049501</v>
      </c>
      <c r="CB52" s="4">
        <f t="shared" si="58"/>
        <v>14832068.885796428</v>
      </c>
      <c r="CC52" s="4">
        <f t="shared" si="59"/>
        <v>2889134.7726933025</v>
      </c>
      <c r="CD52" s="4">
        <f t="shared" si="60"/>
        <v>8011433.8374143131</v>
      </c>
      <c r="CE52" s="5">
        <f t="shared" si="61"/>
        <v>672889747.41354918</v>
      </c>
      <c r="CF52" s="6"/>
      <c r="CG52" s="3" t="s">
        <v>47</v>
      </c>
      <c r="CH52" s="4">
        <f>ParFedAn19!$C$7*CaGa19!$N53</f>
        <v>63499605.541248769</v>
      </c>
      <c r="CI52" s="4">
        <f>ParFedAn19!$D$7*CaGa19!$N53</f>
        <v>8737917.2763481028</v>
      </c>
      <c r="CJ52" s="4">
        <f>ParFedAn19!$E$7*CoAr14FIII19!R51</f>
        <v>0</v>
      </c>
      <c r="CK52" s="4">
        <f>ParFedAn19!$F$7*CaGa19!$N53</f>
        <v>2322909.4349790774</v>
      </c>
      <c r="CL52" s="4">
        <f>ParFedAn19!$G$7*CaGa19!$N53</f>
        <v>4738718.2532511633</v>
      </c>
      <c r="CM52" s="4">
        <f>ParFedAn19!$H$7*CaGa19!$N53</f>
        <v>292839.22581024613</v>
      </c>
      <c r="CN52" s="4">
        <f>ParFedAn19!$I$7*CaGa19!$N53</f>
        <v>2325698.5956016043</v>
      </c>
      <c r="CO52" s="4">
        <f>ParFedAn19!$J$7*CaGa19!$N53</f>
        <v>410811.76111154375</v>
      </c>
      <c r="CP52" s="4">
        <f>ParFedAn19!$K$7*CoAr14FII19!O53</f>
        <v>1199668.5952085045</v>
      </c>
      <c r="CQ52" s="5">
        <f t="shared" si="7"/>
        <v>83528168.683559015</v>
      </c>
      <c r="CS52" s="3" t="s">
        <v>47</v>
      </c>
      <c r="CT52" s="4">
        <f>ParFedAn19!$C$11*CaGa19!$N53</f>
        <v>87705442.952502027</v>
      </c>
      <c r="CU52" s="4">
        <f>ParFedAn19!$D$11*CaGa19!$N53</f>
        <v>12638988.307919953</v>
      </c>
      <c r="CV52" s="4">
        <f>ParFedAn19!$E$11*CoAr14FIII19!R51</f>
        <v>0</v>
      </c>
      <c r="CW52" s="4">
        <f>ParFedAn19!$F$11*CaGa19!$N53</f>
        <v>4049411.484467065</v>
      </c>
      <c r="CX52" s="4">
        <f>ParFedAn19!$G$11*CaGa19!$N53</f>
        <v>2032745.5145642308</v>
      </c>
      <c r="CY52" s="4">
        <f>ParFedAn19!$H$11*CaGa19!$N53</f>
        <v>238637.23701310999</v>
      </c>
      <c r="CZ52" s="4">
        <f>ParFedAn19!$I$11*CaGa19!$N53</f>
        <v>2462599.6117156092</v>
      </c>
      <c r="DA52" s="4">
        <f>ParFedAn19!$J$11*CaGa19!$N53</f>
        <v>410811.76111154375</v>
      </c>
      <c r="DB52" s="4">
        <f>ParFedAn19!$K$11*CoAr14FII19!O53</f>
        <v>1456028.6365259509</v>
      </c>
      <c r="DC52" s="5">
        <f t="shared" si="62"/>
        <v>110994665.50581948</v>
      </c>
      <c r="DE52" s="3" t="s">
        <v>47</v>
      </c>
      <c r="DF52" s="4">
        <f>ParFedAn19!$C$14*CaGa19!$N53</f>
        <v>63329023.672009952</v>
      </c>
      <c r="DG52" s="4">
        <f>ParFedAn19!$D$14*CaGa19!$N53</f>
        <v>8705026.9276830852</v>
      </c>
      <c r="DH52" s="4">
        <f>ParFedAn19!$E$14*CoAr14FIII19!R51</f>
        <v>0</v>
      </c>
      <c r="DI52" s="4">
        <f>ParFedAn19!$F$14*CaGa19!$N53</f>
        <v>3479679.6594032138</v>
      </c>
      <c r="DJ52" s="4">
        <f>ParFedAn19!$G$14*CaGa19!$N53</f>
        <v>2032745.5145642308</v>
      </c>
      <c r="DK52" s="4">
        <f>ParFedAn19!$H$14*CaGa19!$N53</f>
        <v>279897.7237644858</v>
      </c>
      <c r="DL52" s="4">
        <f>ParFedAn19!$I$14*CaGa19!$N53</f>
        <v>2118318.2568261605</v>
      </c>
      <c r="DM52" s="4">
        <f>ParFedAn19!$J$14*CaGa19!$N53</f>
        <v>410811.76111154375</v>
      </c>
      <c r="DN52" s="4">
        <f>ParFedAn19!$K$14*CoAr14FII19!O53</f>
        <v>833902.79052746925</v>
      </c>
      <c r="DO52" s="5">
        <f t="shared" si="63"/>
        <v>81189406.305890128</v>
      </c>
      <c r="DQ52" s="3" t="s">
        <v>47</v>
      </c>
      <c r="DR52" s="4">
        <f>ParFedAn19!$C$22*CaGa19!$N53</f>
        <v>70308620.419900984</v>
      </c>
      <c r="DS52" s="4">
        <f>ParFedAn19!$D$22*CaGa19!$N53</f>
        <v>9924503.5097563639</v>
      </c>
      <c r="DT52" s="4">
        <f>ParFedAn19!$E$22*CoAr14FIII19!R51</f>
        <v>0</v>
      </c>
      <c r="DU52" s="4">
        <f>ParFedAn19!$F$22*CaGa19!$N53</f>
        <v>2116123.0546213649</v>
      </c>
      <c r="DV52" s="4">
        <f>ParFedAn19!$G$22*CaGa19!$N53</f>
        <v>6170212.1479372624</v>
      </c>
      <c r="DW52" s="4">
        <f>ParFedAn19!$H$22*CaGa19!$N53</f>
        <v>248767.22058261643</v>
      </c>
      <c r="DX52" s="4">
        <f>ParFedAn19!$I$22*CaGa19!$N53</f>
        <v>1540552.2974450588</v>
      </c>
      <c r="DY52" s="4">
        <f>ParFedAn19!$J$22*CaGa19!$N53</f>
        <v>410811.76111154375</v>
      </c>
      <c r="DZ52" s="4">
        <f>ParFedAn19!$K$22*CoAr14FII19!O53</f>
        <v>993739.47534861963</v>
      </c>
      <c r="EA52" s="5">
        <f t="shared" si="64"/>
        <v>91713329.886703819</v>
      </c>
      <c r="EC52" s="3" t="s">
        <v>47</v>
      </c>
      <c r="ED52" s="4">
        <f>ParFedAn19!$C$26*CaGa19!$N53</f>
        <v>85552866.598794445</v>
      </c>
      <c r="EE52" s="4">
        <f>ParFedAn19!$D$26*CaGa19!$N53</f>
        <v>11532249.336291479</v>
      </c>
      <c r="EF52" s="4">
        <f>ParFedAn19!$E$26*CoAr14FIII19!R51</f>
        <v>0</v>
      </c>
      <c r="EG52" s="4">
        <f>ParFedAn19!$F$26*CaGa19!$N53</f>
        <v>2164041.6437259372</v>
      </c>
      <c r="EH52" s="4">
        <f>ParFedAn19!$G$26*CaGa19!$N53</f>
        <v>2052123.6380332073</v>
      </c>
      <c r="EI52" s="4">
        <f>ParFedAn19!$H$26*CaGa19!$N53</f>
        <v>157863.60208888384</v>
      </c>
      <c r="EJ52" s="4">
        <f>ParFedAn19!$I$26*CaGa19!$N53</f>
        <v>2433224.5953120673</v>
      </c>
      <c r="EK52" s="4">
        <f>ParFedAn19!$J$26*CaGa19!$N53</f>
        <v>410811.76111154375</v>
      </c>
      <c r="EL52" s="4">
        <f>ParFedAn19!$K$26*CoAr14FII19!O53</f>
        <v>1152734.7355200422</v>
      </c>
      <c r="EM52" s="5">
        <f t="shared" si="65"/>
        <v>105455915.9108776</v>
      </c>
      <c r="EO52" s="3" t="s">
        <v>47</v>
      </c>
      <c r="EP52" s="4">
        <f>ParFedAn19!$C$30*CaGa19!$N53</f>
        <v>78144553.688356102</v>
      </c>
      <c r="EQ52" s="4">
        <f>ParFedAn19!$D$30*CaGa19!$N53</f>
        <v>9568868.4760734644</v>
      </c>
      <c r="ER52" s="4">
        <f>ParFedAn19!$E$30*CoAr14FIII19!R51</f>
        <v>12841686.702932782</v>
      </c>
      <c r="ES52" s="400">
        <f>ParFedAn19!$F$30*CaGa19!$N53</f>
        <v>-473164.9406845491</v>
      </c>
      <c r="ET52" s="4">
        <f>ParFedAn19!$G$30*CaGa19!$N53</f>
        <v>2032745.5111790076</v>
      </c>
      <c r="EU52" s="4">
        <f>ParFedAn19!$H$30*CaGa19!$N53</f>
        <v>261347.09481592325</v>
      </c>
      <c r="EV52" s="4">
        <f>ParFedAn19!$I$30*CaGa19!$N53</f>
        <v>2078658.4779049298</v>
      </c>
      <c r="EW52" s="4">
        <f>ParFedAn19!$J$30*CaGa19!$N53</f>
        <v>410811.76111154375</v>
      </c>
      <c r="EX52" s="4">
        <f>ParFedAn19!$K$30*CoAr14FII19!O53</f>
        <v>1173682.1648324602</v>
      </c>
      <c r="EY52" s="5">
        <f t="shared" si="66"/>
        <v>106039188.93652168</v>
      </c>
      <c r="FA52" s="3" t="s">
        <v>47</v>
      </c>
      <c r="FB52" s="4">
        <f>ParFedAn19!$C$41*CaGa19!$AC53</f>
        <v>69497559.93097192</v>
      </c>
      <c r="FC52" s="4">
        <f>ParFedAn19!$D$41*CaGa19!$AC53</f>
        <v>9417711.0220625512</v>
      </c>
      <c r="FD52" s="4">
        <f>ParFedAn19!$E$41*CoAr14FIII19!R51</f>
        <v>2175398.0704620685</v>
      </c>
      <c r="FE52" s="4">
        <f>ParFedAn19!$F$41*CaGa19!$AC53</f>
        <v>1981638.3144129389</v>
      </c>
      <c r="FF52" s="4">
        <f>ParFedAn19!$G$41*CaGa19!$AC53</f>
        <v>7119754.6516720634</v>
      </c>
      <c r="FG52" s="4">
        <f>ParFedAn19!$H$41*CaGa19!$AC53</f>
        <v>278051.49812968436</v>
      </c>
      <c r="FH52" s="4">
        <f>ParFedAn19!$I$41*CaGa19!$AC53</f>
        <v>1873017.0509909983</v>
      </c>
      <c r="FI52" s="4">
        <f>ParFedAn19!$J$41*CaGa19!$AC53</f>
        <v>424264.20602403983</v>
      </c>
      <c r="FJ52" s="4">
        <f>ParFedAn19!$K$41*CoAr14FII19!U53</f>
        <v>1201677.4394512665</v>
      </c>
      <c r="FK52" s="5">
        <f t="shared" si="67"/>
        <v>93969072.184177518</v>
      </c>
      <c r="FM52" s="3" t="s">
        <v>47</v>
      </c>
      <c r="FN52" s="4"/>
      <c r="FO52" s="4"/>
      <c r="FP52" s="4"/>
      <c r="FQ52" s="4"/>
      <c r="FR52" s="4"/>
      <c r="FS52" s="4"/>
      <c r="FT52" s="4"/>
      <c r="FU52" s="4"/>
      <c r="FV52" s="4"/>
      <c r="FW52" s="5">
        <f t="shared" si="68"/>
        <v>0</v>
      </c>
      <c r="FY52" s="3" t="s">
        <v>47</v>
      </c>
      <c r="FZ52" s="4"/>
      <c r="GA52" s="4"/>
      <c r="GB52" s="4"/>
      <c r="GC52" s="4"/>
      <c r="GD52" s="4"/>
      <c r="GE52" s="4"/>
      <c r="GF52" s="4"/>
      <c r="GG52" s="4"/>
      <c r="GH52" s="4"/>
      <c r="GI52" s="5">
        <f t="shared" si="69"/>
        <v>0</v>
      </c>
      <c r="GK52" s="3" t="s">
        <v>47</v>
      </c>
      <c r="GL52" s="4"/>
      <c r="GM52" s="4"/>
      <c r="GN52" s="4"/>
      <c r="GO52" s="4"/>
      <c r="GP52" s="4"/>
      <c r="GQ52" s="4"/>
      <c r="GR52" s="4"/>
      <c r="GS52" s="4"/>
      <c r="GT52" s="4"/>
      <c r="GU52" s="5">
        <f t="shared" si="70"/>
        <v>0</v>
      </c>
      <c r="GW52" s="3" t="s">
        <v>47</v>
      </c>
      <c r="GX52" s="4"/>
      <c r="GY52" s="4"/>
      <c r="GZ52" s="4"/>
      <c r="HA52" s="4"/>
      <c r="HB52" s="4"/>
      <c r="HC52" s="4"/>
      <c r="HD52" s="4"/>
      <c r="HE52" s="4"/>
      <c r="HF52" s="4"/>
      <c r="HG52" s="5">
        <f t="shared" si="71"/>
        <v>0</v>
      </c>
      <c r="HI52" s="3" t="s">
        <v>47</v>
      </c>
      <c r="HJ52" s="4"/>
      <c r="HK52" s="4"/>
      <c r="HL52" s="4"/>
      <c r="HM52" s="4"/>
      <c r="HN52" s="4"/>
      <c r="HO52" s="4"/>
      <c r="HP52" s="4"/>
      <c r="HQ52" s="4"/>
      <c r="HR52" s="4"/>
      <c r="HS52" s="5">
        <f t="shared" si="72"/>
        <v>0</v>
      </c>
    </row>
    <row r="53" spans="1:227" s="2" customFormat="1">
      <c r="A53" s="3" t="s">
        <v>48</v>
      </c>
      <c r="B53" s="4">
        <f t="shared" si="75"/>
        <v>60220544.48754172</v>
      </c>
      <c r="C53" s="4">
        <f t="shared" si="75"/>
        <v>8444114.8989493772</v>
      </c>
      <c r="D53" s="4">
        <f t="shared" si="75"/>
        <v>0</v>
      </c>
      <c r="E53" s="4">
        <f t="shared" si="75"/>
        <v>2765494.6981637203</v>
      </c>
      <c r="F53" s="4">
        <f t="shared" si="75"/>
        <v>2471375.6253948919</v>
      </c>
      <c r="G53" s="4">
        <f t="shared" si="75"/>
        <v>227755.8748882701</v>
      </c>
      <c r="H53" s="4">
        <f t="shared" si="73"/>
        <v>1938713.976006438</v>
      </c>
      <c r="I53" s="4">
        <f t="shared" si="73"/>
        <v>345949.35461218678</v>
      </c>
      <c r="J53" s="4">
        <f t="shared" si="73"/>
        <v>2939124.0314514027</v>
      </c>
      <c r="K53" s="6">
        <f t="shared" si="9"/>
        <v>79353072.947007999</v>
      </c>
      <c r="L53" s="3"/>
      <c r="M53" s="3" t="s">
        <v>48</v>
      </c>
      <c r="N53" s="4">
        <f t="shared" si="76"/>
        <v>65686401.43027848</v>
      </c>
      <c r="O53" s="4">
        <f t="shared" si="76"/>
        <v>8709012.0008481294</v>
      </c>
      <c r="P53" s="4">
        <f t="shared" si="76"/>
        <v>3351927.0112494244</v>
      </c>
      <c r="Q53" s="4">
        <f t="shared" si="76"/>
        <v>1068639.5683257803</v>
      </c>
      <c r="R53" s="4">
        <f t="shared" si="76"/>
        <v>2878641.0160581921</v>
      </c>
      <c r="S53" s="4">
        <f t="shared" si="76"/>
        <v>187503.98708539899</v>
      </c>
      <c r="T53" s="4">
        <f t="shared" si="74"/>
        <v>1698942.0366537743</v>
      </c>
      <c r="U53" s="4">
        <f t="shared" si="74"/>
        <v>345949.35461218678</v>
      </c>
      <c r="V53" s="4">
        <f t="shared" si="74"/>
        <v>2796409.7116421075</v>
      </c>
      <c r="W53" s="5">
        <f t="shared" si="11"/>
        <v>86723426.116753459</v>
      </c>
      <c r="X53" s="5"/>
      <c r="Y53" s="3" t="s">
        <v>48</v>
      </c>
      <c r="Z53" s="4">
        <f t="shared" si="12"/>
        <v>18836852.031602621</v>
      </c>
      <c r="AA53" s="4">
        <f t="shared" si="13"/>
        <v>2552608.0221404461</v>
      </c>
      <c r="AB53" s="4">
        <f t="shared" si="14"/>
        <v>567820.70153887128</v>
      </c>
      <c r="AC53" s="4">
        <f t="shared" si="15"/>
        <v>537109.90351066459</v>
      </c>
      <c r="AD53" s="4">
        <f t="shared" si="16"/>
        <v>1929762.210472841</v>
      </c>
      <c r="AE53" s="4">
        <f t="shared" si="17"/>
        <v>75364.011810436656</v>
      </c>
      <c r="AF53" s="4">
        <f t="shared" si="18"/>
        <v>507668.83149896975</v>
      </c>
      <c r="AG53" s="4">
        <f t="shared" si="19"/>
        <v>114993.99517217615</v>
      </c>
      <c r="AH53" s="4">
        <f t="shared" si="20"/>
        <v>976409.98582665739</v>
      </c>
      <c r="AI53" s="5">
        <f t="shared" si="21"/>
        <v>26098589.693573684</v>
      </c>
      <c r="AK53" s="3" t="s">
        <v>48</v>
      </c>
      <c r="AL53" s="4">
        <f t="shared" si="22"/>
        <v>0</v>
      </c>
      <c r="AM53" s="4">
        <f t="shared" si="23"/>
        <v>0</v>
      </c>
      <c r="AN53" s="4">
        <f t="shared" si="24"/>
        <v>0</v>
      </c>
      <c r="AO53" s="4">
        <f t="shared" si="25"/>
        <v>0</v>
      </c>
      <c r="AP53" s="4">
        <f t="shared" si="26"/>
        <v>0</v>
      </c>
      <c r="AQ53" s="4">
        <f t="shared" si="27"/>
        <v>0</v>
      </c>
      <c r="AR53" s="4">
        <f t="shared" si="28"/>
        <v>0</v>
      </c>
      <c r="AS53" s="4">
        <f t="shared" si="29"/>
        <v>0</v>
      </c>
      <c r="AT53" s="4">
        <f t="shared" si="30"/>
        <v>0</v>
      </c>
      <c r="AU53" s="5">
        <f t="shared" si="31"/>
        <v>0</v>
      </c>
      <c r="AW53" s="3" t="s">
        <v>48</v>
      </c>
      <c r="AX53" s="4">
        <f t="shared" si="32"/>
        <v>125906945.9178202</v>
      </c>
      <c r="AY53" s="4">
        <f t="shared" si="33"/>
        <v>17153126.899797507</v>
      </c>
      <c r="AZ53" s="4">
        <f t="shared" si="34"/>
        <v>3351927.0112494244</v>
      </c>
      <c r="BA53" s="4">
        <f t="shared" si="35"/>
        <v>3834134.2664895006</v>
      </c>
      <c r="BB53" s="4">
        <f t="shared" si="36"/>
        <v>5350016.6414530845</v>
      </c>
      <c r="BC53" s="4">
        <f t="shared" si="37"/>
        <v>415259.86197366909</v>
      </c>
      <c r="BD53" s="4">
        <f t="shared" si="38"/>
        <v>3637656.0126602123</v>
      </c>
      <c r="BE53" s="4">
        <f t="shared" si="39"/>
        <v>691898.70922437357</v>
      </c>
      <c r="BF53" s="4">
        <f t="shared" si="40"/>
        <v>5735533.7430935102</v>
      </c>
      <c r="BG53" s="5">
        <f t="shared" si="41"/>
        <v>166076499.0637615</v>
      </c>
      <c r="BI53" s="3" t="s">
        <v>48</v>
      </c>
      <c r="BJ53" s="4">
        <f t="shared" si="42"/>
        <v>18836852.031602621</v>
      </c>
      <c r="BK53" s="4">
        <f t="shared" si="43"/>
        <v>2552608.0221404461</v>
      </c>
      <c r="BL53" s="4">
        <f t="shared" si="44"/>
        <v>567820.70153887128</v>
      </c>
      <c r="BM53" s="4">
        <f t="shared" si="45"/>
        <v>537109.90351066459</v>
      </c>
      <c r="BN53" s="4">
        <f t="shared" si="46"/>
        <v>1929762.210472841</v>
      </c>
      <c r="BO53" s="4">
        <f t="shared" si="47"/>
        <v>75364.011810436656</v>
      </c>
      <c r="BP53" s="4">
        <f t="shared" si="48"/>
        <v>507668.83149896975</v>
      </c>
      <c r="BQ53" s="4">
        <f t="shared" si="49"/>
        <v>114993.99517217615</v>
      </c>
      <c r="BR53" s="4">
        <f t="shared" si="50"/>
        <v>976409.98582665739</v>
      </c>
      <c r="BS53" s="5">
        <f t="shared" si="51"/>
        <v>26098589.693573684</v>
      </c>
      <c r="BU53" s="3" t="s">
        <v>48</v>
      </c>
      <c r="BV53" s="4">
        <f t="shared" si="52"/>
        <v>144743797.94942284</v>
      </c>
      <c r="BW53" s="4">
        <f t="shared" si="53"/>
        <v>19705734.921937954</v>
      </c>
      <c r="BX53" s="4">
        <f t="shared" si="54"/>
        <v>3919747.7127882959</v>
      </c>
      <c r="BY53" s="4">
        <f t="shared" si="55"/>
        <v>4371244.1700001657</v>
      </c>
      <c r="BZ53" s="4">
        <f t="shared" si="56"/>
        <v>7279778.8519259254</v>
      </c>
      <c r="CA53" s="4">
        <f t="shared" si="57"/>
        <v>490623.87378410576</v>
      </c>
      <c r="CB53" s="4">
        <f t="shared" si="58"/>
        <v>4145324.8441591822</v>
      </c>
      <c r="CC53" s="4">
        <f t="shared" si="59"/>
        <v>806892.70439654973</v>
      </c>
      <c r="CD53" s="4">
        <f t="shared" si="60"/>
        <v>6711943.7289201673</v>
      </c>
      <c r="CE53" s="5">
        <f t="shared" si="61"/>
        <v>192175088.75733516</v>
      </c>
      <c r="CF53" s="6"/>
      <c r="CG53" s="3" t="s">
        <v>48</v>
      </c>
      <c r="CH53" s="4">
        <f>ParFedAn19!$C$7*CaGa19!$N54</f>
        <v>17824585.073290855</v>
      </c>
      <c r="CI53" s="4">
        <f>ParFedAn19!$D$7*CaGa19!$N54</f>
        <v>2452767.2026949995</v>
      </c>
      <c r="CJ53" s="4">
        <f>ParFedAn19!$E$7*CoAr14FIII19!R52</f>
        <v>0</v>
      </c>
      <c r="CK53" s="4">
        <f>ParFedAn19!$F$7*CaGa19!$N54</f>
        <v>652049.67004776595</v>
      </c>
      <c r="CL53" s="4">
        <f>ParFedAn19!$G$7*CaGa19!$N54</f>
        <v>1330176.5565860632</v>
      </c>
      <c r="CM53" s="4">
        <f>ParFedAn19!$H$7*CaGa19!$N54</f>
        <v>82201.10422356354</v>
      </c>
      <c r="CN53" s="4">
        <f>ParFedAn19!$I$7*CaGa19!$N54</f>
        <v>652832.59823094995</v>
      </c>
      <c r="CO53" s="4">
        <f>ParFedAn19!$J$7*CaGa19!$N54</f>
        <v>115316.45153739559</v>
      </c>
      <c r="CP53" s="4">
        <f>ParFedAn19!$K$7*CoAr14FII19!O54</f>
        <v>1010423.7664663235</v>
      </c>
      <c r="CQ53" s="5">
        <f t="shared" si="7"/>
        <v>24120352.423077922</v>
      </c>
      <c r="CS53" s="3" t="s">
        <v>48</v>
      </c>
      <c r="CT53" s="4">
        <f>ParFedAn19!$C$11*CaGa19!$N54</f>
        <v>24619257.331953283</v>
      </c>
      <c r="CU53" s="4">
        <f>ParFedAn19!$D$11*CaGa19!$N54</f>
        <v>3547812.9417434679</v>
      </c>
      <c r="CV53" s="4">
        <f>ParFedAn19!$E$11*CoAr14FIII19!R52</f>
        <v>0</v>
      </c>
      <c r="CW53" s="4">
        <f>ParFedAn19!$F$11*CaGa19!$N54</f>
        <v>1136685.4783807646</v>
      </c>
      <c r="CX53" s="4">
        <f>ParFedAn19!$G$11*CaGa19!$N54</f>
        <v>570599.53440441447</v>
      </c>
      <c r="CY53" s="4">
        <f>ParFedAn19!$H$11*CaGa19!$N54</f>
        <v>66986.396160085525</v>
      </c>
      <c r="CZ53" s="4">
        <f>ParFedAn19!$I$11*CaGa19!$N54</f>
        <v>691261.24337834225</v>
      </c>
      <c r="DA53" s="4">
        <f>ParFedAn19!$J$11*CaGa19!$N54</f>
        <v>115316.45153739559</v>
      </c>
      <c r="DB53" s="4">
        <f>ParFedAn19!$K$11*CoAr14FII19!O54</f>
        <v>1226343.6292967882</v>
      </c>
      <c r="DC53" s="5">
        <f t="shared" si="62"/>
        <v>31974263.006854542</v>
      </c>
      <c r="DE53" s="3" t="s">
        <v>48</v>
      </c>
      <c r="DF53" s="4">
        <f>ParFedAn19!$C$14*CaGa19!$N54</f>
        <v>17776702.082297575</v>
      </c>
      <c r="DG53" s="4">
        <f>ParFedAn19!$D$14*CaGa19!$N54</f>
        <v>2443534.7545109089</v>
      </c>
      <c r="DH53" s="4">
        <f>ParFedAn19!$E$14*CoAr14FIII19!R52</f>
        <v>0</v>
      </c>
      <c r="DI53" s="4">
        <f>ParFedAn19!$F$14*CaGa19!$N54</f>
        <v>976759.54973519</v>
      </c>
      <c r="DJ53" s="4">
        <f>ParFedAn19!$G$14*CaGa19!$N54</f>
        <v>570599.53440441447</v>
      </c>
      <c r="DK53" s="4">
        <f>ParFedAn19!$H$14*CaGa19!$N54</f>
        <v>78568.37450462101</v>
      </c>
      <c r="DL53" s="4">
        <f>ParFedAn19!$I$14*CaGa19!$N54</f>
        <v>594620.13439714571</v>
      </c>
      <c r="DM53" s="4">
        <f>ParFedAn19!$J$14*CaGa19!$N54</f>
        <v>115316.45153739559</v>
      </c>
      <c r="DN53" s="4">
        <f>ParFedAn19!$K$14*CoAr14FII19!O54</f>
        <v>702356.63568829081</v>
      </c>
      <c r="DO53" s="5">
        <f t="shared" si="63"/>
        <v>23258457.517075542</v>
      </c>
      <c r="DQ53" s="3" t="s">
        <v>48</v>
      </c>
      <c r="DR53" s="4">
        <f>ParFedAn19!$C$22*CaGa19!$N54</f>
        <v>19735901.906448189</v>
      </c>
      <c r="DS53" s="4">
        <f>ParFedAn19!$D$22*CaGa19!$N54</f>
        <v>2785846.5515177608</v>
      </c>
      <c r="DT53" s="4">
        <f>ParFedAn19!$E$22*CoAr14FIII19!R52</f>
        <v>0</v>
      </c>
      <c r="DU53" s="4">
        <f>ParFedAn19!$F$22*CaGa19!$N54</f>
        <v>594003.93264094682</v>
      </c>
      <c r="DV53" s="4">
        <f>ParFedAn19!$G$22*CaGa19!$N54</f>
        <v>1732002.4339319312</v>
      </c>
      <c r="DW53" s="4">
        <f>ParFedAn19!$H$22*CaGa19!$N54</f>
        <v>69829.92175975896</v>
      </c>
      <c r="DX53" s="4">
        <f>ParFedAn19!$I$22*CaGa19!$N54</f>
        <v>432438.99314973777</v>
      </c>
      <c r="DY53" s="4">
        <f>ParFedAn19!$J$22*CaGa19!$N54</f>
        <v>115316.45153739559</v>
      </c>
      <c r="DZ53" s="4">
        <f>ParFedAn19!$K$22*CoAr14FII19!O54</f>
        <v>836979.46881197358</v>
      </c>
      <c r="EA53" s="5">
        <f t="shared" si="64"/>
        <v>26302319.659797698</v>
      </c>
      <c r="EC53" s="3" t="s">
        <v>48</v>
      </c>
      <c r="ED53" s="4">
        <f>ParFedAn19!$C$26*CaGa19!$N54</f>
        <v>24015020.817153346</v>
      </c>
      <c r="EE53" s="4">
        <f>ParFedAn19!$D$26*CaGa19!$N54</f>
        <v>3237147.0283795875</v>
      </c>
      <c r="EF53" s="4">
        <f>ParFedAn19!$E$26*CoAr14FIII19!R52</f>
        <v>0</v>
      </c>
      <c r="EG53" s="4">
        <f>ParFedAn19!$F$26*CaGa19!$N54</f>
        <v>607454.86608858348</v>
      </c>
      <c r="EH53" s="4">
        <f>ParFedAn19!$G$26*CaGa19!$N54</f>
        <v>576039.0486720918</v>
      </c>
      <c r="EI53" s="4">
        <f>ParFedAn19!$H$26*CaGa19!$N54</f>
        <v>44312.924173703599</v>
      </c>
      <c r="EJ53" s="4">
        <f>ParFedAn19!$I$26*CaGa19!$N54</f>
        <v>683015.56256739423</v>
      </c>
      <c r="EK53" s="4">
        <f>ParFedAn19!$J$26*CaGa19!$N54</f>
        <v>115316.45153739559</v>
      </c>
      <c r="EL53" s="4">
        <f>ParFedAn19!$K$26*CoAr14FII19!O54</f>
        <v>970893.60999592289</v>
      </c>
      <c r="EM53" s="5">
        <f t="shared" si="65"/>
        <v>30249200.308568027</v>
      </c>
      <c r="EO53" s="3" t="s">
        <v>48</v>
      </c>
      <c r="EP53" s="4">
        <f>ParFedAn19!$C$30*CaGa19!$N54</f>
        <v>21935478.706676949</v>
      </c>
      <c r="EQ53" s="4">
        <f>ParFedAn19!$D$30*CaGa19!$N54</f>
        <v>2686018.4209507811</v>
      </c>
      <c r="ER53" s="4">
        <f>ParFedAn19!$E$30*CoAr14FIII19!R52</f>
        <v>3351927.0112494244</v>
      </c>
      <c r="ES53" s="400">
        <f>ParFedAn19!$F$30*CaGa19!$N54</f>
        <v>-132819.23040375009</v>
      </c>
      <c r="ET53" s="4">
        <f>ParFedAn19!$G$30*CaGa19!$N54</f>
        <v>570599.53345416917</v>
      </c>
      <c r="EU53" s="4">
        <f>ParFedAn19!$H$30*CaGa19!$N54</f>
        <v>73361.141151936419</v>
      </c>
      <c r="EV53" s="4">
        <f>ParFedAn19!$I$30*CaGa19!$N54</f>
        <v>583487.48093664227</v>
      </c>
      <c r="EW53" s="4">
        <f>ParFedAn19!$J$30*CaGa19!$N54</f>
        <v>115316.45153739559</v>
      </c>
      <c r="EX53" s="4">
        <f>ParFedAn19!$K$30*CoAr14FII19!O54</f>
        <v>988536.63283421099</v>
      </c>
      <c r="EY53" s="5">
        <f t="shared" si="66"/>
        <v>30171906.148387756</v>
      </c>
      <c r="FA53" s="3" t="s">
        <v>48</v>
      </c>
      <c r="FB53" s="4">
        <f>ParFedAn19!$C$41*CaGa19!$AC54</f>
        <v>18836852.031602621</v>
      </c>
      <c r="FC53" s="4">
        <f>ParFedAn19!$D$41*CaGa19!$AC54</f>
        <v>2552608.0221404461</v>
      </c>
      <c r="FD53" s="4">
        <f>ParFedAn19!$E$41*CoAr14FIII19!R52</f>
        <v>567820.70153887128</v>
      </c>
      <c r="FE53" s="4">
        <f>ParFedAn19!$F$41*CaGa19!$AC54</f>
        <v>537109.90351066459</v>
      </c>
      <c r="FF53" s="4">
        <f>ParFedAn19!$G$41*CaGa19!$AC54</f>
        <v>1929762.210472841</v>
      </c>
      <c r="FG53" s="4">
        <f>ParFedAn19!$H$41*CaGa19!$AC54</f>
        <v>75364.011810436656</v>
      </c>
      <c r="FH53" s="4">
        <f>ParFedAn19!$I$41*CaGa19!$AC54</f>
        <v>507668.83149896975</v>
      </c>
      <c r="FI53" s="4">
        <f>ParFedAn19!$J$41*CaGa19!$AC54</f>
        <v>114993.99517217615</v>
      </c>
      <c r="FJ53" s="4">
        <f>ParFedAn19!$K$41*CoAr14FII19!U54</f>
        <v>976409.98582665739</v>
      </c>
      <c r="FK53" s="5">
        <f t="shared" si="67"/>
        <v>26098589.693573684</v>
      </c>
      <c r="FM53" s="3" t="s">
        <v>48</v>
      </c>
      <c r="FN53" s="4"/>
      <c r="FO53" s="4"/>
      <c r="FP53" s="4"/>
      <c r="FQ53" s="4"/>
      <c r="FR53" s="4"/>
      <c r="FS53" s="4"/>
      <c r="FT53" s="4"/>
      <c r="FU53" s="4"/>
      <c r="FV53" s="4"/>
      <c r="FW53" s="5">
        <f t="shared" si="68"/>
        <v>0</v>
      </c>
      <c r="FY53" s="3" t="s">
        <v>48</v>
      </c>
      <c r="FZ53" s="4"/>
      <c r="GA53" s="4"/>
      <c r="GB53" s="4"/>
      <c r="GC53" s="4"/>
      <c r="GD53" s="4"/>
      <c r="GE53" s="4"/>
      <c r="GF53" s="4"/>
      <c r="GG53" s="4"/>
      <c r="GH53" s="4"/>
      <c r="GI53" s="5">
        <f t="shared" si="69"/>
        <v>0</v>
      </c>
      <c r="GK53" s="3" t="s">
        <v>48</v>
      </c>
      <c r="GL53" s="4"/>
      <c r="GM53" s="4"/>
      <c r="GN53" s="4"/>
      <c r="GO53" s="4"/>
      <c r="GP53" s="4"/>
      <c r="GQ53" s="4"/>
      <c r="GR53" s="4"/>
      <c r="GS53" s="4"/>
      <c r="GT53" s="4"/>
      <c r="GU53" s="5">
        <f t="shared" si="70"/>
        <v>0</v>
      </c>
      <c r="GW53" s="3" t="s">
        <v>48</v>
      </c>
      <c r="GX53" s="4"/>
      <c r="GY53" s="4"/>
      <c r="GZ53" s="4"/>
      <c r="HA53" s="4"/>
      <c r="HB53" s="4"/>
      <c r="HC53" s="4"/>
      <c r="HD53" s="4"/>
      <c r="HE53" s="4"/>
      <c r="HF53" s="4"/>
      <c r="HG53" s="5">
        <f t="shared" si="71"/>
        <v>0</v>
      </c>
      <c r="HI53" s="3" t="s">
        <v>48</v>
      </c>
      <c r="HJ53" s="4"/>
      <c r="HK53" s="4"/>
      <c r="HL53" s="4"/>
      <c r="HM53" s="4"/>
      <c r="HN53" s="4"/>
      <c r="HO53" s="4"/>
      <c r="HP53" s="4"/>
      <c r="HQ53" s="4"/>
      <c r="HR53" s="4"/>
      <c r="HS53" s="5">
        <f t="shared" si="72"/>
        <v>0</v>
      </c>
    </row>
    <row r="54" spans="1:227" s="2" customFormat="1">
      <c r="A54" s="3" t="s">
        <v>49</v>
      </c>
      <c r="B54" s="4">
        <f t="shared" si="75"/>
        <v>18880034.843639161</v>
      </c>
      <c r="C54" s="4">
        <f t="shared" si="75"/>
        <v>2647355.3979379628</v>
      </c>
      <c r="D54" s="4">
        <f t="shared" si="75"/>
        <v>0</v>
      </c>
      <c r="E54" s="4">
        <f t="shared" si="75"/>
        <v>867023.64957912383</v>
      </c>
      <c r="F54" s="4">
        <f t="shared" si="75"/>
        <v>774812.95322444197</v>
      </c>
      <c r="G54" s="4">
        <f t="shared" si="75"/>
        <v>71404.848467015137</v>
      </c>
      <c r="H54" s="4">
        <f t="shared" si="73"/>
        <v>607815.61725042365</v>
      </c>
      <c r="I54" s="4">
        <f t="shared" si="73"/>
        <v>108460.25928184351</v>
      </c>
      <c r="J54" s="4">
        <f t="shared" si="73"/>
        <v>567111.57731086691</v>
      </c>
      <c r="K54" s="6">
        <f t="shared" si="9"/>
        <v>24524019.146690842</v>
      </c>
      <c r="L54" s="3"/>
      <c r="M54" s="3" t="s">
        <v>49</v>
      </c>
      <c r="N54" s="4">
        <f t="shared" si="76"/>
        <v>20593662.151518553</v>
      </c>
      <c r="O54" s="4">
        <f t="shared" si="76"/>
        <v>2730404.5725408616</v>
      </c>
      <c r="P54" s="4">
        <f t="shared" si="76"/>
        <v>3605884.1651346767</v>
      </c>
      <c r="Q54" s="4">
        <f t="shared" si="76"/>
        <v>335034.37169114593</v>
      </c>
      <c r="R54" s="4">
        <f t="shared" si="76"/>
        <v>902496.70022082026</v>
      </c>
      <c r="S54" s="4">
        <f t="shared" si="76"/>
        <v>58785.283986031776</v>
      </c>
      <c r="T54" s="4">
        <f t="shared" si="74"/>
        <v>532643.55416086223</v>
      </c>
      <c r="U54" s="4">
        <f t="shared" si="74"/>
        <v>108460.25928184351</v>
      </c>
      <c r="V54" s="4">
        <f t="shared" si="74"/>
        <v>539574.48049364623</v>
      </c>
      <c r="W54" s="5">
        <f t="shared" si="11"/>
        <v>29406945.53902844</v>
      </c>
      <c r="X54" s="5"/>
      <c r="Y54" s="3" t="s">
        <v>49</v>
      </c>
      <c r="Z54" s="4">
        <f t="shared" si="12"/>
        <v>5960321.0348705258</v>
      </c>
      <c r="AA54" s="4">
        <f t="shared" si="13"/>
        <v>807691.39464586671</v>
      </c>
      <c r="AB54" s="4">
        <f t="shared" si="14"/>
        <v>610841.36660585552</v>
      </c>
      <c r="AC54" s="4">
        <f t="shared" si="15"/>
        <v>169951.29815539168</v>
      </c>
      <c r="AD54" s="4">
        <f t="shared" si="16"/>
        <v>610611.70285154798</v>
      </c>
      <c r="AE54" s="4">
        <f t="shared" si="17"/>
        <v>23846.53784572726</v>
      </c>
      <c r="AF54" s="4">
        <f t="shared" si="18"/>
        <v>160635.60992330054</v>
      </c>
      <c r="AG54" s="4">
        <f t="shared" si="19"/>
        <v>36386.182105089661</v>
      </c>
      <c r="AH54" s="4">
        <f t="shared" si="20"/>
        <v>189204.33471602423</v>
      </c>
      <c r="AI54" s="5">
        <f t="shared" si="21"/>
        <v>8569489.4617193285</v>
      </c>
      <c r="AK54" s="3" t="s">
        <v>49</v>
      </c>
      <c r="AL54" s="4">
        <f t="shared" si="22"/>
        <v>0</v>
      </c>
      <c r="AM54" s="4">
        <f t="shared" si="23"/>
        <v>0</v>
      </c>
      <c r="AN54" s="4">
        <f t="shared" si="24"/>
        <v>0</v>
      </c>
      <c r="AO54" s="4">
        <f t="shared" si="25"/>
        <v>0</v>
      </c>
      <c r="AP54" s="4">
        <f t="shared" si="26"/>
        <v>0</v>
      </c>
      <c r="AQ54" s="4">
        <f t="shared" si="27"/>
        <v>0</v>
      </c>
      <c r="AR54" s="4">
        <f t="shared" si="28"/>
        <v>0</v>
      </c>
      <c r="AS54" s="4">
        <f t="shared" si="29"/>
        <v>0</v>
      </c>
      <c r="AT54" s="4">
        <f t="shared" si="30"/>
        <v>0</v>
      </c>
      <c r="AU54" s="5">
        <f t="shared" si="31"/>
        <v>0</v>
      </c>
      <c r="AW54" s="3" t="s">
        <v>49</v>
      </c>
      <c r="AX54" s="4">
        <f t="shared" si="32"/>
        <v>39473696.995157711</v>
      </c>
      <c r="AY54" s="4">
        <f t="shared" si="33"/>
        <v>5377759.9704788243</v>
      </c>
      <c r="AZ54" s="4">
        <f t="shared" si="34"/>
        <v>3605884.1651346767</v>
      </c>
      <c r="BA54" s="4">
        <f t="shared" si="35"/>
        <v>1202058.0212702698</v>
      </c>
      <c r="BB54" s="4">
        <f t="shared" si="36"/>
        <v>1677309.6534452625</v>
      </c>
      <c r="BC54" s="4">
        <f t="shared" si="37"/>
        <v>130190.13245304691</v>
      </c>
      <c r="BD54" s="4">
        <f t="shared" si="38"/>
        <v>1140459.1714112859</v>
      </c>
      <c r="BE54" s="4">
        <f t="shared" si="39"/>
        <v>216920.51856368704</v>
      </c>
      <c r="BF54" s="4">
        <f t="shared" si="40"/>
        <v>1106686.0578045133</v>
      </c>
      <c r="BG54" s="5">
        <f t="shared" si="41"/>
        <v>53930964.685719267</v>
      </c>
      <c r="BI54" s="3" t="s">
        <v>49</v>
      </c>
      <c r="BJ54" s="4">
        <f t="shared" si="42"/>
        <v>5960321.0348705258</v>
      </c>
      <c r="BK54" s="4">
        <f t="shared" si="43"/>
        <v>807691.39464586671</v>
      </c>
      <c r="BL54" s="4">
        <f t="shared" si="44"/>
        <v>610841.36660585552</v>
      </c>
      <c r="BM54" s="4">
        <f t="shared" si="45"/>
        <v>169951.29815539168</v>
      </c>
      <c r="BN54" s="4">
        <f t="shared" si="46"/>
        <v>610611.70285154798</v>
      </c>
      <c r="BO54" s="4">
        <f t="shared" si="47"/>
        <v>23846.53784572726</v>
      </c>
      <c r="BP54" s="4">
        <f t="shared" si="48"/>
        <v>160635.60992330054</v>
      </c>
      <c r="BQ54" s="4">
        <f t="shared" si="49"/>
        <v>36386.182105089661</v>
      </c>
      <c r="BR54" s="4">
        <f t="shared" si="50"/>
        <v>189204.33471602423</v>
      </c>
      <c r="BS54" s="5">
        <f t="shared" si="51"/>
        <v>8569489.4617193285</v>
      </c>
      <c r="BU54" s="3" t="s">
        <v>49</v>
      </c>
      <c r="BV54" s="4">
        <f t="shared" si="52"/>
        <v>45434018.030028239</v>
      </c>
      <c r="BW54" s="4">
        <f t="shared" si="53"/>
        <v>6185451.3651246913</v>
      </c>
      <c r="BX54" s="4">
        <f t="shared" si="54"/>
        <v>4216725.5317405323</v>
      </c>
      <c r="BY54" s="4">
        <f t="shared" si="55"/>
        <v>1372009.3194256613</v>
      </c>
      <c r="BZ54" s="4">
        <f t="shared" si="56"/>
        <v>2287921.3562968103</v>
      </c>
      <c r="CA54" s="4">
        <f t="shared" si="57"/>
        <v>154036.67029877417</v>
      </c>
      <c r="CB54" s="4">
        <f t="shared" si="58"/>
        <v>1301094.7813345864</v>
      </c>
      <c r="CC54" s="4">
        <f t="shared" si="59"/>
        <v>253306.7006687767</v>
      </c>
      <c r="CD54" s="4">
        <f t="shared" si="60"/>
        <v>1295890.3925205376</v>
      </c>
      <c r="CE54" s="5">
        <f t="shared" si="61"/>
        <v>62500454.147438608</v>
      </c>
      <c r="CF54" s="6"/>
      <c r="CG54" s="3" t="s">
        <v>49</v>
      </c>
      <c r="CH54" s="4">
        <f>ParFedAn19!$C$7*CaGa19!$N55</f>
        <v>5588272.077592425</v>
      </c>
      <c r="CI54" s="4">
        <f>ParFedAn19!$D$7*CaGa19!$N55</f>
        <v>768978.93641259102</v>
      </c>
      <c r="CJ54" s="4">
        <f>ParFedAn19!$E$7*CoAr14FIII19!R53</f>
        <v>0</v>
      </c>
      <c r="CK54" s="4">
        <f>ParFedAn19!$F$7*CaGa19!$N55</f>
        <v>204427.25310848115</v>
      </c>
      <c r="CL54" s="4">
        <f>ParFedAn19!$G$7*CaGa19!$N55</f>
        <v>417030.1007778552</v>
      </c>
      <c r="CM54" s="4">
        <f>ParFedAn19!$H$7*CaGa19!$N55</f>
        <v>25771.266685367806</v>
      </c>
      <c r="CN54" s="4">
        <f>ParFedAn19!$I$7*CaGa19!$N55</f>
        <v>204672.71271872491</v>
      </c>
      <c r="CO54" s="4">
        <f>ParFedAn19!$J$7*CaGa19!$N55</f>
        <v>36153.419760614503</v>
      </c>
      <c r="CP54" s="4">
        <f>ParFedAn19!$K$7*CoAr14FII19!O55</f>
        <v>194963.87693109116</v>
      </c>
      <c r="CQ54" s="5">
        <f t="shared" si="7"/>
        <v>7440269.6439871509</v>
      </c>
      <c r="CS54" s="3" t="s">
        <v>49</v>
      </c>
      <c r="CT54" s="4">
        <f>ParFedAn19!$C$11*CaGa19!$N55</f>
        <v>7718502.7170911115</v>
      </c>
      <c r="CU54" s="4">
        <f>ParFedAn19!$D$11*CaGa19!$N55</f>
        <v>1112292.0347006805</v>
      </c>
      <c r="CV54" s="4">
        <f>ParFedAn19!$E$11*CoAr14FIII19!R53</f>
        <v>0</v>
      </c>
      <c r="CW54" s="4">
        <f>ParFedAn19!$F$11*CaGa19!$N55</f>
        <v>356367.77483018633</v>
      </c>
      <c r="CX54" s="4">
        <f>ParFedAn19!$G$11*CaGa19!$N55</f>
        <v>178891.42622329341</v>
      </c>
      <c r="CY54" s="4">
        <f>ParFedAn19!$H$11*CaGa19!$N55</f>
        <v>21001.229801465353</v>
      </c>
      <c r="CZ54" s="4">
        <f>ParFedAn19!$I$11*CaGa19!$N55</f>
        <v>216720.66355594643</v>
      </c>
      <c r="DA54" s="4">
        <f>ParFedAn19!$J$11*CaGa19!$N55</f>
        <v>36153.419760614503</v>
      </c>
      <c r="DB54" s="4">
        <f>ParFedAn19!$K$11*CoAr14FII19!O55</f>
        <v>236626.17245594593</v>
      </c>
      <c r="DC54" s="5">
        <f t="shared" si="62"/>
        <v>9876555.4384192433</v>
      </c>
      <c r="DE54" s="3" t="s">
        <v>49</v>
      </c>
      <c r="DF54" s="4">
        <f>ParFedAn19!$C$14*CaGa19!$N55</f>
        <v>5573260.048955624</v>
      </c>
      <c r="DG54" s="4">
        <f>ParFedAn19!$D$14*CaGa19!$N55</f>
        <v>766084.42682469136</v>
      </c>
      <c r="DH54" s="4">
        <f>ParFedAn19!$E$14*CoAr14FIII19!R53</f>
        <v>0</v>
      </c>
      <c r="DI54" s="4">
        <f>ParFedAn19!$F$14*CaGa19!$N55</f>
        <v>306228.62164045637</v>
      </c>
      <c r="DJ54" s="4">
        <f>ParFedAn19!$G$14*CaGa19!$N55</f>
        <v>178891.42622329341</v>
      </c>
      <c r="DK54" s="4">
        <f>ParFedAn19!$H$14*CaGa19!$N55</f>
        <v>24632.351980181982</v>
      </c>
      <c r="DL54" s="4">
        <f>ParFedAn19!$I$14*CaGa19!$N55</f>
        <v>186422.24097575227</v>
      </c>
      <c r="DM54" s="4">
        <f>ParFedAn19!$J$14*CaGa19!$N55</f>
        <v>36153.419760614503</v>
      </c>
      <c r="DN54" s="4">
        <f>ParFedAn19!$K$14*CoAr14FII19!O55</f>
        <v>135521.5279238298</v>
      </c>
      <c r="DO54" s="5">
        <f t="shared" si="63"/>
        <v>7207194.0642844448</v>
      </c>
      <c r="DQ54" s="3" t="s">
        <v>49</v>
      </c>
      <c r="DR54" s="4">
        <f>ParFedAn19!$C$22*CaGa19!$N55</f>
        <v>6187498.2837704485</v>
      </c>
      <c r="DS54" s="4">
        <f>ParFedAn19!$D$22*CaGa19!$N55</f>
        <v>873404.25778728118</v>
      </c>
      <c r="DT54" s="4">
        <f>ParFedAn19!$E$22*CoAr14FIII19!R53</f>
        <v>0</v>
      </c>
      <c r="DU54" s="4">
        <f>ParFedAn19!$F$22*CaGa19!$N55</f>
        <v>186229.05257590057</v>
      </c>
      <c r="DV54" s="4">
        <f>ParFedAn19!$G$22*CaGa19!$N55</f>
        <v>543008.47958403383</v>
      </c>
      <c r="DW54" s="4">
        <f>ParFedAn19!$H$22*CaGa19!$N55</f>
        <v>21892.717297260428</v>
      </c>
      <c r="DX54" s="4">
        <f>ParFedAn19!$I$22*CaGa19!$N55</f>
        <v>135576.04515024487</v>
      </c>
      <c r="DY54" s="4">
        <f>ParFedAn19!$J$22*CaGa19!$N55</f>
        <v>36153.419760614503</v>
      </c>
      <c r="DZ54" s="4">
        <f>ParFedAn19!$K$22*CoAr14FII19!O55</f>
        <v>161497.35147460658</v>
      </c>
      <c r="EA54" s="5">
        <f t="shared" si="64"/>
        <v>8145259.6074003894</v>
      </c>
      <c r="EC54" s="3" t="s">
        <v>49</v>
      </c>
      <c r="ED54" s="4">
        <f>ParFedAn19!$C$26*CaGa19!$N55</f>
        <v>7529065.5980763212</v>
      </c>
      <c r="EE54" s="4">
        <f>ParFedAn19!$D$26*CaGa19!$N55</f>
        <v>1014893.6581341176</v>
      </c>
      <c r="EF54" s="4">
        <f>ParFedAn19!$E$26*CoAr14FIII19!R53</f>
        <v>0</v>
      </c>
      <c r="EG54" s="4">
        <f>ParFedAn19!$F$26*CaGa19!$N55</f>
        <v>190446.11992944116</v>
      </c>
      <c r="EH54" s="4">
        <f>ParFedAn19!$G$26*CaGa19!$N55</f>
        <v>180596.79471140905</v>
      </c>
      <c r="EI54" s="4">
        <f>ParFedAn19!$H$26*CaGa19!$N55</f>
        <v>13892.759680978041</v>
      </c>
      <c r="EJ54" s="4">
        <f>ParFedAn19!$I$26*CaGa19!$N55</f>
        <v>214135.52019092036</v>
      </c>
      <c r="EK54" s="4">
        <f>ParFedAn19!$J$26*CaGa19!$N55</f>
        <v>36153.419760614503</v>
      </c>
      <c r="EL54" s="4">
        <f>ParFedAn19!$K$26*CoAr14FII19!O55</f>
        <v>187336.43108417199</v>
      </c>
      <c r="EM54" s="5">
        <f t="shared" si="65"/>
        <v>9366520.3015679754</v>
      </c>
      <c r="EO54" s="3" t="s">
        <v>49</v>
      </c>
      <c r="EP54" s="4">
        <f>ParFedAn19!$C$30*CaGa19!$N55</f>
        <v>6877098.269671781</v>
      </c>
      <c r="EQ54" s="4">
        <f>ParFedAn19!$D$30*CaGa19!$N55</f>
        <v>842106.65661946288</v>
      </c>
      <c r="ER54" s="4">
        <f>ParFedAn19!$E$30*CoAr14FIII19!R53</f>
        <v>3605884.1651346767</v>
      </c>
      <c r="ES54" s="400">
        <f>ParFedAn19!$F$30*CaGa19!$N55</f>
        <v>-41640.800814195769</v>
      </c>
      <c r="ET54" s="4">
        <f>ParFedAn19!$G$30*CaGa19!$N55</f>
        <v>178891.42592537741</v>
      </c>
      <c r="EU54" s="4">
        <f>ParFedAn19!$H$30*CaGa19!$N55</f>
        <v>22999.807007793304</v>
      </c>
      <c r="EV54" s="4">
        <f>ParFedAn19!$I$30*CaGa19!$N55</f>
        <v>182931.988819697</v>
      </c>
      <c r="EW54" s="4">
        <f>ParFedAn19!$J$30*CaGa19!$N55</f>
        <v>36153.419760614503</v>
      </c>
      <c r="EX54" s="4">
        <f>ParFedAn19!$K$30*CoAr14FII19!O55</f>
        <v>190740.69793486773</v>
      </c>
      <c r="EY54" s="5">
        <f t="shared" si="66"/>
        <v>11895165.630060077</v>
      </c>
      <c r="FA54" s="3" t="s">
        <v>49</v>
      </c>
      <c r="FB54" s="4">
        <f>ParFedAn19!$C$41*CaGa19!$AC55</f>
        <v>5960321.0348705258</v>
      </c>
      <c r="FC54" s="4">
        <f>ParFedAn19!$D$41*CaGa19!$AC55</f>
        <v>807691.39464586671</v>
      </c>
      <c r="FD54" s="4">
        <f>ParFedAn19!$E$41*CoAr14FIII19!R53</f>
        <v>610841.36660585552</v>
      </c>
      <c r="FE54" s="4">
        <f>ParFedAn19!$F$41*CaGa19!$AC55</f>
        <v>169951.29815539168</v>
      </c>
      <c r="FF54" s="4">
        <f>ParFedAn19!$G$41*CaGa19!$AC55</f>
        <v>610611.70285154798</v>
      </c>
      <c r="FG54" s="4">
        <f>ParFedAn19!$H$41*CaGa19!$AC55</f>
        <v>23846.53784572726</v>
      </c>
      <c r="FH54" s="4">
        <f>ParFedAn19!$I$41*CaGa19!$AC55</f>
        <v>160635.60992330054</v>
      </c>
      <c r="FI54" s="4">
        <f>ParFedAn19!$J$41*CaGa19!$AC55</f>
        <v>36386.182105089661</v>
      </c>
      <c r="FJ54" s="4">
        <f>ParFedAn19!$K$41*CoAr14FII19!U55</f>
        <v>189204.33471602423</v>
      </c>
      <c r="FK54" s="5">
        <f t="shared" si="67"/>
        <v>8569489.4617193285</v>
      </c>
      <c r="FM54" s="3" t="s">
        <v>49</v>
      </c>
      <c r="FN54" s="4"/>
      <c r="FO54" s="4"/>
      <c r="FP54" s="4"/>
      <c r="FQ54" s="4"/>
      <c r="FR54" s="4"/>
      <c r="FS54" s="4"/>
      <c r="FT54" s="4"/>
      <c r="FU54" s="4"/>
      <c r="FV54" s="4"/>
      <c r="FW54" s="5">
        <f t="shared" si="68"/>
        <v>0</v>
      </c>
      <c r="FY54" s="3" t="s">
        <v>49</v>
      </c>
      <c r="FZ54" s="4"/>
      <c r="GA54" s="4"/>
      <c r="GB54" s="4"/>
      <c r="GC54" s="4"/>
      <c r="GD54" s="4"/>
      <c r="GE54" s="4"/>
      <c r="GF54" s="4"/>
      <c r="GG54" s="4"/>
      <c r="GH54" s="4"/>
      <c r="GI54" s="5">
        <f t="shared" si="69"/>
        <v>0</v>
      </c>
      <c r="GK54" s="3" t="s">
        <v>49</v>
      </c>
      <c r="GL54" s="4"/>
      <c r="GM54" s="4"/>
      <c r="GN54" s="4"/>
      <c r="GO54" s="4"/>
      <c r="GP54" s="4"/>
      <c r="GQ54" s="4"/>
      <c r="GR54" s="4"/>
      <c r="GS54" s="4"/>
      <c r="GT54" s="4"/>
      <c r="GU54" s="5">
        <f t="shared" si="70"/>
        <v>0</v>
      </c>
      <c r="GW54" s="3" t="s">
        <v>49</v>
      </c>
      <c r="GX54" s="4"/>
      <c r="GY54" s="4"/>
      <c r="GZ54" s="4"/>
      <c r="HA54" s="4"/>
      <c r="HB54" s="4"/>
      <c r="HC54" s="4"/>
      <c r="HD54" s="4"/>
      <c r="HE54" s="4"/>
      <c r="HF54" s="4"/>
      <c r="HG54" s="5">
        <f t="shared" si="71"/>
        <v>0</v>
      </c>
      <c r="HI54" s="3" t="s">
        <v>49</v>
      </c>
      <c r="HJ54" s="4"/>
      <c r="HK54" s="4"/>
      <c r="HL54" s="4"/>
      <c r="HM54" s="4"/>
      <c r="HN54" s="4"/>
      <c r="HO54" s="4"/>
      <c r="HP54" s="4"/>
      <c r="HQ54" s="4"/>
      <c r="HR54" s="4"/>
      <c r="HS54" s="5">
        <f t="shared" si="72"/>
        <v>0</v>
      </c>
    </row>
    <row r="55" spans="1:227" s="2" customFormat="1">
      <c r="A55" s="3" t="s">
        <v>50</v>
      </c>
      <c r="B55" s="4">
        <f t="shared" si="75"/>
        <v>3856795.5655031041</v>
      </c>
      <c r="C55" s="4">
        <f t="shared" si="75"/>
        <v>540799.24341441435</v>
      </c>
      <c r="D55" s="4">
        <f t="shared" si="75"/>
        <v>0</v>
      </c>
      <c r="E55" s="4">
        <f t="shared" si="75"/>
        <v>177114.76671398629</v>
      </c>
      <c r="F55" s="4">
        <f t="shared" si="75"/>
        <v>158278.05334253254</v>
      </c>
      <c r="G55" s="4">
        <f t="shared" si="75"/>
        <v>14586.514548504001</v>
      </c>
      <c r="H55" s="4">
        <f t="shared" si="73"/>
        <v>124163.99634160385</v>
      </c>
      <c r="I55" s="4">
        <f t="shared" si="73"/>
        <v>22156.158635081265</v>
      </c>
      <c r="J55" s="4">
        <f t="shared" si="73"/>
        <v>44853.920013104907</v>
      </c>
      <c r="K55" s="6">
        <f t="shared" si="9"/>
        <v>4938748.2185123311</v>
      </c>
      <c r="L55" s="3"/>
      <c r="M55" s="3" t="s">
        <v>50</v>
      </c>
      <c r="N55" s="4">
        <f t="shared" si="76"/>
        <v>4206853.7225292772</v>
      </c>
      <c r="O55" s="4">
        <f t="shared" si="76"/>
        <v>557764.44983378006</v>
      </c>
      <c r="P55" s="4">
        <f t="shared" si="76"/>
        <v>0</v>
      </c>
      <c r="Q55" s="4">
        <f t="shared" si="76"/>
        <v>68440.502876766128</v>
      </c>
      <c r="R55" s="4">
        <f t="shared" si="76"/>
        <v>184361.16776900631</v>
      </c>
      <c r="S55" s="4">
        <f t="shared" si="76"/>
        <v>12008.601915824998</v>
      </c>
      <c r="T55" s="4">
        <f t="shared" si="74"/>
        <v>108807.91877211686</v>
      </c>
      <c r="U55" s="4">
        <f t="shared" si="74"/>
        <v>22156.158635081265</v>
      </c>
      <c r="V55" s="4">
        <f t="shared" si="74"/>
        <v>42675.95929523425</v>
      </c>
      <c r="W55" s="5">
        <f t="shared" si="11"/>
        <v>5203068.481627089</v>
      </c>
      <c r="X55" s="5"/>
      <c r="Y55" s="3" t="s">
        <v>50</v>
      </c>
      <c r="Z55" s="4">
        <f t="shared" si="12"/>
        <v>1206397.0527292851</v>
      </c>
      <c r="AA55" s="4">
        <f t="shared" si="13"/>
        <v>163480.54279541774</v>
      </c>
      <c r="AB55" s="4">
        <f t="shared" si="14"/>
        <v>0</v>
      </c>
      <c r="AC55" s="4">
        <f t="shared" si="15"/>
        <v>34398.94327883872</v>
      </c>
      <c r="AD55" s="4">
        <f t="shared" si="16"/>
        <v>123590.68485949756</v>
      </c>
      <c r="AE55" s="4">
        <f t="shared" si="17"/>
        <v>4826.6515858080202</v>
      </c>
      <c r="AF55" s="4">
        <f t="shared" si="18"/>
        <v>32513.404100396834</v>
      </c>
      <c r="AG55" s="4">
        <f t="shared" si="19"/>
        <v>7364.7346501705288</v>
      </c>
      <c r="AH55" s="4">
        <f t="shared" si="20"/>
        <v>15080.018444182058</v>
      </c>
      <c r="AI55" s="5">
        <f t="shared" si="21"/>
        <v>1587652.0324435965</v>
      </c>
      <c r="AK55" s="3" t="s">
        <v>50</v>
      </c>
      <c r="AL55" s="4">
        <f t="shared" si="22"/>
        <v>0</v>
      </c>
      <c r="AM55" s="4">
        <f t="shared" si="23"/>
        <v>0</v>
      </c>
      <c r="AN55" s="4">
        <f t="shared" si="24"/>
        <v>0</v>
      </c>
      <c r="AO55" s="4">
        <f t="shared" si="25"/>
        <v>0</v>
      </c>
      <c r="AP55" s="4">
        <f t="shared" si="26"/>
        <v>0</v>
      </c>
      <c r="AQ55" s="4">
        <f t="shared" si="27"/>
        <v>0</v>
      </c>
      <c r="AR55" s="4">
        <f t="shared" si="28"/>
        <v>0</v>
      </c>
      <c r="AS55" s="4">
        <f t="shared" si="29"/>
        <v>0</v>
      </c>
      <c r="AT55" s="4">
        <f t="shared" si="30"/>
        <v>0</v>
      </c>
      <c r="AU55" s="5">
        <f t="shared" si="31"/>
        <v>0</v>
      </c>
      <c r="AW55" s="3" t="s">
        <v>50</v>
      </c>
      <c r="AX55" s="4">
        <f t="shared" si="32"/>
        <v>8063649.2880323809</v>
      </c>
      <c r="AY55" s="4">
        <f t="shared" si="33"/>
        <v>1098563.6932481944</v>
      </c>
      <c r="AZ55" s="4">
        <f t="shared" si="34"/>
        <v>0</v>
      </c>
      <c r="BA55" s="4">
        <f t="shared" si="35"/>
        <v>245555.2695907524</v>
      </c>
      <c r="BB55" s="4">
        <f t="shared" si="36"/>
        <v>342639.22111153882</v>
      </c>
      <c r="BC55" s="4">
        <f t="shared" si="37"/>
        <v>26595.116464329003</v>
      </c>
      <c r="BD55" s="4">
        <f t="shared" si="38"/>
        <v>232971.91511372072</v>
      </c>
      <c r="BE55" s="4">
        <f t="shared" si="39"/>
        <v>44312.31727016253</v>
      </c>
      <c r="BF55" s="4">
        <f t="shared" si="40"/>
        <v>87529.87930833915</v>
      </c>
      <c r="BG55" s="5">
        <f t="shared" si="41"/>
        <v>10141816.70013942</v>
      </c>
      <c r="BI55" s="3" t="s">
        <v>50</v>
      </c>
      <c r="BJ55" s="4">
        <f t="shared" si="42"/>
        <v>1206397.0527292851</v>
      </c>
      <c r="BK55" s="4">
        <f t="shared" si="43"/>
        <v>163480.54279541774</v>
      </c>
      <c r="BL55" s="4">
        <f t="shared" si="44"/>
        <v>0</v>
      </c>
      <c r="BM55" s="4">
        <f t="shared" si="45"/>
        <v>34398.94327883872</v>
      </c>
      <c r="BN55" s="4">
        <f t="shared" si="46"/>
        <v>123590.68485949756</v>
      </c>
      <c r="BO55" s="4">
        <f t="shared" si="47"/>
        <v>4826.6515858080202</v>
      </c>
      <c r="BP55" s="4">
        <f t="shared" si="48"/>
        <v>32513.404100396834</v>
      </c>
      <c r="BQ55" s="4">
        <f t="shared" si="49"/>
        <v>7364.7346501705288</v>
      </c>
      <c r="BR55" s="4">
        <f t="shared" si="50"/>
        <v>15080.018444182058</v>
      </c>
      <c r="BS55" s="5">
        <f t="shared" si="51"/>
        <v>1587652.0324435965</v>
      </c>
      <c r="BU55" s="3" t="s">
        <v>50</v>
      </c>
      <c r="BV55" s="4">
        <f t="shared" si="52"/>
        <v>9270046.3407616653</v>
      </c>
      <c r="BW55" s="4">
        <f t="shared" si="53"/>
        <v>1262044.2360436122</v>
      </c>
      <c r="BX55" s="4">
        <f t="shared" si="54"/>
        <v>0</v>
      </c>
      <c r="BY55" s="4">
        <f t="shared" si="55"/>
        <v>279954.21286959114</v>
      </c>
      <c r="BZ55" s="4">
        <f t="shared" si="56"/>
        <v>466229.90597103641</v>
      </c>
      <c r="CA55" s="4">
        <f t="shared" si="57"/>
        <v>31421.768050137023</v>
      </c>
      <c r="CB55" s="4">
        <f t="shared" si="58"/>
        <v>265485.31921411754</v>
      </c>
      <c r="CC55" s="4">
        <f t="shared" si="59"/>
        <v>51677.051920333062</v>
      </c>
      <c r="CD55" s="4">
        <f t="shared" si="60"/>
        <v>102609.89775252121</v>
      </c>
      <c r="CE55" s="5">
        <f t="shared" si="61"/>
        <v>11729468.732583016</v>
      </c>
      <c r="CF55" s="6"/>
      <c r="CG55" s="3" t="s">
        <v>50</v>
      </c>
      <c r="CH55" s="4">
        <f>ParFedAn19!$C$7*CaGa19!$N56</f>
        <v>1141566.9063208646</v>
      </c>
      <c r="CI55" s="4">
        <f>ParFedAn19!$D$7*CaGa19!$N56</f>
        <v>157086.28593556728</v>
      </c>
      <c r="CJ55" s="4">
        <f>ParFedAn19!$E$7*CoAr14FIII19!R54</f>
        <v>0</v>
      </c>
      <c r="CK55" s="4">
        <f>ParFedAn19!$F$7*CaGa19!$N56</f>
        <v>41760.204882376092</v>
      </c>
      <c r="CL55" s="4">
        <f>ParFedAn19!$G$7*CaGa19!$N56</f>
        <v>85190.512447768473</v>
      </c>
      <c r="CM55" s="4">
        <f>ParFedAn19!$H$7*CaGa19!$N56</f>
        <v>5264.529853503489</v>
      </c>
      <c r="CN55" s="4">
        <f>ParFedAn19!$I$7*CaGa19!$N56</f>
        <v>41810.347138157849</v>
      </c>
      <c r="CO55" s="4">
        <f>ParFedAn19!$J$7*CaGa19!$N56</f>
        <v>7385.3862116937553</v>
      </c>
      <c r="CP55" s="4">
        <f>ParFedAn19!$K$7*CoAr14FII19!O56</f>
        <v>15420.059281417925</v>
      </c>
      <c r="CQ55" s="5">
        <f t="shared" si="7"/>
        <v>1495484.2320713492</v>
      </c>
      <c r="CS55" s="3" t="s">
        <v>50</v>
      </c>
      <c r="CT55" s="4">
        <f>ParFedAn19!$C$11*CaGa19!$N56</f>
        <v>1576728.3957968953</v>
      </c>
      <c r="CU55" s="4">
        <f>ParFedAn19!$D$11*CaGa19!$N56</f>
        <v>227217.95920960951</v>
      </c>
      <c r="CV55" s="4">
        <f>ParFedAn19!$E$11*CoAr14FIII19!R54</f>
        <v>0</v>
      </c>
      <c r="CW55" s="4">
        <f>ParFedAn19!$F$11*CaGa19!$N56</f>
        <v>72798.47018483287</v>
      </c>
      <c r="CX55" s="4">
        <f>ParFedAn19!$G$11*CaGa19!$N56</f>
        <v>36543.770447382027</v>
      </c>
      <c r="CY55" s="4">
        <f>ParFedAn19!$H$11*CaGa19!$N56</f>
        <v>4290.1112545187871</v>
      </c>
      <c r="CZ55" s="4">
        <f>ParFedAn19!$I$11*CaGa19!$N56</f>
        <v>44271.491079216321</v>
      </c>
      <c r="DA55" s="4">
        <f>ParFedAn19!$J$11*CaGa19!$N56</f>
        <v>7385.3862116937553</v>
      </c>
      <c r="DB55" s="4">
        <f>ParFedAn19!$K$11*CoAr14FII19!O56</f>
        <v>18715.208500369281</v>
      </c>
      <c r="DC55" s="5">
        <f t="shared" si="62"/>
        <v>1987950.7926845178</v>
      </c>
      <c r="DE55" s="3" t="s">
        <v>50</v>
      </c>
      <c r="DF55" s="4">
        <f>ParFedAn19!$C$14*CaGa19!$N56</f>
        <v>1138500.2633853443</v>
      </c>
      <c r="DG55" s="4">
        <f>ParFedAn19!$D$14*CaGa19!$N56</f>
        <v>156494.99826923764</v>
      </c>
      <c r="DH55" s="4">
        <f>ParFedAn19!$E$14*CoAr14FIII19!R54</f>
        <v>0</v>
      </c>
      <c r="DI55" s="4">
        <f>ParFedAn19!$F$14*CaGa19!$N56</f>
        <v>62556.091646777306</v>
      </c>
      <c r="DJ55" s="4">
        <f>ParFedAn19!$G$14*CaGa19!$N56</f>
        <v>36543.770447382027</v>
      </c>
      <c r="DK55" s="4">
        <f>ParFedAn19!$H$14*CaGa19!$N56</f>
        <v>5031.8734404817269</v>
      </c>
      <c r="DL55" s="4">
        <f>ParFedAn19!$I$14*CaGa19!$N56</f>
        <v>38082.158124229682</v>
      </c>
      <c r="DM55" s="4">
        <f>ParFedAn19!$J$14*CaGa19!$N56</f>
        <v>7385.3862116937553</v>
      </c>
      <c r="DN55" s="4">
        <f>ParFedAn19!$K$14*CoAr14FII19!O56</f>
        <v>10718.652231317703</v>
      </c>
      <c r="DO55" s="5">
        <f t="shared" si="63"/>
        <v>1455313.1937564639</v>
      </c>
      <c r="DQ55" s="3" t="s">
        <v>50</v>
      </c>
      <c r="DR55" s="4">
        <f>ParFedAn19!$C$22*CaGa19!$N56</f>
        <v>1263976.2659359649</v>
      </c>
      <c r="DS55" s="4">
        <f>ParFedAn19!$D$22*CaGa19!$N56</f>
        <v>178418.19129165463</v>
      </c>
      <c r="DT55" s="4">
        <f>ParFedAn19!$E$22*CoAr14FIII19!R54</f>
        <v>0</v>
      </c>
      <c r="DU55" s="4">
        <f>ParFedAn19!$F$22*CaGa19!$N56</f>
        <v>38042.693781603972</v>
      </c>
      <c r="DV55" s="4">
        <f>ParFedAn19!$G$22*CaGa19!$N56</f>
        <v>110925.25588192239</v>
      </c>
      <c r="DW55" s="4">
        <f>ParFedAn19!$H$22*CaGa19!$N56</f>
        <v>4472.2234724759637</v>
      </c>
      <c r="DX55" s="4">
        <f>ParFedAn19!$I$22*CaGa19!$N56</f>
        <v>27695.345588839245</v>
      </c>
      <c r="DY55" s="4">
        <f>ParFedAn19!$J$22*CaGa19!$N56</f>
        <v>7385.3862116937553</v>
      </c>
      <c r="DZ55" s="4">
        <f>ParFedAn19!$K$22*CoAr14FII19!O56</f>
        <v>12773.12891357101</v>
      </c>
      <c r="EA55" s="5">
        <f t="shared" si="64"/>
        <v>1643688.4910777258</v>
      </c>
      <c r="EC55" s="3" t="s">
        <v>50</v>
      </c>
      <c r="ED55" s="4">
        <f>ParFedAn19!$C$26*CaGa19!$N56</f>
        <v>1538030.3612535915</v>
      </c>
      <c r="EE55" s="4">
        <f>ParFedAn19!$D$26*CaGa19!$N56</f>
        <v>207321.51145725386</v>
      </c>
      <c r="EF55" s="4">
        <f>ParFedAn19!$E$26*CoAr14FIII19!R54</f>
        <v>0</v>
      </c>
      <c r="EG55" s="4">
        <f>ParFedAn19!$F$26*CaGa19!$N56</f>
        <v>38904.152290725462</v>
      </c>
      <c r="EH55" s="4">
        <f>ParFedAn19!$G$26*CaGa19!$N56</f>
        <v>36892.141500559883</v>
      </c>
      <c r="EI55" s="4">
        <f>ParFedAn19!$H$26*CaGa19!$N56</f>
        <v>2837.9997374977561</v>
      </c>
      <c r="EJ55" s="4">
        <f>ParFedAn19!$I$26*CaGa19!$N56</f>
        <v>43743.400450729932</v>
      </c>
      <c r="EK55" s="4">
        <f>ParFedAn19!$J$26*CaGa19!$N56</f>
        <v>7385.3862116937553</v>
      </c>
      <c r="EL55" s="4">
        <f>ParFedAn19!$K$26*CoAr14FII19!O56</f>
        <v>14816.790260629685</v>
      </c>
      <c r="EM55" s="5">
        <f t="shared" si="65"/>
        <v>1889931.7431626818</v>
      </c>
      <c r="EO55" s="3" t="s">
        <v>50</v>
      </c>
      <c r="EP55" s="4">
        <f>ParFedAn19!$C$30*CaGa19!$N56</f>
        <v>1404847.0953397208</v>
      </c>
      <c r="EQ55" s="4">
        <f>ParFedAn19!$D$30*CaGa19!$N56</f>
        <v>172024.7470848716</v>
      </c>
      <c r="ER55" s="4">
        <f>ParFedAn19!$E$30*CoAr14FIII19!R54</f>
        <v>0</v>
      </c>
      <c r="ES55" s="400">
        <f>ParFedAn19!$F$30*CaGa19!$N56</f>
        <v>-8506.343195563315</v>
      </c>
      <c r="ET55" s="4">
        <f>ParFedAn19!$G$30*CaGa19!$N56</f>
        <v>36543.770386524026</v>
      </c>
      <c r="EU55" s="4">
        <f>ParFedAn19!$H$30*CaGa19!$N56</f>
        <v>4698.3787058512798</v>
      </c>
      <c r="EV55" s="4">
        <f>ParFedAn19!$I$30*CaGa19!$N56</f>
        <v>37369.17273254769</v>
      </c>
      <c r="EW55" s="4">
        <f>ParFedAn19!$J$30*CaGa19!$N56</f>
        <v>7385.3862116937553</v>
      </c>
      <c r="EX55" s="4">
        <f>ParFedAn19!$K$30*CoAr14FII19!O56</f>
        <v>15086.040121033559</v>
      </c>
      <c r="EY55" s="5">
        <f t="shared" si="66"/>
        <v>1669448.2473866793</v>
      </c>
      <c r="FA55" s="3" t="s">
        <v>50</v>
      </c>
      <c r="FB55" s="4">
        <f>ParFedAn19!$C$41*CaGa19!$AC56</f>
        <v>1206397.0527292851</v>
      </c>
      <c r="FC55" s="4">
        <f>ParFedAn19!$D$41*CaGa19!$AC56</f>
        <v>163480.54279541774</v>
      </c>
      <c r="FD55" s="4">
        <f>ParFedAn19!$E$41*CoAr14FIII19!R54</f>
        <v>0</v>
      </c>
      <c r="FE55" s="4">
        <f>ParFedAn19!$F$41*CaGa19!$AC56</f>
        <v>34398.94327883872</v>
      </c>
      <c r="FF55" s="4">
        <f>ParFedAn19!$G$41*CaGa19!$AC56</f>
        <v>123590.68485949756</v>
      </c>
      <c r="FG55" s="4">
        <f>ParFedAn19!$H$41*CaGa19!$AC56</f>
        <v>4826.6515858080202</v>
      </c>
      <c r="FH55" s="4">
        <f>ParFedAn19!$I$41*CaGa19!$AC56</f>
        <v>32513.404100396834</v>
      </c>
      <c r="FI55" s="4">
        <f>ParFedAn19!$J$41*CaGa19!$AC56</f>
        <v>7364.7346501705288</v>
      </c>
      <c r="FJ55" s="4">
        <f>ParFedAn19!$K$41*CoAr14FII19!U56</f>
        <v>15080.018444182058</v>
      </c>
      <c r="FK55" s="5">
        <f t="shared" si="67"/>
        <v>1587652.0324435965</v>
      </c>
      <c r="FM55" s="3" t="s">
        <v>50</v>
      </c>
      <c r="FN55" s="4"/>
      <c r="FO55" s="4"/>
      <c r="FP55" s="4"/>
      <c r="FQ55" s="4"/>
      <c r="FR55" s="4"/>
      <c r="FS55" s="4"/>
      <c r="FT55" s="4"/>
      <c r="FU55" s="4"/>
      <c r="FV55" s="4"/>
      <c r="FW55" s="5">
        <f t="shared" si="68"/>
        <v>0</v>
      </c>
      <c r="FY55" s="3" t="s">
        <v>50</v>
      </c>
      <c r="FZ55" s="4"/>
      <c r="GA55" s="4"/>
      <c r="GB55" s="4"/>
      <c r="GC55" s="4"/>
      <c r="GD55" s="4"/>
      <c r="GE55" s="4"/>
      <c r="GF55" s="4"/>
      <c r="GG55" s="4"/>
      <c r="GH55" s="4"/>
      <c r="GI55" s="5">
        <f t="shared" si="69"/>
        <v>0</v>
      </c>
      <c r="GK55" s="3" t="s">
        <v>50</v>
      </c>
      <c r="GL55" s="4"/>
      <c r="GM55" s="4"/>
      <c r="GN55" s="4"/>
      <c r="GO55" s="4"/>
      <c r="GP55" s="4"/>
      <c r="GQ55" s="4"/>
      <c r="GR55" s="4"/>
      <c r="GS55" s="4"/>
      <c r="GT55" s="4"/>
      <c r="GU55" s="5">
        <f t="shared" si="70"/>
        <v>0</v>
      </c>
      <c r="GW55" s="3" t="s">
        <v>50</v>
      </c>
      <c r="GX55" s="4"/>
      <c r="GY55" s="4"/>
      <c r="GZ55" s="4"/>
      <c r="HA55" s="4"/>
      <c r="HB55" s="4"/>
      <c r="HC55" s="4"/>
      <c r="HD55" s="4"/>
      <c r="HE55" s="4"/>
      <c r="HF55" s="4"/>
      <c r="HG55" s="5">
        <f t="shared" si="71"/>
        <v>0</v>
      </c>
      <c r="HI55" s="3" t="s">
        <v>50</v>
      </c>
      <c r="HJ55" s="4"/>
      <c r="HK55" s="4"/>
      <c r="HL55" s="4"/>
      <c r="HM55" s="4"/>
      <c r="HN55" s="4"/>
      <c r="HO55" s="4"/>
      <c r="HP55" s="4"/>
      <c r="HQ55" s="4"/>
      <c r="HR55" s="4"/>
      <c r="HS55" s="5">
        <f t="shared" si="72"/>
        <v>0</v>
      </c>
    </row>
    <row r="56" spans="1:227" s="2" customFormat="1">
      <c r="A56" s="3" t="s">
        <v>51</v>
      </c>
      <c r="B56" s="4">
        <f t="shared" si="75"/>
        <v>5313550.1183413463</v>
      </c>
      <c r="C56" s="4">
        <f t="shared" si="75"/>
        <v>745065.12856061303</v>
      </c>
      <c r="D56" s="4">
        <f t="shared" si="75"/>
        <v>0</v>
      </c>
      <c r="E56" s="4">
        <f t="shared" si="75"/>
        <v>244012.98270792264</v>
      </c>
      <c r="F56" s="4">
        <f t="shared" si="75"/>
        <v>218061.43332861463</v>
      </c>
      <c r="G56" s="4">
        <f t="shared" si="75"/>
        <v>20096.003220559822</v>
      </c>
      <c r="H56" s="4">
        <f t="shared" si="73"/>
        <v>171062.11782542372</v>
      </c>
      <c r="I56" s="4">
        <f t="shared" si="73"/>
        <v>30524.786014181322</v>
      </c>
      <c r="J56" s="4">
        <f t="shared" si="73"/>
        <v>53435.60230595812</v>
      </c>
      <c r="K56" s="6">
        <f t="shared" si="9"/>
        <v>6795808.1723046191</v>
      </c>
      <c r="L56" s="3"/>
      <c r="M56" s="3" t="s">
        <v>51</v>
      </c>
      <c r="N56" s="4">
        <f t="shared" si="76"/>
        <v>5795829.1321241623</v>
      </c>
      <c r="O56" s="4">
        <f t="shared" si="76"/>
        <v>768438.28201048914</v>
      </c>
      <c r="P56" s="4">
        <f t="shared" si="76"/>
        <v>731514.31510520272</v>
      </c>
      <c r="Q56" s="4">
        <f t="shared" si="76"/>
        <v>94291.241520016512</v>
      </c>
      <c r="R56" s="4">
        <f t="shared" si="76"/>
        <v>253996.42998416629</v>
      </c>
      <c r="S56" s="4">
        <f t="shared" si="76"/>
        <v>16544.384333376638</v>
      </c>
      <c r="T56" s="4">
        <f t="shared" si="74"/>
        <v>149905.8790772694</v>
      </c>
      <c r="U56" s="4">
        <f t="shared" si="74"/>
        <v>30524.786014181322</v>
      </c>
      <c r="V56" s="4">
        <f t="shared" si="74"/>
        <v>50840.942960149929</v>
      </c>
      <c r="W56" s="5">
        <f t="shared" si="11"/>
        <v>7891885.3931290144</v>
      </c>
      <c r="X56" s="5"/>
      <c r="Y56" s="3" t="s">
        <v>51</v>
      </c>
      <c r="Z56" s="4">
        <f t="shared" si="12"/>
        <v>1662066.6284810335</v>
      </c>
      <c r="AA56" s="4">
        <f t="shared" si="13"/>
        <v>225228.9608728032</v>
      </c>
      <c r="AB56" s="4">
        <f t="shared" si="14"/>
        <v>123919.45594123636</v>
      </c>
      <c r="AC56" s="4">
        <f t="shared" si="15"/>
        <v>47391.806494739045</v>
      </c>
      <c r="AD56" s="4">
        <f t="shared" si="16"/>
        <v>170272.26022424828</v>
      </c>
      <c r="AE56" s="4">
        <f t="shared" si="17"/>
        <v>6649.7315373305628</v>
      </c>
      <c r="AF56" s="4">
        <f t="shared" si="18"/>
        <v>44794.078211093241</v>
      </c>
      <c r="AG56" s="4">
        <f t="shared" si="19"/>
        <v>10146.476785543984</v>
      </c>
      <c r="AH56" s="4">
        <f t="shared" si="20"/>
        <v>17978.211817987794</v>
      </c>
      <c r="AI56" s="5">
        <f t="shared" si="21"/>
        <v>2308447.6103660157</v>
      </c>
      <c r="AK56" s="3" t="s">
        <v>51</v>
      </c>
      <c r="AL56" s="4">
        <f t="shared" si="22"/>
        <v>0</v>
      </c>
      <c r="AM56" s="4">
        <f t="shared" si="23"/>
        <v>0</v>
      </c>
      <c r="AN56" s="4">
        <f t="shared" si="24"/>
        <v>0</v>
      </c>
      <c r="AO56" s="4">
        <f t="shared" si="25"/>
        <v>0</v>
      </c>
      <c r="AP56" s="4">
        <f t="shared" si="26"/>
        <v>0</v>
      </c>
      <c r="AQ56" s="4">
        <f t="shared" si="27"/>
        <v>0</v>
      </c>
      <c r="AR56" s="4">
        <f t="shared" si="28"/>
        <v>0</v>
      </c>
      <c r="AS56" s="4">
        <f t="shared" si="29"/>
        <v>0</v>
      </c>
      <c r="AT56" s="4">
        <f t="shared" si="30"/>
        <v>0</v>
      </c>
      <c r="AU56" s="5">
        <f t="shared" si="31"/>
        <v>0</v>
      </c>
      <c r="AW56" s="3" t="s">
        <v>51</v>
      </c>
      <c r="AX56" s="4">
        <f t="shared" si="32"/>
        <v>11109379.25046551</v>
      </c>
      <c r="AY56" s="4">
        <f t="shared" si="33"/>
        <v>1513503.4105711023</v>
      </c>
      <c r="AZ56" s="4">
        <f t="shared" si="34"/>
        <v>731514.31510520272</v>
      </c>
      <c r="BA56" s="4">
        <f t="shared" si="35"/>
        <v>338304.22422793909</v>
      </c>
      <c r="BB56" s="4">
        <f t="shared" si="36"/>
        <v>472057.86331278092</v>
      </c>
      <c r="BC56" s="4">
        <f t="shared" si="37"/>
        <v>36640.38755393646</v>
      </c>
      <c r="BD56" s="4">
        <f t="shared" si="38"/>
        <v>320967.99690269312</v>
      </c>
      <c r="BE56" s="4">
        <f t="shared" si="39"/>
        <v>61049.572028362651</v>
      </c>
      <c r="BF56" s="4">
        <f t="shared" si="40"/>
        <v>104276.54526610805</v>
      </c>
      <c r="BG56" s="5">
        <f t="shared" si="41"/>
        <v>14687693.565433636</v>
      </c>
      <c r="BI56" s="3" t="s">
        <v>51</v>
      </c>
      <c r="BJ56" s="4">
        <f t="shared" si="42"/>
        <v>1662066.6284810335</v>
      </c>
      <c r="BK56" s="4">
        <f t="shared" si="43"/>
        <v>225228.9608728032</v>
      </c>
      <c r="BL56" s="4">
        <f t="shared" si="44"/>
        <v>123919.45594123636</v>
      </c>
      <c r="BM56" s="4">
        <f t="shared" si="45"/>
        <v>47391.806494739045</v>
      </c>
      <c r="BN56" s="4">
        <f t="shared" si="46"/>
        <v>170272.26022424828</v>
      </c>
      <c r="BO56" s="4">
        <f t="shared" si="47"/>
        <v>6649.7315373305628</v>
      </c>
      <c r="BP56" s="4">
        <f t="shared" si="48"/>
        <v>44794.078211093241</v>
      </c>
      <c r="BQ56" s="4">
        <f t="shared" si="49"/>
        <v>10146.476785543984</v>
      </c>
      <c r="BR56" s="4">
        <f t="shared" si="50"/>
        <v>17978.211817987794</v>
      </c>
      <c r="BS56" s="5">
        <f t="shared" si="51"/>
        <v>2308447.6103660157</v>
      </c>
      <c r="BU56" s="3" t="s">
        <v>51</v>
      </c>
      <c r="BV56" s="4">
        <f t="shared" si="52"/>
        <v>12771445.878946545</v>
      </c>
      <c r="BW56" s="4">
        <f t="shared" si="53"/>
        <v>1738732.3714439054</v>
      </c>
      <c r="BX56" s="4">
        <f t="shared" si="54"/>
        <v>855433.77104643907</v>
      </c>
      <c r="BY56" s="4">
        <f t="shared" si="55"/>
        <v>385696.03072267812</v>
      </c>
      <c r="BZ56" s="4">
        <f t="shared" si="56"/>
        <v>642330.12353702914</v>
      </c>
      <c r="CA56" s="4">
        <f t="shared" si="57"/>
        <v>43290.119091267021</v>
      </c>
      <c r="CB56" s="4">
        <f t="shared" si="58"/>
        <v>365762.07511378638</v>
      </c>
      <c r="CC56" s="4">
        <f t="shared" si="59"/>
        <v>71196.048813906629</v>
      </c>
      <c r="CD56" s="4">
        <f t="shared" si="60"/>
        <v>122254.75708409585</v>
      </c>
      <c r="CE56" s="5">
        <f t="shared" si="61"/>
        <v>16996141.175799653</v>
      </c>
      <c r="CF56" s="6"/>
      <c r="CG56" s="3" t="s">
        <v>51</v>
      </c>
      <c r="CH56" s="4">
        <f>ParFedAn19!$C$7*CaGa19!$N57</f>
        <v>1572749.4151960679</v>
      </c>
      <c r="CI56" s="4">
        <f>ParFedAn19!$D$7*CaGa19!$N57</f>
        <v>216419.52212570919</v>
      </c>
      <c r="CJ56" s="4">
        <f>ParFedAn19!$E$7*CoAr14FIII19!R55</f>
        <v>0</v>
      </c>
      <c r="CK56" s="4">
        <f>ParFedAn19!$F$7*CaGa19!$N57</f>
        <v>57533.498425334095</v>
      </c>
      <c r="CL56" s="4">
        <f>ParFedAn19!$G$7*CaGa19!$N57</f>
        <v>117367.9158800194</v>
      </c>
      <c r="CM56" s="4">
        <f>ParFedAn19!$H$7*CaGa19!$N57</f>
        <v>7253.0012936908151</v>
      </c>
      <c r="CN56" s="4">
        <f>ParFedAn19!$I$7*CaGa19!$N57</f>
        <v>57602.579968448837</v>
      </c>
      <c r="CO56" s="4">
        <f>ParFedAn19!$J$7*CaGa19!$N57</f>
        <v>10174.928671393774</v>
      </c>
      <c r="CP56" s="4">
        <f>ParFedAn19!$K$7*CoAr14FII19!O57</f>
        <v>18370.304202072093</v>
      </c>
      <c r="CQ56" s="5">
        <f t="shared" si="7"/>
        <v>2057471.1657627358</v>
      </c>
      <c r="CS56" s="3" t="s">
        <v>51</v>
      </c>
      <c r="CT56" s="4">
        <f>ParFedAn19!$C$11*CaGa19!$N57</f>
        <v>2172276.236006788</v>
      </c>
      <c r="CU56" s="4">
        <f>ParFedAn19!$D$11*CaGa19!$N57</f>
        <v>313040.70789917739</v>
      </c>
      <c r="CV56" s="4">
        <f>ParFedAn19!$E$11*CoAr14FIII19!R55</f>
        <v>0</v>
      </c>
      <c r="CW56" s="4">
        <f>ParFedAn19!$F$11*CaGa19!$N57</f>
        <v>100295.2615185422</v>
      </c>
      <c r="CX56" s="4">
        <f>ParFedAn19!$G$11*CaGa19!$N57</f>
        <v>50346.758724297615</v>
      </c>
      <c r="CY56" s="4">
        <f>ParFedAn19!$H$11*CaGa19!$N57</f>
        <v>5910.5339593420294</v>
      </c>
      <c r="CZ56" s="4">
        <f>ParFedAn19!$I$11*CaGa19!$N57</f>
        <v>60993.325331318607</v>
      </c>
      <c r="DA56" s="4">
        <f>ParFedAn19!$J$11*CaGa19!$N57</f>
        <v>10174.928671393774</v>
      </c>
      <c r="DB56" s="4">
        <f>ParFedAn19!$K$11*CoAr14FII19!O57</f>
        <v>22295.898289528184</v>
      </c>
      <c r="DC56" s="5">
        <f t="shared" si="62"/>
        <v>2735333.6504003876</v>
      </c>
      <c r="DE56" s="3" t="s">
        <v>51</v>
      </c>
      <c r="DF56" s="4">
        <f>ParFedAn19!$C$14*CaGa19!$N57</f>
        <v>1568524.4671384909</v>
      </c>
      <c r="DG56" s="4">
        <f>ParFedAn19!$D$14*CaGa19!$N57</f>
        <v>215604.89853572645</v>
      </c>
      <c r="DH56" s="4">
        <f>ParFedAn19!$E$14*CoAr14FIII19!R55</f>
        <v>0</v>
      </c>
      <c r="DI56" s="4">
        <f>ParFedAn19!$F$14*CaGa19!$N57</f>
        <v>86184.222764046353</v>
      </c>
      <c r="DJ56" s="4">
        <f>ParFedAn19!$G$14*CaGa19!$N57</f>
        <v>50346.758724297615</v>
      </c>
      <c r="DK56" s="4">
        <f>ParFedAn19!$H$14*CaGa19!$N57</f>
        <v>6932.4679675269763</v>
      </c>
      <c r="DL56" s="4">
        <f>ParFedAn19!$I$14*CaGa19!$N57</f>
        <v>52466.212525656258</v>
      </c>
      <c r="DM56" s="4">
        <f>ParFedAn19!$J$14*CaGa19!$N57</f>
        <v>10174.928671393774</v>
      </c>
      <c r="DN56" s="4">
        <f>ParFedAn19!$K$14*CoAr14FII19!O57</f>
        <v>12769.399814357845</v>
      </c>
      <c r="DO56" s="5">
        <f t="shared" si="63"/>
        <v>2003003.356141496</v>
      </c>
      <c r="DQ56" s="3" t="s">
        <v>51</v>
      </c>
      <c r="DR56" s="4">
        <f>ParFedAn19!$C$22*CaGa19!$N57</f>
        <v>1741394.1505008438</v>
      </c>
      <c r="DS56" s="4">
        <f>ParFedAn19!$D$22*CaGa19!$N57</f>
        <v>245808.72523595972</v>
      </c>
      <c r="DT56" s="4">
        <f>ParFedAn19!$E$22*CoAr14FIII19!R55</f>
        <v>0</v>
      </c>
      <c r="DU56" s="4">
        <f>ParFedAn19!$F$22*CaGa19!$N57</f>
        <v>52411.842062180127</v>
      </c>
      <c r="DV56" s="4">
        <f>ParFedAn19!$G$22*CaGa19!$N57</f>
        <v>152822.95794735674</v>
      </c>
      <c r="DW56" s="4">
        <f>ParFedAn19!$H$22*CaGa19!$N57</f>
        <v>6161.4319861736731</v>
      </c>
      <c r="DX56" s="4">
        <f>ParFedAn19!$I$22*CaGa19!$N57</f>
        <v>38156.185447668322</v>
      </c>
      <c r="DY56" s="4">
        <f>ParFedAn19!$J$22*CaGa19!$N57</f>
        <v>10174.928671393774</v>
      </c>
      <c r="DZ56" s="4">
        <f>ParFedAn19!$K$22*CoAr14FII19!O57</f>
        <v>15216.949524788439</v>
      </c>
      <c r="EA56" s="5">
        <f t="shared" si="64"/>
        <v>2262147.1713763643</v>
      </c>
      <c r="EC56" s="3" t="s">
        <v>51</v>
      </c>
      <c r="ED56" s="4">
        <f>ParFedAn19!$C$26*CaGa19!$N57</f>
        <v>2118961.5236931923</v>
      </c>
      <c r="EE56" s="4">
        <f>ParFedAn19!$D$26*CaGa19!$N57</f>
        <v>285629.15068450011</v>
      </c>
      <c r="EF56" s="4">
        <f>ParFedAn19!$E$26*CoAr14FIII19!R55</f>
        <v>0</v>
      </c>
      <c r="EG56" s="4">
        <f>ParFedAn19!$F$26*CaGa19!$N57</f>
        <v>53598.683025188642</v>
      </c>
      <c r="EH56" s="4">
        <f>ParFedAn19!$G$26*CaGa19!$N57</f>
        <v>50826.713396356681</v>
      </c>
      <c r="EI56" s="4">
        <f>ParFedAn19!$H$26*CaGa19!$N57</f>
        <v>3909.9437823240714</v>
      </c>
      <c r="EJ56" s="4">
        <f>ParFedAn19!$I$26*CaGa19!$N57</f>
        <v>60265.769002798821</v>
      </c>
      <c r="EK56" s="4">
        <f>ParFedAn19!$J$26*CaGa19!$N57</f>
        <v>10174.928671393774</v>
      </c>
      <c r="EL56" s="4">
        <f>ParFedAn19!$K$26*CoAr14FII19!O57</f>
        <v>17651.614654560373</v>
      </c>
      <c r="EM56" s="5">
        <f t="shared" si="65"/>
        <v>2601018.3269103151</v>
      </c>
      <c r="EO56" s="3" t="s">
        <v>51</v>
      </c>
      <c r="EP56" s="4">
        <f>ParFedAn19!$C$30*CaGa19!$N57</f>
        <v>1935473.4579301265</v>
      </c>
      <c r="EQ56" s="4">
        <f>ParFedAn19!$D$30*CaGa19!$N57</f>
        <v>237000.40609002925</v>
      </c>
      <c r="ER56" s="4">
        <f>ParFedAn19!$E$30*CoAr14FIII19!R55</f>
        <v>731514.31510520272</v>
      </c>
      <c r="ES56" s="400">
        <f>ParFedAn19!$F$30*CaGa19!$N57</f>
        <v>-11719.283567352251</v>
      </c>
      <c r="ET56" s="4">
        <f>ParFedAn19!$G$30*CaGa19!$N57</f>
        <v>50346.758640452877</v>
      </c>
      <c r="EU56" s="4">
        <f>ParFedAn19!$H$30*CaGa19!$N57</f>
        <v>6473.0085648788936</v>
      </c>
      <c r="EV56" s="4">
        <f>ParFedAn19!$I$30*CaGa19!$N57</f>
        <v>51483.924626802254</v>
      </c>
      <c r="EW56" s="4">
        <f>ParFedAn19!$J$30*CaGa19!$N57</f>
        <v>10174.928671393774</v>
      </c>
      <c r="EX56" s="4">
        <f>ParFedAn19!$K$30*CoAr14FII19!O57</f>
        <v>17972.378780801122</v>
      </c>
      <c r="EY56" s="5">
        <f t="shared" si="66"/>
        <v>3028719.8948423346</v>
      </c>
      <c r="FA56" s="3" t="s">
        <v>51</v>
      </c>
      <c r="FB56" s="4">
        <f>ParFedAn19!$C$41*CaGa19!$AC57</f>
        <v>1662066.6284810335</v>
      </c>
      <c r="FC56" s="4">
        <f>ParFedAn19!$D$41*CaGa19!$AC57</f>
        <v>225228.9608728032</v>
      </c>
      <c r="FD56" s="4">
        <f>ParFedAn19!$E$41*CoAr14FIII19!R55</f>
        <v>123919.45594123636</v>
      </c>
      <c r="FE56" s="4">
        <f>ParFedAn19!$F$41*CaGa19!$AC57</f>
        <v>47391.806494739045</v>
      </c>
      <c r="FF56" s="4">
        <f>ParFedAn19!$G$41*CaGa19!$AC57</f>
        <v>170272.26022424828</v>
      </c>
      <c r="FG56" s="4">
        <f>ParFedAn19!$H$41*CaGa19!$AC57</f>
        <v>6649.7315373305628</v>
      </c>
      <c r="FH56" s="4">
        <f>ParFedAn19!$I$41*CaGa19!$AC57</f>
        <v>44794.078211093241</v>
      </c>
      <c r="FI56" s="4">
        <f>ParFedAn19!$J$41*CaGa19!$AC57</f>
        <v>10146.476785543984</v>
      </c>
      <c r="FJ56" s="4">
        <f>ParFedAn19!$K$41*CoAr14FII19!U57</f>
        <v>17978.211817987794</v>
      </c>
      <c r="FK56" s="5">
        <f t="shared" si="67"/>
        <v>2308447.6103660157</v>
      </c>
      <c r="FM56" s="3" t="s">
        <v>51</v>
      </c>
      <c r="FN56" s="4"/>
      <c r="FO56" s="4"/>
      <c r="FP56" s="4"/>
      <c r="FQ56" s="4"/>
      <c r="FR56" s="4"/>
      <c r="FS56" s="4"/>
      <c r="FT56" s="4"/>
      <c r="FU56" s="4"/>
      <c r="FV56" s="4"/>
      <c r="FW56" s="5">
        <f t="shared" si="68"/>
        <v>0</v>
      </c>
      <c r="FY56" s="3" t="s">
        <v>51</v>
      </c>
      <c r="FZ56" s="4"/>
      <c r="GA56" s="4"/>
      <c r="GB56" s="4"/>
      <c r="GC56" s="4"/>
      <c r="GD56" s="4"/>
      <c r="GE56" s="4"/>
      <c r="GF56" s="4"/>
      <c r="GG56" s="4"/>
      <c r="GH56" s="4"/>
      <c r="GI56" s="5">
        <f t="shared" si="69"/>
        <v>0</v>
      </c>
      <c r="GK56" s="3" t="s">
        <v>51</v>
      </c>
      <c r="GL56" s="4"/>
      <c r="GM56" s="4"/>
      <c r="GN56" s="4"/>
      <c r="GO56" s="4"/>
      <c r="GP56" s="4"/>
      <c r="GQ56" s="4"/>
      <c r="GR56" s="4"/>
      <c r="GS56" s="4"/>
      <c r="GT56" s="4"/>
      <c r="GU56" s="5">
        <f t="shared" si="70"/>
        <v>0</v>
      </c>
      <c r="GW56" s="3" t="s">
        <v>51</v>
      </c>
      <c r="GX56" s="4"/>
      <c r="GY56" s="4"/>
      <c r="GZ56" s="4"/>
      <c r="HA56" s="4"/>
      <c r="HB56" s="4"/>
      <c r="HC56" s="4"/>
      <c r="HD56" s="4"/>
      <c r="HE56" s="4"/>
      <c r="HF56" s="4"/>
      <c r="HG56" s="5">
        <f t="shared" si="71"/>
        <v>0</v>
      </c>
      <c r="HI56" s="3" t="s">
        <v>51</v>
      </c>
      <c r="HJ56" s="4"/>
      <c r="HK56" s="4"/>
      <c r="HL56" s="4"/>
      <c r="HM56" s="4"/>
      <c r="HN56" s="4"/>
      <c r="HO56" s="4"/>
      <c r="HP56" s="4"/>
      <c r="HQ56" s="4"/>
      <c r="HR56" s="4"/>
      <c r="HS56" s="5">
        <f t="shared" si="72"/>
        <v>0</v>
      </c>
    </row>
    <row r="57" spans="1:227" s="2" customFormat="1" ht="13.5" thickBot="1">
      <c r="A57" s="8" t="s">
        <v>52</v>
      </c>
      <c r="B57" s="9">
        <f t="shared" ref="B57:I57" si="77">SUM(B6:B56)</f>
        <v>1589378529.0366242</v>
      </c>
      <c r="C57" s="9">
        <f t="shared" si="77"/>
        <v>222862397.39803219</v>
      </c>
      <c r="D57" s="101">
        <f>SUM(D6:D56)</f>
        <v>0</v>
      </c>
      <c r="E57" s="9">
        <f t="shared" si="77"/>
        <v>72988677.416149095</v>
      </c>
      <c r="F57" s="9">
        <f t="shared" si="77"/>
        <v>65226101.650404491</v>
      </c>
      <c r="G57" s="9">
        <f t="shared" si="77"/>
        <v>6011076.4605301088</v>
      </c>
      <c r="H57" s="9">
        <f t="shared" si="77"/>
        <v>51167760.000000007</v>
      </c>
      <c r="I57" s="9">
        <f t="shared" si="77"/>
        <v>9130513.2000000011</v>
      </c>
      <c r="J57" s="101">
        <f>SUM(J6:J56)</f>
        <v>57504547.640545465</v>
      </c>
      <c r="K57" s="101">
        <f>SUM(K6:K56)</f>
        <v>2074269602.8022854</v>
      </c>
      <c r="L57" s="3"/>
      <c r="M57" s="8" t="s">
        <v>52</v>
      </c>
      <c r="N57" s="101">
        <f t="shared" ref="N57:U57" si="78">SUM(N6:N56)</f>
        <v>1733636867.1419663</v>
      </c>
      <c r="O57" s="101">
        <f t="shared" si="78"/>
        <v>229853728.50844765</v>
      </c>
      <c r="P57" s="101">
        <f>SUM(P6:P56)</f>
        <v>129111802.86723654</v>
      </c>
      <c r="Q57" s="101">
        <f t="shared" si="78"/>
        <v>28204208.374890044</v>
      </c>
      <c r="R57" s="101">
        <f t="shared" si="78"/>
        <v>75974906.282582358</v>
      </c>
      <c r="S57" s="101">
        <f t="shared" si="78"/>
        <v>4948723.2923300173</v>
      </c>
      <c r="T57" s="101">
        <f t="shared" si="78"/>
        <v>44839548.000000007</v>
      </c>
      <c r="U57" s="101">
        <f t="shared" si="78"/>
        <v>9130513.2000000011</v>
      </c>
      <c r="V57" s="101">
        <f>SUM(V6:V56)</f>
        <v>54712313.520909138</v>
      </c>
      <c r="W57" s="122">
        <f>SUM(W6:W56)</f>
        <v>2310412611.1883621</v>
      </c>
      <c r="X57" s="5"/>
      <c r="Y57" s="8" t="s">
        <v>52</v>
      </c>
      <c r="Z57" s="101">
        <f t="shared" ref="Z57:AG57" si="79">SUM(Z6:Z56)</f>
        <v>498548136.83526206</v>
      </c>
      <c r="AA57" s="101">
        <f t="shared" si="79"/>
        <v>67558951.53679724</v>
      </c>
      <c r="AB57" s="101">
        <f t="shared" si="79"/>
        <v>21871703.719973203</v>
      </c>
      <c r="AC57" s="101">
        <f t="shared" si="79"/>
        <v>14215493.184411192</v>
      </c>
      <c r="AD57" s="101">
        <f t="shared" si="79"/>
        <v>51074317.13920401</v>
      </c>
      <c r="AE57" s="101">
        <f t="shared" si="79"/>
        <v>1994631.9910295133</v>
      </c>
      <c r="AF57" s="101">
        <f t="shared" si="79"/>
        <v>13436287.000000002</v>
      </c>
      <c r="AG57" s="101">
        <f t="shared" si="79"/>
        <v>3043504.4</v>
      </c>
      <c r="AH57" s="101">
        <f>SUM(AH6:AH56)</f>
        <v>19356095.578909099</v>
      </c>
      <c r="AI57" s="122">
        <f>SUM(AI6:AI56)</f>
        <v>691099121.38558614</v>
      </c>
      <c r="AK57" s="8" t="s">
        <v>52</v>
      </c>
      <c r="AL57" s="101">
        <f t="shared" ref="AL57:AS57" si="80">SUM(AL6:AL56)</f>
        <v>0</v>
      </c>
      <c r="AM57" s="101">
        <f t="shared" si="80"/>
        <v>0</v>
      </c>
      <c r="AN57" s="101">
        <f t="shared" si="80"/>
        <v>0</v>
      </c>
      <c r="AO57" s="101">
        <f t="shared" si="80"/>
        <v>0</v>
      </c>
      <c r="AP57" s="101">
        <f t="shared" si="80"/>
        <v>0</v>
      </c>
      <c r="AQ57" s="101">
        <f t="shared" si="80"/>
        <v>0</v>
      </c>
      <c r="AR57" s="101">
        <f t="shared" si="80"/>
        <v>0</v>
      </c>
      <c r="AS57" s="101">
        <f t="shared" si="80"/>
        <v>0</v>
      </c>
      <c r="AT57" s="101">
        <f>SUM(AT6:AT56)</f>
        <v>0</v>
      </c>
      <c r="AU57" s="122">
        <f>SUM(AU6:AU56)</f>
        <v>0</v>
      </c>
      <c r="AW57" s="8" t="s">
        <v>52</v>
      </c>
      <c r="AX57" s="101">
        <f t="shared" ref="AX57:BE57" si="81">SUM(AX6:AX56)</f>
        <v>3323015396.1785908</v>
      </c>
      <c r="AY57" s="101">
        <f t="shared" si="81"/>
        <v>452716125.9064799</v>
      </c>
      <c r="AZ57" s="101">
        <f>SUM(AZ6:AZ56)</f>
        <v>129111802.86723654</v>
      </c>
      <c r="BA57" s="101">
        <f t="shared" si="81"/>
        <v>101192885.79103912</v>
      </c>
      <c r="BB57" s="101">
        <f t="shared" si="81"/>
        <v>141201007.93298686</v>
      </c>
      <c r="BC57" s="101">
        <f t="shared" si="81"/>
        <v>10959799.752860123</v>
      </c>
      <c r="BD57" s="101">
        <f t="shared" si="81"/>
        <v>96007307.999999985</v>
      </c>
      <c r="BE57" s="101">
        <f t="shared" si="81"/>
        <v>18261026.400000002</v>
      </c>
      <c r="BF57" s="101">
        <f>SUM(BF6:BF56)</f>
        <v>112216861.16145462</v>
      </c>
      <c r="BG57" s="122">
        <f>SUM(BG6:BG56)</f>
        <v>4384682213.9906483</v>
      </c>
      <c r="BI57" s="8" t="s">
        <v>52</v>
      </c>
      <c r="BJ57" s="101">
        <f t="shared" ref="BJ57:BQ57" si="82">SUM(BJ6:BJ56)</f>
        <v>498548136.83526206</v>
      </c>
      <c r="BK57" s="101">
        <f>SUM(BK6:BK56)</f>
        <v>67558951.53679724</v>
      </c>
      <c r="BL57" s="101">
        <f t="shared" si="82"/>
        <v>21871703.719973203</v>
      </c>
      <c r="BM57" s="101">
        <f t="shared" si="82"/>
        <v>14215493.184411192</v>
      </c>
      <c r="BN57" s="101">
        <f t="shared" si="82"/>
        <v>51074317.13920401</v>
      </c>
      <c r="BO57" s="101">
        <f t="shared" si="82"/>
        <v>1994631.9910295133</v>
      </c>
      <c r="BP57" s="101">
        <f t="shared" si="82"/>
        <v>13436287.000000002</v>
      </c>
      <c r="BQ57" s="101">
        <f t="shared" si="82"/>
        <v>3043504.4</v>
      </c>
      <c r="BR57" s="101">
        <f>SUM(BR6:BR56)</f>
        <v>19356095.578909099</v>
      </c>
      <c r="BS57" s="122">
        <f>SUM(BS6:BS56)</f>
        <v>691099121.38558614</v>
      </c>
      <c r="BU57" s="8" t="s">
        <v>52</v>
      </c>
      <c r="BV57" s="101">
        <f t="shared" ref="BV57:CC57" si="83">SUM(BV6:BV56)</f>
        <v>3821563533.0138531</v>
      </c>
      <c r="BW57" s="101">
        <f t="shared" si="83"/>
        <v>520275077.44327724</v>
      </c>
      <c r="BX57" s="101">
        <f>SUM(BX6:BX56)</f>
        <v>150983506.58720973</v>
      </c>
      <c r="BY57" s="101">
        <f t="shared" si="83"/>
        <v>115408378.97545029</v>
      </c>
      <c r="BZ57" s="101">
        <f t="shared" si="83"/>
        <v>192275325.07219088</v>
      </c>
      <c r="CA57" s="101">
        <f t="shared" si="83"/>
        <v>12954431.743889637</v>
      </c>
      <c r="CB57" s="101">
        <f t="shared" si="83"/>
        <v>109443595.00000003</v>
      </c>
      <c r="CC57" s="101">
        <f t="shared" si="83"/>
        <v>21304530.800000004</v>
      </c>
      <c r="CD57" s="101">
        <f>SUM(CD6:CD56)</f>
        <v>131572956.7403637</v>
      </c>
      <c r="CE57" s="122">
        <f>SUM(CE6:CE56)</f>
        <v>5075781335.3762341</v>
      </c>
      <c r="CF57" s="6"/>
      <c r="CG57" s="8" t="s">
        <v>52</v>
      </c>
      <c r="CH57" s="9">
        <f t="shared" ref="CH57:CO57" si="84">SUM(CH6:CH56)</f>
        <v>470437672.81672513</v>
      </c>
      <c r="CI57" s="9">
        <f t="shared" si="84"/>
        <v>64734976.441389367</v>
      </c>
      <c r="CJ57" s="101">
        <f>SUM(CJ6:CJ56)</f>
        <v>0</v>
      </c>
      <c r="CK57" s="9">
        <f t="shared" si="84"/>
        <v>17209305.46640496</v>
      </c>
      <c r="CL57" s="9">
        <f t="shared" si="84"/>
        <v>35106857.250404477</v>
      </c>
      <c r="CM57" s="9">
        <f t="shared" si="84"/>
        <v>2169503.3020344405</v>
      </c>
      <c r="CN57" s="9">
        <f t="shared" si="84"/>
        <v>17229969.000000007</v>
      </c>
      <c r="CO57" s="9">
        <f t="shared" si="84"/>
        <v>3043504.4000000008</v>
      </c>
      <c r="CP57" s="101">
        <f>SUM(CP6:CP56)</f>
        <v>19769142.436363634</v>
      </c>
      <c r="CQ57" s="10">
        <f>SUM(CQ6:CQ56)</f>
        <v>629700931.11332226</v>
      </c>
      <c r="CS57" s="8" t="s">
        <v>52</v>
      </c>
      <c r="CT57" s="9">
        <f t="shared" ref="CT57:DA57" si="85">SUM(CT6:CT56)</f>
        <v>649766941.45183337</v>
      </c>
      <c r="CU57" s="9">
        <f t="shared" si="85"/>
        <v>93636113.101100847</v>
      </c>
      <c r="CV57" s="101">
        <f>SUM(CV6:CV56)</f>
        <v>0</v>
      </c>
      <c r="CW57" s="9">
        <f t="shared" si="85"/>
        <v>30000118.879361205</v>
      </c>
      <c r="CX57" s="9">
        <f t="shared" si="85"/>
        <v>15059622.200000005</v>
      </c>
      <c r="CY57" s="9">
        <f t="shared" si="85"/>
        <v>1767947.1466155024</v>
      </c>
      <c r="CZ57" s="9">
        <f t="shared" si="85"/>
        <v>18244202</v>
      </c>
      <c r="DA57" s="9">
        <f t="shared" si="85"/>
        <v>3043504.4000000008</v>
      </c>
      <c r="DB57" s="101">
        <f>SUM(DB6:DB56)</f>
        <v>23993657.600000001</v>
      </c>
      <c r="DC57" s="10">
        <f>SUM(DC6:DC56)</f>
        <v>835512106.77891088</v>
      </c>
      <c r="DE57" s="8" t="s">
        <v>52</v>
      </c>
      <c r="DF57" s="9">
        <f t="shared" ref="DF57:DM57" si="86">SUM(DF6:DF56)</f>
        <v>469173914.76806587</v>
      </c>
      <c r="DG57" s="9">
        <f t="shared" si="86"/>
        <v>64491307.855542019</v>
      </c>
      <c r="DH57" s="101">
        <f>SUM(DH6:DH56)</f>
        <v>0</v>
      </c>
      <c r="DI57" s="9">
        <f t="shared" si="86"/>
        <v>25779253.070382923</v>
      </c>
      <c r="DJ57" s="9">
        <f t="shared" si="86"/>
        <v>15059622.200000005</v>
      </c>
      <c r="DK57" s="9">
        <f t="shared" si="86"/>
        <v>2073626.0118801643</v>
      </c>
      <c r="DL57" s="9">
        <f t="shared" si="86"/>
        <v>15693589.000000002</v>
      </c>
      <c r="DM57" s="9">
        <f t="shared" si="86"/>
        <v>3043504.4000000008</v>
      </c>
      <c r="DN57" s="101">
        <f>SUM(DN6:DN56)</f>
        <v>13741747.604181826</v>
      </c>
      <c r="DO57" s="10">
        <f>SUM(DO6:DO56)</f>
        <v>609056564.91005266</v>
      </c>
      <c r="DQ57" s="8" t="s">
        <v>52</v>
      </c>
      <c r="DR57" s="9">
        <f t="shared" ref="DR57:DY57" si="87">SUM(DR6:DR56)</f>
        <v>520882350.17156035</v>
      </c>
      <c r="DS57" s="9">
        <f t="shared" si="87"/>
        <v>73525816.344770119</v>
      </c>
      <c r="DT57" s="101">
        <f>SUM(DT6:DT56)</f>
        <v>0</v>
      </c>
      <c r="DU57" s="9">
        <f t="shared" si="87"/>
        <v>15677325.815248162</v>
      </c>
      <c r="DV57" s="9">
        <f t="shared" si="87"/>
        <v>45712098.822023772</v>
      </c>
      <c r="DW57" s="9">
        <f t="shared" si="87"/>
        <v>1842995.2647178208</v>
      </c>
      <c r="DX57" s="9">
        <f t="shared" si="87"/>
        <v>11413202.199999997</v>
      </c>
      <c r="DY57" s="9">
        <f t="shared" si="87"/>
        <v>3043504.4000000008</v>
      </c>
      <c r="DZ57" s="101">
        <f>SUM(DZ6:DZ56)</f>
        <v>16375670.173636353</v>
      </c>
      <c r="EA57" s="10">
        <f>SUM(EA6:EA56)</f>
        <v>688472963.19195664</v>
      </c>
      <c r="EC57" s="8" t="s">
        <v>52</v>
      </c>
      <c r="ED57" s="9">
        <f t="shared" ref="ED57:EK57" si="88">SUM(ED6:ED56)</f>
        <v>633819550.88512027</v>
      </c>
      <c r="EE57" s="9">
        <f t="shared" si="88"/>
        <v>85436822.69936341</v>
      </c>
      <c r="EF57" s="101">
        <f>SUM(EF6:EF56)</f>
        <v>0</v>
      </c>
      <c r="EG57" s="9">
        <f t="shared" si="88"/>
        <v>16032331.32041421</v>
      </c>
      <c r="EH57" s="9">
        <f t="shared" si="88"/>
        <v>15203185.285638049</v>
      </c>
      <c r="EI57" s="9">
        <f t="shared" si="88"/>
        <v>1169534.5972018384</v>
      </c>
      <c r="EJ57" s="9">
        <f t="shared" si="88"/>
        <v>18026576.800000001</v>
      </c>
      <c r="EK57" s="9">
        <f t="shared" si="88"/>
        <v>3043504.4000000008</v>
      </c>
      <c r="EL57" s="101">
        <f>SUM(EL6:EL56)</f>
        <v>18995727.044000003</v>
      </c>
      <c r="EM57" s="10">
        <f>SUM(EM6:EM56)</f>
        <v>791727233.03173757</v>
      </c>
      <c r="EO57" s="8" t="s">
        <v>52</v>
      </c>
      <c r="EP57" s="9">
        <f t="shared" ref="EP57:EW57" si="89">SUM(EP6:EP56)</f>
        <v>578934966.08528578</v>
      </c>
      <c r="EQ57" s="9">
        <f t="shared" si="89"/>
        <v>70891089.464314133</v>
      </c>
      <c r="ER57" s="101">
        <f>SUM(ER6:ER56)</f>
        <v>129111802.86723654</v>
      </c>
      <c r="ES57" s="401">
        <f t="shared" si="89"/>
        <v>-3505448.7607723419</v>
      </c>
      <c r="ET57" s="9">
        <f t="shared" si="89"/>
        <v>15059622.174920533</v>
      </c>
      <c r="EU57" s="9">
        <f t="shared" si="89"/>
        <v>1936193.4304103567</v>
      </c>
      <c r="EV57" s="9">
        <f t="shared" si="89"/>
        <v>15399769.000000004</v>
      </c>
      <c r="EW57" s="9">
        <f t="shared" si="89"/>
        <v>3043504.4000000008</v>
      </c>
      <c r="EX57" s="101">
        <f>SUM(EX6:EX56)</f>
        <v>19340916.303272795</v>
      </c>
      <c r="EY57" s="10">
        <f>SUM(EY6:EY56)</f>
        <v>830212414.96466804</v>
      </c>
      <c r="FA57" s="8" t="s">
        <v>52</v>
      </c>
      <c r="FB57" s="101">
        <f t="shared" ref="FB57:FI57" si="90">SUM(FB6:FB56)</f>
        <v>498548136.83526206</v>
      </c>
      <c r="FC57" s="101">
        <f t="shared" si="90"/>
        <v>67558951.53679724</v>
      </c>
      <c r="FD57" s="101">
        <f>SUM(FD6:FD56)</f>
        <v>21871703.719973203</v>
      </c>
      <c r="FE57" s="101">
        <f t="shared" si="90"/>
        <v>14215493.184411192</v>
      </c>
      <c r="FF57" s="101">
        <f t="shared" si="90"/>
        <v>51074317.13920401</v>
      </c>
      <c r="FG57" s="101">
        <f t="shared" si="90"/>
        <v>1994631.9910295133</v>
      </c>
      <c r="FH57" s="101">
        <f t="shared" si="90"/>
        <v>13436287.000000002</v>
      </c>
      <c r="FI57" s="101">
        <f t="shared" si="90"/>
        <v>3043504.4</v>
      </c>
      <c r="FJ57" s="101">
        <f>SUM(FJ6:FJ56)</f>
        <v>19356095.578909099</v>
      </c>
      <c r="FK57" s="122">
        <f>SUM(FK6:FK56)</f>
        <v>691099121.38558614</v>
      </c>
      <c r="FM57" s="8" t="s">
        <v>52</v>
      </c>
      <c r="FN57" s="101">
        <f t="shared" ref="FN57:FU57" si="91">SUM(FN6:FN56)</f>
        <v>0</v>
      </c>
      <c r="FO57" s="101">
        <f t="shared" si="91"/>
        <v>0</v>
      </c>
      <c r="FP57" s="101"/>
      <c r="FQ57" s="101">
        <f t="shared" si="91"/>
        <v>0</v>
      </c>
      <c r="FR57" s="101">
        <f t="shared" si="91"/>
        <v>0</v>
      </c>
      <c r="FS57" s="101">
        <f t="shared" si="91"/>
        <v>0</v>
      </c>
      <c r="FT57" s="101">
        <f t="shared" si="91"/>
        <v>0</v>
      </c>
      <c r="FU57" s="101">
        <f t="shared" si="91"/>
        <v>0</v>
      </c>
      <c r="FV57" s="101">
        <f>SUM(FV6:FV56)</f>
        <v>0</v>
      </c>
      <c r="FW57" s="122">
        <f>SUM(FW6:FW56)</f>
        <v>0</v>
      </c>
      <c r="FY57" s="8" t="s">
        <v>52</v>
      </c>
      <c r="FZ57" s="101">
        <f t="shared" ref="FZ57:GG57" si="92">SUM(FZ6:FZ56)</f>
        <v>0</v>
      </c>
      <c r="GA57" s="101">
        <f t="shared" si="92"/>
        <v>0</v>
      </c>
      <c r="GB57" s="101"/>
      <c r="GC57" s="101">
        <f t="shared" si="92"/>
        <v>0</v>
      </c>
      <c r="GD57" s="101">
        <f t="shared" si="92"/>
        <v>0</v>
      </c>
      <c r="GE57" s="101">
        <f t="shared" si="92"/>
        <v>0</v>
      </c>
      <c r="GF57" s="101">
        <f t="shared" si="92"/>
        <v>0</v>
      </c>
      <c r="GG57" s="101">
        <f t="shared" si="92"/>
        <v>0</v>
      </c>
      <c r="GH57" s="101">
        <f>SUM(GH6:GH56)</f>
        <v>0</v>
      </c>
      <c r="GI57" s="122">
        <f>SUM(GI6:GI56)</f>
        <v>0</v>
      </c>
      <c r="GK57" s="8" t="s">
        <v>52</v>
      </c>
      <c r="GL57" s="101">
        <f t="shared" ref="GL57:GS57" si="93">SUM(GL6:GL56)</f>
        <v>0</v>
      </c>
      <c r="GM57" s="101">
        <f t="shared" si="93"/>
        <v>0</v>
      </c>
      <c r="GN57" s="101"/>
      <c r="GO57" s="101">
        <f t="shared" si="93"/>
        <v>0</v>
      </c>
      <c r="GP57" s="101">
        <f t="shared" si="93"/>
        <v>0</v>
      </c>
      <c r="GQ57" s="101">
        <f t="shared" si="93"/>
        <v>0</v>
      </c>
      <c r="GR57" s="101">
        <f t="shared" si="93"/>
        <v>0</v>
      </c>
      <c r="GS57" s="101">
        <f t="shared" si="93"/>
        <v>0</v>
      </c>
      <c r="GT57" s="101">
        <f>SUM(GT6:GT56)</f>
        <v>0</v>
      </c>
      <c r="GU57" s="122">
        <f>SUM(GU6:GU56)</f>
        <v>0</v>
      </c>
      <c r="GW57" s="8" t="s">
        <v>52</v>
      </c>
      <c r="GX57" s="101">
        <f t="shared" ref="GX57:HE57" si="94">SUM(GX6:GX56)</f>
        <v>0</v>
      </c>
      <c r="GY57" s="101">
        <f t="shared" si="94"/>
        <v>0</v>
      </c>
      <c r="GZ57" s="101"/>
      <c r="HA57" s="101">
        <f t="shared" si="94"/>
        <v>0</v>
      </c>
      <c r="HB57" s="101">
        <f t="shared" si="94"/>
        <v>0</v>
      </c>
      <c r="HC57" s="101">
        <f t="shared" si="94"/>
        <v>0</v>
      </c>
      <c r="HD57" s="101">
        <f t="shared" si="94"/>
        <v>0</v>
      </c>
      <c r="HE57" s="101">
        <f t="shared" si="94"/>
        <v>0</v>
      </c>
      <c r="HF57" s="101">
        <f>SUM(HF6:HF56)</f>
        <v>0</v>
      </c>
      <c r="HG57" s="122">
        <f>SUM(HG6:HG56)</f>
        <v>0</v>
      </c>
      <c r="HI57" s="8" t="s">
        <v>52</v>
      </c>
      <c r="HJ57" s="101">
        <f t="shared" ref="HJ57:HQ57" si="95">SUM(HJ6:HJ56)</f>
        <v>0</v>
      </c>
      <c r="HK57" s="101">
        <f t="shared" si="95"/>
        <v>0</v>
      </c>
      <c r="HL57" s="101"/>
      <c r="HM57" s="101">
        <f t="shared" si="95"/>
        <v>0</v>
      </c>
      <c r="HN57" s="101">
        <f t="shared" si="95"/>
        <v>0</v>
      </c>
      <c r="HO57" s="101">
        <f t="shared" si="95"/>
        <v>0</v>
      </c>
      <c r="HP57" s="101">
        <f t="shared" si="95"/>
        <v>0</v>
      </c>
      <c r="HQ57" s="101">
        <f t="shared" si="95"/>
        <v>0</v>
      </c>
      <c r="HR57" s="101">
        <f>SUM(HR6:HR56)</f>
        <v>0</v>
      </c>
      <c r="HS57" s="122">
        <f>SUM(HS6:HS56)</f>
        <v>0</v>
      </c>
    </row>
    <row r="58" spans="1:227" ht="13.5" thickTop="1"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227" ht="16.5" customHeight="1">
      <c r="CE59" s="2">
        <f>CE57-CD57</f>
        <v>4944208378.63587</v>
      </c>
      <c r="CG59" s="118" t="s">
        <v>143</v>
      </c>
      <c r="CH59" s="118"/>
      <c r="CI59" s="118"/>
      <c r="CJ59" s="118"/>
      <c r="CK59" s="118"/>
      <c r="CL59" s="118"/>
      <c r="CM59" s="118"/>
      <c r="CN59" s="118"/>
      <c r="CO59" s="118"/>
      <c r="CP59" s="118"/>
    </row>
    <row r="62" spans="1:227" ht="16.5" customHeight="1"/>
  </sheetData>
  <mergeCells count="76">
    <mergeCell ref="Y1:AI1"/>
    <mergeCell ref="AK1:AU1"/>
    <mergeCell ref="AW1:BG1"/>
    <mergeCell ref="BI1:BS1"/>
    <mergeCell ref="BU1:CE1"/>
    <mergeCell ref="DE4:DO4"/>
    <mergeCell ref="DQ4:EA4"/>
    <mergeCell ref="EC4:EM4"/>
    <mergeCell ref="EO4:EY4"/>
    <mergeCell ref="A4:K4"/>
    <mergeCell ref="M4:W4"/>
    <mergeCell ref="CG4:CQ4"/>
    <mergeCell ref="CS4:DC4"/>
    <mergeCell ref="Y4:AI4"/>
    <mergeCell ref="AK4:AU4"/>
    <mergeCell ref="AW4:BG4"/>
    <mergeCell ref="BI4:BS4"/>
    <mergeCell ref="BU4:CE4"/>
    <mergeCell ref="DQ3:EA3"/>
    <mergeCell ref="EC3:EM3"/>
    <mergeCell ref="EO3:EY3"/>
    <mergeCell ref="Y2:AI2"/>
    <mergeCell ref="AK2:AU2"/>
    <mergeCell ref="AW2:BG2"/>
    <mergeCell ref="BI2:BS2"/>
    <mergeCell ref="BU2:CE2"/>
    <mergeCell ref="Y3:AI3"/>
    <mergeCell ref="AK3:AU3"/>
    <mergeCell ref="AW3:BG3"/>
    <mergeCell ref="BI3:BS3"/>
    <mergeCell ref="BU3:CE3"/>
    <mergeCell ref="A3:K3"/>
    <mergeCell ref="M3:W3"/>
    <mergeCell ref="CG3:CQ3"/>
    <mergeCell ref="CS3:DC3"/>
    <mergeCell ref="DE3:DO3"/>
    <mergeCell ref="DQ1:EA1"/>
    <mergeCell ref="EC1:EM1"/>
    <mergeCell ref="EO1:EY1"/>
    <mergeCell ref="A2:K2"/>
    <mergeCell ref="M2:W2"/>
    <mergeCell ref="CG2:CQ2"/>
    <mergeCell ref="CS2:DC2"/>
    <mergeCell ref="DE2:DO2"/>
    <mergeCell ref="DQ2:EA2"/>
    <mergeCell ref="A1:K1"/>
    <mergeCell ref="M1:W1"/>
    <mergeCell ref="CG1:CQ1"/>
    <mergeCell ref="CS1:DC1"/>
    <mergeCell ref="DE1:DO1"/>
    <mergeCell ref="EC2:EM2"/>
    <mergeCell ref="EO2:EY2"/>
    <mergeCell ref="HI1:HS1"/>
    <mergeCell ref="FA2:FK2"/>
    <mergeCell ref="FM2:FW2"/>
    <mergeCell ref="FY2:GI2"/>
    <mergeCell ref="GK2:GU2"/>
    <mergeCell ref="GW2:HG2"/>
    <mergeCell ref="HI2:HS2"/>
    <mergeCell ref="FA1:FK1"/>
    <mergeCell ref="FM1:FW1"/>
    <mergeCell ref="FY1:GI1"/>
    <mergeCell ref="GK1:GU1"/>
    <mergeCell ref="GW1:HG1"/>
    <mergeCell ref="HI3:HS3"/>
    <mergeCell ref="FA4:FK4"/>
    <mergeCell ref="FM4:FW4"/>
    <mergeCell ref="FY4:GI4"/>
    <mergeCell ref="GK4:GU4"/>
    <mergeCell ref="GW4:HG4"/>
    <mergeCell ref="HI4:HS4"/>
    <mergeCell ref="FA3:FK3"/>
    <mergeCell ref="FM3:FW3"/>
    <mergeCell ref="FY3:GI3"/>
    <mergeCell ref="GK3:GU3"/>
    <mergeCell ref="GW3:HG3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S62"/>
  <sheetViews>
    <sheetView showGridLines="0" topLeftCell="FE1" zoomScaleNormal="100" zoomScaleSheetLayoutView="100" workbookViewId="0">
      <selection activeCell="FB6" sqref="FB6:FJ56"/>
    </sheetView>
  </sheetViews>
  <sheetFormatPr baseColWidth="10" defaultColWidth="11.42578125" defaultRowHeight="12.75"/>
  <cols>
    <col min="1" max="24" width="15.140625" style="117" customWidth="1"/>
    <col min="25" max="25" width="28.42578125" style="2" customWidth="1"/>
    <col min="26" max="26" width="13.85546875" style="2" bestFit="1" customWidth="1"/>
    <col min="27" max="27" width="12.28515625" style="2" bestFit="1" customWidth="1"/>
    <col min="28" max="28" width="12.28515625" style="2" customWidth="1"/>
    <col min="29" max="34" width="11.42578125" style="2"/>
    <col min="35" max="35" width="13.85546875" style="2" bestFit="1" customWidth="1"/>
    <col min="36" max="36" width="11.42578125" style="2"/>
    <col min="37" max="37" width="28" style="2" customWidth="1"/>
    <col min="38" max="38" width="14.140625" style="2" bestFit="1" customWidth="1"/>
    <col min="39" max="39" width="12.5703125" style="2" bestFit="1" customWidth="1"/>
    <col min="40" max="40" width="12.5703125" style="2" customWidth="1"/>
    <col min="41" max="46" width="11.42578125" style="2"/>
    <col min="47" max="47" width="14.140625" style="2" bestFit="1" customWidth="1"/>
    <col min="48" max="48" width="11.42578125" style="2"/>
    <col min="49" max="49" width="29.5703125" style="2" bestFit="1" customWidth="1"/>
    <col min="50" max="51" width="14.140625" style="2" bestFit="1" customWidth="1"/>
    <col min="52" max="52" width="14.140625" style="2" customWidth="1"/>
    <col min="53" max="58" width="14.140625" style="2" bestFit="1" customWidth="1"/>
    <col min="59" max="59" width="15.140625" style="2" bestFit="1" customWidth="1"/>
    <col min="60" max="61" width="11.42578125" style="2"/>
    <col min="62" max="62" width="14.140625" style="2" bestFit="1" customWidth="1"/>
    <col min="63" max="63" width="14.140625" style="2" customWidth="1"/>
    <col min="64" max="66" width="12.5703125" style="2" bestFit="1" customWidth="1"/>
    <col min="67" max="69" width="11.5703125" style="2" bestFit="1" customWidth="1"/>
    <col min="70" max="70" width="12.5703125" style="2" bestFit="1" customWidth="1"/>
    <col min="71" max="71" width="14.140625" style="2" bestFit="1" customWidth="1"/>
    <col min="72" max="72" width="11.42578125" style="2"/>
    <col min="73" max="73" width="22.7109375" style="2" customWidth="1"/>
    <col min="74" max="74" width="14.140625" style="2" bestFit="1" customWidth="1"/>
    <col min="75" max="75" width="12.5703125" style="2" bestFit="1" customWidth="1"/>
    <col min="76" max="76" width="12.5703125" style="2" customWidth="1"/>
    <col min="77" max="78" width="12.5703125" style="2" bestFit="1" customWidth="1"/>
    <col min="79" max="79" width="11.5703125" style="2" bestFit="1" customWidth="1"/>
    <col min="80" max="80" width="12.5703125" style="2" bestFit="1" customWidth="1"/>
    <col min="81" max="81" width="11.5703125" style="2" bestFit="1" customWidth="1"/>
    <col min="82" max="82" width="12.5703125" style="2" bestFit="1" customWidth="1"/>
    <col min="83" max="83" width="14.140625" style="2" bestFit="1" customWidth="1"/>
    <col min="84" max="84" width="15.140625" style="117" customWidth="1"/>
    <col min="85" max="85" width="23.28515625" style="117" customWidth="1"/>
    <col min="86" max="96" width="15.140625" style="117" customWidth="1"/>
    <col min="97" max="97" width="27.5703125" style="117" customWidth="1"/>
    <col min="98" max="156" width="15.140625" style="117" customWidth="1"/>
    <col min="157" max="157" width="20" style="117" customWidth="1"/>
    <col min="158" max="158" width="12.5703125" style="117" bestFit="1" customWidth="1"/>
    <col min="159" max="166" width="11.42578125" style="117"/>
    <col min="167" max="167" width="12.5703125" style="117" bestFit="1" customWidth="1"/>
    <col min="168" max="168" width="11.42578125" style="117"/>
    <col min="169" max="169" width="18.85546875" style="117" customWidth="1"/>
    <col min="170" max="180" width="11.42578125" style="117"/>
    <col min="181" max="181" width="19.85546875" style="117" customWidth="1"/>
    <col min="182" max="192" width="11.42578125" style="117"/>
    <col min="193" max="193" width="20" style="117" customWidth="1"/>
    <col min="194" max="204" width="11.42578125" style="117"/>
    <col min="205" max="205" width="19.7109375" style="117" customWidth="1"/>
    <col min="206" max="216" width="11.42578125" style="117"/>
    <col min="217" max="217" width="20.140625" style="117" customWidth="1"/>
    <col min="218" max="16384" width="11.42578125" style="117"/>
  </cols>
  <sheetData>
    <row r="1" spans="1:227" s="2" customFormat="1" ht="13.5" thickTop="1">
      <c r="A1" s="493" t="s">
        <v>144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175"/>
      <c r="M1" s="497" t="s">
        <v>144</v>
      </c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175"/>
      <c r="Y1" s="491" t="s">
        <v>144</v>
      </c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K1" s="491" t="s">
        <v>144</v>
      </c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W1" s="491" t="s">
        <v>144</v>
      </c>
      <c r="AX1" s="491"/>
      <c r="AY1" s="491"/>
      <c r="AZ1" s="491"/>
      <c r="BA1" s="491"/>
      <c r="BB1" s="491"/>
      <c r="BC1" s="491"/>
      <c r="BD1" s="491"/>
      <c r="BE1" s="491"/>
      <c r="BF1" s="491"/>
      <c r="BG1" s="491"/>
      <c r="BI1" s="491" t="s">
        <v>144</v>
      </c>
      <c r="BJ1" s="491"/>
      <c r="BK1" s="491"/>
      <c r="BL1" s="491"/>
      <c r="BM1" s="491"/>
      <c r="BN1" s="491"/>
      <c r="BO1" s="491"/>
      <c r="BP1" s="491"/>
      <c r="BQ1" s="491"/>
      <c r="BR1" s="491"/>
      <c r="BS1" s="491"/>
      <c r="BU1" s="491" t="s">
        <v>144</v>
      </c>
      <c r="BV1" s="491"/>
      <c r="BW1" s="491"/>
      <c r="BX1" s="491"/>
      <c r="BY1" s="491"/>
      <c r="BZ1" s="491"/>
      <c r="CA1" s="491"/>
      <c r="CB1" s="491"/>
      <c r="CC1" s="491"/>
      <c r="CD1" s="491"/>
      <c r="CE1" s="491"/>
      <c r="CF1" s="175"/>
      <c r="CG1" s="493" t="s">
        <v>144</v>
      </c>
      <c r="CH1" s="493"/>
      <c r="CI1" s="493"/>
      <c r="CJ1" s="493"/>
      <c r="CK1" s="493"/>
      <c r="CL1" s="493"/>
      <c r="CM1" s="493"/>
      <c r="CN1" s="493"/>
      <c r="CO1" s="493"/>
      <c r="CP1" s="493"/>
      <c r="CQ1" s="493"/>
      <c r="CS1" s="491" t="s">
        <v>144</v>
      </c>
      <c r="CT1" s="491"/>
      <c r="CU1" s="491"/>
      <c r="CV1" s="491"/>
      <c r="CW1" s="491"/>
      <c r="CX1" s="491"/>
      <c r="CY1" s="491"/>
      <c r="CZ1" s="491"/>
      <c r="DA1" s="491"/>
      <c r="DB1" s="491"/>
      <c r="DC1" s="491"/>
      <c r="DE1" s="491" t="s">
        <v>144</v>
      </c>
      <c r="DF1" s="491"/>
      <c r="DG1" s="491"/>
      <c r="DH1" s="491"/>
      <c r="DI1" s="491"/>
      <c r="DJ1" s="491"/>
      <c r="DK1" s="491"/>
      <c r="DL1" s="491"/>
      <c r="DM1" s="491"/>
      <c r="DN1" s="491"/>
      <c r="DO1" s="491"/>
      <c r="DQ1" s="491" t="s">
        <v>144</v>
      </c>
      <c r="DR1" s="491"/>
      <c r="DS1" s="491"/>
      <c r="DT1" s="491"/>
      <c r="DU1" s="491"/>
      <c r="DV1" s="491"/>
      <c r="DW1" s="491"/>
      <c r="DX1" s="491"/>
      <c r="DY1" s="491"/>
      <c r="DZ1" s="491"/>
      <c r="EA1" s="491"/>
      <c r="EC1" s="491" t="s">
        <v>144</v>
      </c>
      <c r="ED1" s="491"/>
      <c r="EE1" s="491"/>
      <c r="EF1" s="491"/>
      <c r="EG1" s="491"/>
      <c r="EH1" s="491"/>
      <c r="EI1" s="491"/>
      <c r="EJ1" s="491"/>
      <c r="EK1" s="491"/>
      <c r="EL1" s="491"/>
      <c r="EM1" s="491"/>
      <c r="EO1" s="491" t="s">
        <v>144</v>
      </c>
      <c r="EP1" s="491"/>
      <c r="EQ1" s="491"/>
      <c r="ER1" s="491"/>
      <c r="ES1" s="491"/>
      <c r="ET1" s="491"/>
      <c r="EU1" s="491"/>
      <c r="EV1" s="491"/>
      <c r="EW1" s="491"/>
      <c r="EX1" s="491"/>
      <c r="EY1" s="491"/>
      <c r="FA1" s="491" t="s">
        <v>144</v>
      </c>
      <c r="FB1" s="491"/>
      <c r="FC1" s="491"/>
      <c r="FD1" s="491"/>
      <c r="FE1" s="491"/>
      <c r="FF1" s="491"/>
      <c r="FG1" s="491"/>
      <c r="FH1" s="491"/>
      <c r="FI1" s="491"/>
      <c r="FJ1" s="491"/>
      <c r="FK1" s="491"/>
      <c r="FM1" s="491" t="s">
        <v>144</v>
      </c>
      <c r="FN1" s="491"/>
      <c r="FO1" s="491"/>
      <c r="FP1" s="491"/>
      <c r="FQ1" s="491"/>
      <c r="FR1" s="491"/>
      <c r="FS1" s="491"/>
      <c r="FT1" s="491"/>
      <c r="FU1" s="491"/>
      <c r="FV1" s="491"/>
      <c r="FW1" s="491"/>
      <c r="FY1" s="491" t="s">
        <v>144</v>
      </c>
      <c r="FZ1" s="491"/>
      <c r="GA1" s="491"/>
      <c r="GB1" s="491"/>
      <c r="GC1" s="491"/>
      <c r="GD1" s="491"/>
      <c r="GE1" s="491"/>
      <c r="GF1" s="491"/>
      <c r="GG1" s="491"/>
      <c r="GH1" s="491"/>
      <c r="GI1" s="491"/>
      <c r="GK1" s="491" t="s">
        <v>144</v>
      </c>
      <c r="GL1" s="491"/>
      <c r="GM1" s="491"/>
      <c r="GN1" s="491"/>
      <c r="GO1" s="491"/>
      <c r="GP1" s="491"/>
      <c r="GQ1" s="491"/>
      <c r="GR1" s="491"/>
      <c r="GS1" s="491"/>
      <c r="GT1" s="491"/>
      <c r="GU1" s="491"/>
      <c r="GW1" s="491" t="s">
        <v>144</v>
      </c>
      <c r="GX1" s="491"/>
      <c r="GY1" s="491"/>
      <c r="GZ1" s="491"/>
      <c r="HA1" s="491"/>
      <c r="HB1" s="491"/>
      <c r="HC1" s="491"/>
      <c r="HD1" s="491"/>
      <c r="HE1" s="491"/>
      <c r="HF1" s="491"/>
      <c r="HG1" s="491"/>
      <c r="HI1" s="491" t="s">
        <v>144</v>
      </c>
      <c r="HJ1" s="491"/>
      <c r="HK1" s="491"/>
      <c r="HL1" s="491"/>
      <c r="HM1" s="491"/>
      <c r="HN1" s="491"/>
      <c r="HO1" s="491"/>
      <c r="HP1" s="491"/>
      <c r="HQ1" s="491"/>
      <c r="HR1" s="491"/>
      <c r="HS1" s="491"/>
    </row>
    <row r="2" spans="1:227" s="2" customFormat="1">
      <c r="A2" s="493" t="s">
        <v>187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175"/>
      <c r="M2" s="493" t="s">
        <v>187</v>
      </c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175"/>
      <c r="Y2" s="491" t="s">
        <v>187</v>
      </c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K2" s="491" t="s">
        <v>187</v>
      </c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W2" s="491" t="s">
        <v>187</v>
      </c>
      <c r="AX2" s="491"/>
      <c r="AY2" s="491"/>
      <c r="AZ2" s="491"/>
      <c r="BA2" s="491"/>
      <c r="BB2" s="491"/>
      <c r="BC2" s="491"/>
      <c r="BD2" s="491"/>
      <c r="BE2" s="491"/>
      <c r="BF2" s="491"/>
      <c r="BG2" s="491"/>
      <c r="BI2" s="491" t="s">
        <v>187</v>
      </c>
      <c r="BJ2" s="491"/>
      <c r="BK2" s="491"/>
      <c r="BL2" s="491"/>
      <c r="BM2" s="491"/>
      <c r="BN2" s="491"/>
      <c r="BO2" s="491"/>
      <c r="BP2" s="491"/>
      <c r="BQ2" s="491"/>
      <c r="BR2" s="491"/>
      <c r="BS2" s="491"/>
      <c r="BU2" s="491" t="s">
        <v>187</v>
      </c>
      <c r="BV2" s="491"/>
      <c r="BW2" s="491"/>
      <c r="BX2" s="491"/>
      <c r="BY2" s="491"/>
      <c r="BZ2" s="491"/>
      <c r="CA2" s="491"/>
      <c r="CB2" s="491"/>
      <c r="CC2" s="491"/>
      <c r="CD2" s="491"/>
      <c r="CE2" s="491"/>
      <c r="CF2" s="175"/>
      <c r="CG2" s="493" t="s">
        <v>187</v>
      </c>
      <c r="CH2" s="493"/>
      <c r="CI2" s="493"/>
      <c r="CJ2" s="493"/>
      <c r="CK2" s="493"/>
      <c r="CL2" s="493"/>
      <c r="CM2" s="493"/>
      <c r="CN2" s="493"/>
      <c r="CO2" s="493"/>
      <c r="CP2" s="493"/>
      <c r="CQ2" s="493"/>
      <c r="CS2" s="491" t="s">
        <v>187</v>
      </c>
      <c r="CT2" s="491"/>
      <c r="CU2" s="491"/>
      <c r="CV2" s="491"/>
      <c r="CW2" s="491"/>
      <c r="CX2" s="491"/>
      <c r="CY2" s="491"/>
      <c r="CZ2" s="491"/>
      <c r="DA2" s="491"/>
      <c r="DB2" s="491"/>
      <c r="DC2" s="491"/>
      <c r="DE2" s="491" t="s">
        <v>187</v>
      </c>
      <c r="DF2" s="491"/>
      <c r="DG2" s="491"/>
      <c r="DH2" s="491"/>
      <c r="DI2" s="491"/>
      <c r="DJ2" s="491"/>
      <c r="DK2" s="491"/>
      <c r="DL2" s="491"/>
      <c r="DM2" s="491"/>
      <c r="DN2" s="491"/>
      <c r="DO2" s="491"/>
      <c r="DQ2" s="491" t="s">
        <v>187</v>
      </c>
      <c r="DR2" s="491"/>
      <c r="DS2" s="491"/>
      <c r="DT2" s="491"/>
      <c r="DU2" s="491"/>
      <c r="DV2" s="491"/>
      <c r="DW2" s="491"/>
      <c r="DX2" s="491"/>
      <c r="DY2" s="491"/>
      <c r="DZ2" s="491"/>
      <c r="EA2" s="491"/>
      <c r="EC2" s="491" t="s">
        <v>187</v>
      </c>
      <c r="ED2" s="491"/>
      <c r="EE2" s="491"/>
      <c r="EF2" s="491"/>
      <c r="EG2" s="491"/>
      <c r="EH2" s="491"/>
      <c r="EI2" s="491"/>
      <c r="EJ2" s="491"/>
      <c r="EK2" s="491"/>
      <c r="EL2" s="491"/>
      <c r="EM2" s="491"/>
      <c r="EO2" s="491" t="s">
        <v>187</v>
      </c>
      <c r="EP2" s="491"/>
      <c r="EQ2" s="491"/>
      <c r="ER2" s="491"/>
      <c r="ES2" s="491"/>
      <c r="ET2" s="491"/>
      <c r="EU2" s="491"/>
      <c r="EV2" s="491"/>
      <c r="EW2" s="491"/>
      <c r="EX2" s="491"/>
      <c r="EY2" s="491"/>
      <c r="FA2" s="491" t="s">
        <v>187</v>
      </c>
      <c r="FB2" s="491"/>
      <c r="FC2" s="491"/>
      <c r="FD2" s="491"/>
      <c r="FE2" s="491"/>
      <c r="FF2" s="491"/>
      <c r="FG2" s="491"/>
      <c r="FH2" s="491"/>
      <c r="FI2" s="491"/>
      <c r="FJ2" s="491"/>
      <c r="FK2" s="491"/>
      <c r="FM2" s="491" t="s">
        <v>187</v>
      </c>
      <c r="FN2" s="491"/>
      <c r="FO2" s="491"/>
      <c r="FP2" s="491"/>
      <c r="FQ2" s="491"/>
      <c r="FR2" s="491"/>
      <c r="FS2" s="491"/>
      <c r="FT2" s="491"/>
      <c r="FU2" s="491"/>
      <c r="FV2" s="491"/>
      <c r="FW2" s="491"/>
      <c r="FY2" s="491" t="s">
        <v>187</v>
      </c>
      <c r="FZ2" s="491"/>
      <c r="GA2" s="491"/>
      <c r="GB2" s="491"/>
      <c r="GC2" s="491"/>
      <c r="GD2" s="491"/>
      <c r="GE2" s="491"/>
      <c r="GF2" s="491"/>
      <c r="GG2" s="491"/>
      <c r="GH2" s="491"/>
      <c r="GI2" s="491"/>
      <c r="GK2" s="491" t="s">
        <v>187</v>
      </c>
      <c r="GL2" s="491"/>
      <c r="GM2" s="491"/>
      <c r="GN2" s="491"/>
      <c r="GO2" s="491"/>
      <c r="GP2" s="491"/>
      <c r="GQ2" s="491"/>
      <c r="GR2" s="491"/>
      <c r="GS2" s="491"/>
      <c r="GT2" s="491"/>
      <c r="GU2" s="491"/>
      <c r="GW2" s="491" t="s">
        <v>187</v>
      </c>
      <c r="GX2" s="491"/>
      <c r="GY2" s="491"/>
      <c r="GZ2" s="491"/>
      <c r="HA2" s="491"/>
      <c r="HB2" s="491"/>
      <c r="HC2" s="491"/>
      <c r="HD2" s="491"/>
      <c r="HE2" s="491"/>
      <c r="HF2" s="491"/>
      <c r="HG2" s="491"/>
      <c r="HI2" s="491" t="s">
        <v>187</v>
      </c>
      <c r="HJ2" s="491"/>
      <c r="HK2" s="491"/>
      <c r="HL2" s="491"/>
      <c r="HM2" s="491"/>
      <c r="HN2" s="491"/>
      <c r="HO2" s="491"/>
      <c r="HP2" s="491"/>
      <c r="HQ2" s="491"/>
      <c r="HR2" s="491"/>
      <c r="HS2" s="491"/>
    </row>
    <row r="3" spans="1:227" s="2" customFormat="1">
      <c r="A3" s="493" t="s">
        <v>186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175"/>
      <c r="M3" s="493" t="s">
        <v>186</v>
      </c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175"/>
      <c r="Y3" s="491" t="s">
        <v>186</v>
      </c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K3" s="491" t="s">
        <v>186</v>
      </c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W3" s="491" t="s">
        <v>186</v>
      </c>
      <c r="AX3" s="491"/>
      <c r="AY3" s="491"/>
      <c r="AZ3" s="491"/>
      <c r="BA3" s="491"/>
      <c r="BB3" s="491"/>
      <c r="BC3" s="491"/>
      <c r="BD3" s="491"/>
      <c r="BE3" s="491"/>
      <c r="BF3" s="491"/>
      <c r="BG3" s="491"/>
      <c r="BI3" s="491" t="s">
        <v>186</v>
      </c>
      <c r="BJ3" s="491"/>
      <c r="BK3" s="491"/>
      <c r="BL3" s="491"/>
      <c r="BM3" s="491"/>
      <c r="BN3" s="491"/>
      <c r="BO3" s="491"/>
      <c r="BP3" s="491"/>
      <c r="BQ3" s="491"/>
      <c r="BR3" s="491"/>
      <c r="BS3" s="491"/>
      <c r="BU3" s="491" t="s">
        <v>186</v>
      </c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175"/>
      <c r="CG3" s="493" t="s">
        <v>186</v>
      </c>
      <c r="CH3" s="493"/>
      <c r="CI3" s="493"/>
      <c r="CJ3" s="493"/>
      <c r="CK3" s="493"/>
      <c r="CL3" s="493"/>
      <c r="CM3" s="493"/>
      <c r="CN3" s="493"/>
      <c r="CO3" s="493"/>
      <c r="CP3" s="493"/>
      <c r="CQ3" s="493"/>
      <c r="CS3" s="491" t="s">
        <v>186</v>
      </c>
      <c r="CT3" s="491"/>
      <c r="CU3" s="491"/>
      <c r="CV3" s="491"/>
      <c r="CW3" s="491"/>
      <c r="CX3" s="491"/>
      <c r="CY3" s="491"/>
      <c r="CZ3" s="491"/>
      <c r="DA3" s="491"/>
      <c r="DB3" s="491"/>
      <c r="DC3" s="491"/>
      <c r="DE3" s="491" t="s">
        <v>186</v>
      </c>
      <c r="DF3" s="491"/>
      <c r="DG3" s="491"/>
      <c r="DH3" s="491"/>
      <c r="DI3" s="491"/>
      <c r="DJ3" s="491"/>
      <c r="DK3" s="491"/>
      <c r="DL3" s="491"/>
      <c r="DM3" s="491"/>
      <c r="DN3" s="491"/>
      <c r="DO3" s="491"/>
      <c r="DQ3" s="491" t="s">
        <v>186</v>
      </c>
      <c r="DR3" s="491"/>
      <c r="DS3" s="491"/>
      <c r="DT3" s="491"/>
      <c r="DU3" s="491"/>
      <c r="DV3" s="491"/>
      <c r="DW3" s="491"/>
      <c r="DX3" s="491"/>
      <c r="DY3" s="491"/>
      <c r="DZ3" s="491"/>
      <c r="EA3" s="491"/>
      <c r="EC3" s="491" t="s">
        <v>186</v>
      </c>
      <c r="ED3" s="491"/>
      <c r="EE3" s="491"/>
      <c r="EF3" s="491"/>
      <c r="EG3" s="491"/>
      <c r="EH3" s="491"/>
      <c r="EI3" s="491"/>
      <c r="EJ3" s="491"/>
      <c r="EK3" s="491"/>
      <c r="EL3" s="491"/>
      <c r="EM3" s="491"/>
      <c r="EO3" s="491" t="s">
        <v>186</v>
      </c>
      <c r="EP3" s="491"/>
      <c r="EQ3" s="491"/>
      <c r="ER3" s="491"/>
      <c r="ES3" s="491"/>
      <c r="ET3" s="491"/>
      <c r="EU3" s="491"/>
      <c r="EV3" s="491"/>
      <c r="EW3" s="491"/>
      <c r="EX3" s="491"/>
      <c r="EY3" s="491"/>
      <c r="FA3" s="491" t="s">
        <v>186</v>
      </c>
      <c r="FB3" s="491"/>
      <c r="FC3" s="491"/>
      <c r="FD3" s="491"/>
      <c r="FE3" s="491"/>
      <c r="FF3" s="491"/>
      <c r="FG3" s="491"/>
      <c r="FH3" s="491"/>
      <c r="FI3" s="491"/>
      <c r="FJ3" s="491"/>
      <c r="FK3" s="491"/>
      <c r="FM3" s="491" t="s">
        <v>186</v>
      </c>
      <c r="FN3" s="491"/>
      <c r="FO3" s="491"/>
      <c r="FP3" s="491"/>
      <c r="FQ3" s="491"/>
      <c r="FR3" s="491"/>
      <c r="FS3" s="491"/>
      <c r="FT3" s="491"/>
      <c r="FU3" s="491"/>
      <c r="FV3" s="491"/>
      <c r="FW3" s="491"/>
      <c r="FY3" s="491" t="s">
        <v>186</v>
      </c>
      <c r="FZ3" s="491"/>
      <c r="GA3" s="491"/>
      <c r="GB3" s="491"/>
      <c r="GC3" s="491"/>
      <c r="GD3" s="491"/>
      <c r="GE3" s="491"/>
      <c r="GF3" s="491"/>
      <c r="GG3" s="491"/>
      <c r="GH3" s="491"/>
      <c r="GI3" s="491"/>
      <c r="GK3" s="491" t="s">
        <v>186</v>
      </c>
      <c r="GL3" s="491"/>
      <c r="GM3" s="491"/>
      <c r="GN3" s="491"/>
      <c r="GO3" s="491"/>
      <c r="GP3" s="491"/>
      <c r="GQ3" s="491"/>
      <c r="GR3" s="491"/>
      <c r="GS3" s="491"/>
      <c r="GT3" s="491"/>
      <c r="GU3" s="491"/>
      <c r="GW3" s="491" t="s">
        <v>186</v>
      </c>
      <c r="GX3" s="491"/>
      <c r="GY3" s="491"/>
      <c r="GZ3" s="491"/>
      <c r="HA3" s="491"/>
      <c r="HB3" s="491"/>
      <c r="HC3" s="491"/>
      <c r="HD3" s="491"/>
      <c r="HE3" s="491"/>
      <c r="HF3" s="491"/>
      <c r="HG3" s="491"/>
      <c r="HI3" s="491" t="s">
        <v>186</v>
      </c>
      <c r="HJ3" s="491"/>
      <c r="HK3" s="491"/>
      <c r="HL3" s="491"/>
      <c r="HM3" s="491"/>
      <c r="HN3" s="491"/>
      <c r="HO3" s="491"/>
      <c r="HP3" s="491"/>
      <c r="HQ3" s="491"/>
      <c r="HR3" s="491"/>
      <c r="HS3" s="491"/>
    </row>
    <row r="4" spans="1:227" s="106" customFormat="1" ht="13.5" thickBot="1">
      <c r="A4" s="496" t="s">
        <v>217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176"/>
      <c r="M4" s="496" t="s">
        <v>218</v>
      </c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176"/>
      <c r="Y4" s="494" t="s">
        <v>314</v>
      </c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K4" s="495" t="s">
        <v>315</v>
      </c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W4" s="492" t="s">
        <v>208</v>
      </c>
      <c r="AX4" s="492"/>
      <c r="AY4" s="492"/>
      <c r="AZ4" s="492"/>
      <c r="BA4" s="492"/>
      <c r="BB4" s="492"/>
      <c r="BC4" s="492"/>
      <c r="BD4" s="492"/>
      <c r="BE4" s="492"/>
      <c r="BF4" s="492"/>
      <c r="BG4" s="492"/>
      <c r="BI4" s="492" t="s">
        <v>243</v>
      </c>
      <c r="BJ4" s="492"/>
      <c r="BK4" s="492"/>
      <c r="BL4" s="492"/>
      <c r="BM4" s="492"/>
      <c r="BN4" s="492"/>
      <c r="BO4" s="492"/>
      <c r="BP4" s="492"/>
      <c r="BQ4" s="492"/>
      <c r="BR4" s="492"/>
      <c r="BS4" s="492"/>
      <c r="BU4" s="492" t="s">
        <v>215</v>
      </c>
      <c r="BV4" s="492"/>
      <c r="BW4" s="492"/>
      <c r="BX4" s="492"/>
      <c r="BY4" s="492"/>
      <c r="BZ4" s="492"/>
      <c r="CA4" s="492"/>
      <c r="CB4" s="492"/>
      <c r="CC4" s="492"/>
      <c r="CD4" s="492"/>
      <c r="CE4" s="492"/>
      <c r="CF4" s="176"/>
      <c r="CG4" s="494" t="s">
        <v>199</v>
      </c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S4" s="494" t="s">
        <v>200</v>
      </c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E4" s="494" t="s">
        <v>201</v>
      </c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Q4" s="495" t="s">
        <v>202</v>
      </c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C4" s="492" t="s">
        <v>220</v>
      </c>
      <c r="ED4" s="492"/>
      <c r="EE4" s="492"/>
      <c r="EF4" s="492"/>
      <c r="EG4" s="492"/>
      <c r="EH4" s="492"/>
      <c r="EI4" s="492"/>
      <c r="EJ4" s="492"/>
      <c r="EK4" s="492"/>
      <c r="EL4" s="492"/>
      <c r="EM4" s="492"/>
      <c r="EO4" s="492" t="s">
        <v>221</v>
      </c>
      <c r="EP4" s="492"/>
      <c r="EQ4" s="492"/>
      <c r="ER4" s="492"/>
      <c r="ES4" s="492"/>
      <c r="ET4" s="492"/>
      <c r="EU4" s="492"/>
      <c r="EV4" s="492"/>
      <c r="EW4" s="492"/>
      <c r="EX4" s="492"/>
      <c r="EY4" s="492"/>
      <c r="FA4" s="492" t="s">
        <v>316</v>
      </c>
      <c r="FB4" s="492"/>
      <c r="FC4" s="492"/>
      <c r="FD4" s="492"/>
      <c r="FE4" s="492"/>
      <c r="FF4" s="492"/>
      <c r="FG4" s="492"/>
      <c r="FH4" s="492"/>
      <c r="FI4" s="492"/>
      <c r="FJ4" s="492"/>
      <c r="FK4" s="492"/>
      <c r="FM4" s="492" t="s">
        <v>317</v>
      </c>
      <c r="FN4" s="492"/>
      <c r="FO4" s="492"/>
      <c r="FP4" s="492"/>
      <c r="FQ4" s="492"/>
      <c r="FR4" s="492"/>
      <c r="FS4" s="492"/>
      <c r="FT4" s="492"/>
      <c r="FU4" s="492"/>
      <c r="FV4" s="492"/>
      <c r="FW4" s="492"/>
      <c r="FY4" s="492" t="s">
        <v>318</v>
      </c>
      <c r="FZ4" s="492"/>
      <c r="GA4" s="492"/>
      <c r="GB4" s="492"/>
      <c r="GC4" s="492"/>
      <c r="GD4" s="492"/>
      <c r="GE4" s="492"/>
      <c r="GF4" s="492"/>
      <c r="GG4" s="492"/>
      <c r="GH4" s="492"/>
      <c r="GI4" s="492"/>
      <c r="GK4" s="492" t="s">
        <v>319</v>
      </c>
      <c r="GL4" s="492"/>
      <c r="GM4" s="492"/>
      <c r="GN4" s="492"/>
      <c r="GO4" s="492"/>
      <c r="GP4" s="492"/>
      <c r="GQ4" s="492"/>
      <c r="GR4" s="492"/>
      <c r="GS4" s="492"/>
      <c r="GT4" s="492"/>
      <c r="GU4" s="492"/>
      <c r="GW4" s="492" t="s">
        <v>320</v>
      </c>
      <c r="GX4" s="492"/>
      <c r="GY4" s="492"/>
      <c r="GZ4" s="492"/>
      <c r="HA4" s="492"/>
      <c r="HB4" s="492"/>
      <c r="HC4" s="492"/>
      <c r="HD4" s="492"/>
      <c r="HE4" s="492"/>
      <c r="HF4" s="492"/>
      <c r="HG4" s="492"/>
      <c r="HI4" s="492" t="s">
        <v>321</v>
      </c>
      <c r="HJ4" s="492"/>
      <c r="HK4" s="492"/>
      <c r="HL4" s="492"/>
      <c r="HM4" s="492"/>
      <c r="HN4" s="492"/>
      <c r="HO4" s="492"/>
      <c r="HP4" s="492"/>
      <c r="HQ4" s="492"/>
      <c r="HR4" s="492"/>
      <c r="HS4" s="492"/>
    </row>
    <row r="5" spans="1:227" s="2" customFormat="1" ht="39" thickTop="1">
      <c r="A5" s="11" t="s">
        <v>0</v>
      </c>
      <c r="B5" s="12" t="s">
        <v>170</v>
      </c>
      <c r="C5" s="12" t="s">
        <v>280</v>
      </c>
      <c r="D5" s="12" t="s">
        <v>281</v>
      </c>
      <c r="E5" s="12" t="s">
        <v>172</v>
      </c>
      <c r="F5" s="12" t="s">
        <v>173</v>
      </c>
      <c r="G5" s="12" t="s">
        <v>174</v>
      </c>
      <c r="H5" s="12" t="s">
        <v>175</v>
      </c>
      <c r="I5" s="12" t="s">
        <v>176</v>
      </c>
      <c r="J5" s="12" t="s">
        <v>189</v>
      </c>
      <c r="K5" s="113" t="s">
        <v>53</v>
      </c>
      <c r="L5" s="114"/>
      <c r="M5" s="119" t="s">
        <v>0</v>
      </c>
      <c r="N5" s="120" t="s">
        <v>170</v>
      </c>
      <c r="O5" s="120" t="s">
        <v>280</v>
      </c>
      <c r="P5" s="120" t="s">
        <v>281</v>
      </c>
      <c r="Q5" s="120" t="s">
        <v>172</v>
      </c>
      <c r="R5" s="120" t="s">
        <v>173</v>
      </c>
      <c r="S5" s="120" t="s">
        <v>174</v>
      </c>
      <c r="T5" s="120" t="s">
        <v>175</v>
      </c>
      <c r="U5" s="120" t="s">
        <v>176</v>
      </c>
      <c r="V5" s="120" t="s">
        <v>189</v>
      </c>
      <c r="W5" s="121" t="s">
        <v>53</v>
      </c>
      <c r="X5" s="115"/>
      <c r="Y5" s="11" t="s">
        <v>0</v>
      </c>
      <c r="Z5" s="12" t="s">
        <v>170</v>
      </c>
      <c r="AA5" s="12" t="s">
        <v>280</v>
      </c>
      <c r="AB5" s="12" t="s">
        <v>281</v>
      </c>
      <c r="AC5" s="12" t="s">
        <v>172</v>
      </c>
      <c r="AD5" s="12" t="s">
        <v>173</v>
      </c>
      <c r="AE5" s="12" t="s">
        <v>174</v>
      </c>
      <c r="AF5" s="12" t="s">
        <v>175</v>
      </c>
      <c r="AG5" s="12" t="s">
        <v>176</v>
      </c>
      <c r="AH5" s="12" t="s">
        <v>189</v>
      </c>
      <c r="AI5" s="121" t="s">
        <v>53</v>
      </c>
      <c r="AK5" s="11" t="s">
        <v>0</v>
      </c>
      <c r="AL5" s="12" t="s">
        <v>170</v>
      </c>
      <c r="AM5" s="12" t="s">
        <v>280</v>
      </c>
      <c r="AN5" s="12" t="s">
        <v>281</v>
      </c>
      <c r="AO5" s="12" t="s">
        <v>172</v>
      </c>
      <c r="AP5" s="12" t="s">
        <v>173</v>
      </c>
      <c r="AQ5" s="12" t="s">
        <v>174</v>
      </c>
      <c r="AR5" s="12" t="s">
        <v>175</v>
      </c>
      <c r="AS5" s="12" t="s">
        <v>176</v>
      </c>
      <c r="AT5" s="12" t="s">
        <v>189</v>
      </c>
      <c r="AU5" s="121" t="s">
        <v>53</v>
      </c>
      <c r="AW5" s="11" t="s">
        <v>0</v>
      </c>
      <c r="AX5" s="12" t="s">
        <v>170</v>
      </c>
      <c r="AY5" s="12" t="s">
        <v>280</v>
      </c>
      <c r="AZ5" s="12" t="s">
        <v>281</v>
      </c>
      <c r="BA5" s="12" t="s">
        <v>172</v>
      </c>
      <c r="BB5" s="12" t="s">
        <v>173</v>
      </c>
      <c r="BC5" s="12" t="s">
        <v>174</v>
      </c>
      <c r="BD5" s="12" t="s">
        <v>175</v>
      </c>
      <c r="BE5" s="12" t="s">
        <v>176</v>
      </c>
      <c r="BF5" s="12" t="s">
        <v>189</v>
      </c>
      <c r="BG5" s="121" t="s">
        <v>53</v>
      </c>
      <c r="BI5" s="11" t="s">
        <v>0</v>
      </c>
      <c r="BJ5" s="12" t="s">
        <v>170</v>
      </c>
      <c r="BK5" s="12" t="s">
        <v>280</v>
      </c>
      <c r="BL5" s="12" t="s">
        <v>281</v>
      </c>
      <c r="BM5" s="12" t="s">
        <v>172</v>
      </c>
      <c r="BN5" s="12" t="s">
        <v>173</v>
      </c>
      <c r="BO5" s="12" t="s">
        <v>174</v>
      </c>
      <c r="BP5" s="12" t="s">
        <v>175</v>
      </c>
      <c r="BQ5" s="12" t="s">
        <v>176</v>
      </c>
      <c r="BR5" s="12" t="s">
        <v>189</v>
      </c>
      <c r="BS5" s="121" t="s">
        <v>53</v>
      </c>
      <c r="BU5" s="11" t="s">
        <v>0</v>
      </c>
      <c r="BV5" s="12" t="s">
        <v>170</v>
      </c>
      <c r="BW5" s="12" t="s">
        <v>280</v>
      </c>
      <c r="BX5" s="12" t="s">
        <v>281</v>
      </c>
      <c r="BY5" s="12" t="s">
        <v>172</v>
      </c>
      <c r="BZ5" s="12" t="s">
        <v>173</v>
      </c>
      <c r="CA5" s="12" t="s">
        <v>174</v>
      </c>
      <c r="CB5" s="12" t="s">
        <v>175</v>
      </c>
      <c r="CC5" s="12" t="s">
        <v>176</v>
      </c>
      <c r="CD5" s="12" t="s">
        <v>189</v>
      </c>
      <c r="CE5" s="121" t="s">
        <v>53</v>
      </c>
      <c r="CF5" s="116"/>
      <c r="CG5" s="119" t="s">
        <v>0</v>
      </c>
      <c r="CH5" s="12" t="s">
        <v>170</v>
      </c>
      <c r="CI5" s="12" t="s">
        <v>280</v>
      </c>
      <c r="CJ5" s="12" t="s">
        <v>281</v>
      </c>
      <c r="CK5" s="12" t="s">
        <v>172</v>
      </c>
      <c r="CL5" s="12" t="s">
        <v>173</v>
      </c>
      <c r="CM5" s="12" t="s">
        <v>174</v>
      </c>
      <c r="CN5" s="12" t="s">
        <v>175</v>
      </c>
      <c r="CO5" s="12" t="s">
        <v>176</v>
      </c>
      <c r="CP5" s="12" t="s">
        <v>189</v>
      </c>
      <c r="CQ5" s="13" t="s">
        <v>53</v>
      </c>
      <c r="CS5" s="11" t="s">
        <v>0</v>
      </c>
      <c r="CT5" s="12" t="s">
        <v>170</v>
      </c>
      <c r="CU5" s="12" t="s">
        <v>280</v>
      </c>
      <c r="CV5" s="12" t="s">
        <v>281</v>
      </c>
      <c r="CW5" s="12" t="s">
        <v>172</v>
      </c>
      <c r="CX5" s="12" t="s">
        <v>173</v>
      </c>
      <c r="CY5" s="12" t="s">
        <v>174</v>
      </c>
      <c r="CZ5" s="12" t="s">
        <v>175</v>
      </c>
      <c r="DA5" s="12" t="s">
        <v>176</v>
      </c>
      <c r="DB5" s="12" t="s">
        <v>189</v>
      </c>
      <c r="DC5" s="13" t="s">
        <v>53</v>
      </c>
      <c r="DE5" s="11" t="s">
        <v>0</v>
      </c>
      <c r="DF5" s="12" t="s">
        <v>170</v>
      </c>
      <c r="DG5" s="12" t="s">
        <v>280</v>
      </c>
      <c r="DH5" s="12" t="s">
        <v>281</v>
      </c>
      <c r="DI5" s="12" t="s">
        <v>172</v>
      </c>
      <c r="DJ5" s="12" t="s">
        <v>173</v>
      </c>
      <c r="DK5" s="12" t="s">
        <v>174</v>
      </c>
      <c r="DL5" s="12" t="s">
        <v>175</v>
      </c>
      <c r="DM5" s="12" t="s">
        <v>176</v>
      </c>
      <c r="DN5" s="12" t="s">
        <v>189</v>
      </c>
      <c r="DO5" s="13" t="s">
        <v>53</v>
      </c>
      <c r="DQ5" s="11" t="s">
        <v>0</v>
      </c>
      <c r="DR5" s="12" t="s">
        <v>170</v>
      </c>
      <c r="DS5" s="12" t="s">
        <v>280</v>
      </c>
      <c r="DT5" s="12" t="s">
        <v>281</v>
      </c>
      <c r="DU5" s="12" t="s">
        <v>172</v>
      </c>
      <c r="DV5" s="12" t="s">
        <v>173</v>
      </c>
      <c r="DW5" s="12" t="s">
        <v>174</v>
      </c>
      <c r="DX5" s="12" t="s">
        <v>175</v>
      </c>
      <c r="DY5" s="12" t="s">
        <v>176</v>
      </c>
      <c r="DZ5" s="12" t="s">
        <v>189</v>
      </c>
      <c r="EA5" s="13" t="s">
        <v>53</v>
      </c>
      <c r="EC5" s="11" t="s">
        <v>0</v>
      </c>
      <c r="ED5" s="12" t="s">
        <v>170</v>
      </c>
      <c r="EE5" s="12" t="s">
        <v>280</v>
      </c>
      <c r="EF5" s="12" t="s">
        <v>281</v>
      </c>
      <c r="EG5" s="12" t="s">
        <v>172</v>
      </c>
      <c r="EH5" s="12" t="s">
        <v>173</v>
      </c>
      <c r="EI5" s="12" t="s">
        <v>174</v>
      </c>
      <c r="EJ5" s="12" t="s">
        <v>175</v>
      </c>
      <c r="EK5" s="12" t="s">
        <v>176</v>
      </c>
      <c r="EL5" s="12" t="s">
        <v>189</v>
      </c>
      <c r="EM5" s="13" t="s">
        <v>53</v>
      </c>
      <c r="EO5" s="11" t="s">
        <v>0</v>
      </c>
      <c r="EP5" s="12" t="s">
        <v>170</v>
      </c>
      <c r="EQ5" s="12" t="s">
        <v>280</v>
      </c>
      <c r="ER5" s="12" t="s">
        <v>281</v>
      </c>
      <c r="ES5" s="12" t="s">
        <v>172</v>
      </c>
      <c r="ET5" s="12" t="s">
        <v>173</v>
      </c>
      <c r="EU5" s="12" t="s">
        <v>174</v>
      </c>
      <c r="EV5" s="12" t="s">
        <v>175</v>
      </c>
      <c r="EW5" s="12" t="s">
        <v>176</v>
      </c>
      <c r="EX5" s="12" t="s">
        <v>189</v>
      </c>
      <c r="EY5" s="13" t="s">
        <v>53</v>
      </c>
      <c r="FA5" s="11" t="s">
        <v>0</v>
      </c>
      <c r="FB5" s="12" t="s">
        <v>170</v>
      </c>
      <c r="FC5" s="12" t="s">
        <v>280</v>
      </c>
      <c r="FD5" s="12" t="s">
        <v>281</v>
      </c>
      <c r="FE5" s="12" t="s">
        <v>172</v>
      </c>
      <c r="FF5" s="12" t="s">
        <v>173</v>
      </c>
      <c r="FG5" s="12" t="s">
        <v>174</v>
      </c>
      <c r="FH5" s="12" t="s">
        <v>175</v>
      </c>
      <c r="FI5" s="12" t="s">
        <v>176</v>
      </c>
      <c r="FJ5" s="12" t="s">
        <v>189</v>
      </c>
      <c r="FK5" s="13" t="s">
        <v>53</v>
      </c>
      <c r="FM5" s="11" t="s">
        <v>0</v>
      </c>
      <c r="FN5" s="12" t="s">
        <v>170</v>
      </c>
      <c r="FO5" s="12" t="s">
        <v>280</v>
      </c>
      <c r="FP5" s="12" t="s">
        <v>281</v>
      </c>
      <c r="FQ5" s="12" t="s">
        <v>172</v>
      </c>
      <c r="FR5" s="12" t="s">
        <v>173</v>
      </c>
      <c r="FS5" s="12" t="s">
        <v>174</v>
      </c>
      <c r="FT5" s="12" t="s">
        <v>175</v>
      </c>
      <c r="FU5" s="12" t="s">
        <v>176</v>
      </c>
      <c r="FV5" s="12" t="s">
        <v>189</v>
      </c>
      <c r="FW5" s="13" t="s">
        <v>53</v>
      </c>
      <c r="FY5" s="11" t="s">
        <v>0</v>
      </c>
      <c r="FZ5" s="12" t="s">
        <v>170</v>
      </c>
      <c r="GA5" s="12" t="s">
        <v>280</v>
      </c>
      <c r="GB5" s="12" t="s">
        <v>281</v>
      </c>
      <c r="GC5" s="12" t="s">
        <v>172</v>
      </c>
      <c r="GD5" s="12" t="s">
        <v>173</v>
      </c>
      <c r="GE5" s="12" t="s">
        <v>174</v>
      </c>
      <c r="GF5" s="12" t="s">
        <v>175</v>
      </c>
      <c r="GG5" s="12" t="s">
        <v>176</v>
      </c>
      <c r="GH5" s="12" t="s">
        <v>189</v>
      </c>
      <c r="GI5" s="13" t="s">
        <v>53</v>
      </c>
      <c r="GK5" s="11" t="s">
        <v>0</v>
      </c>
      <c r="GL5" s="12" t="s">
        <v>170</v>
      </c>
      <c r="GM5" s="12" t="s">
        <v>280</v>
      </c>
      <c r="GN5" s="12" t="s">
        <v>281</v>
      </c>
      <c r="GO5" s="12" t="s">
        <v>172</v>
      </c>
      <c r="GP5" s="12" t="s">
        <v>173</v>
      </c>
      <c r="GQ5" s="12" t="s">
        <v>174</v>
      </c>
      <c r="GR5" s="12" t="s">
        <v>175</v>
      </c>
      <c r="GS5" s="12" t="s">
        <v>176</v>
      </c>
      <c r="GT5" s="12" t="s">
        <v>189</v>
      </c>
      <c r="GU5" s="13" t="s">
        <v>53</v>
      </c>
      <c r="GW5" s="11" t="s">
        <v>0</v>
      </c>
      <c r="GX5" s="12" t="s">
        <v>170</v>
      </c>
      <c r="GY5" s="12" t="s">
        <v>280</v>
      </c>
      <c r="GZ5" s="12" t="s">
        <v>281</v>
      </c>
      <c r="HA5" s="12" t="s">
        <v>172</v>
      </c>
      <c r="HB5" s="12" t="s">
        <v>173</v>
      </c>
      <c r="HC5" s="12" t="s">
        <v>174</v>
      </c>
      <c r="HD5" s="12" t="s">
        <v>175</v>
      </c>
      <c r="HE5" s="12" t="s">
        <v>176</v>
      </c>
      <c r="HF5" s="12" t="s">
        <v>189</v>
      </c>
      <c r="HG5" s="13" t="s">
        <v>53</v>
      </c>
      <c r="HI5" s="11" t="s">
        <v>0</v>
      </c>
      <c r="HJ5" s="12" t="s">
        <v>170</v>
      </c>
      <c r="HK5" s="12" t="s">
        <v>280</v>
      </c>
      <c r="HL5" s="12" t="s">
        <v>281</v>
      </c>
      <c r="HM5" s="12" t="s">
        <v>172</v>
      </c>
      <c r="HN5" s="12" t="s">
        <v>173</v>
      </c>
      <c r="HO5" s="12" t="s">
        <v>174</v>
      </c>
      <c r="HP5" s="12" t="s">
        <v>175</v>
      </c>
      <c r="HQ5" s="12" t="s">
        <v>176</v>
      </c>
      <c r="HR5" s="12" t="s">
        <v>189</v>
      </c>
      <c r="HS5" s="13" t="s">
        <v>53</v>
      </c>
    </row>
    <row r="6" spans="1:227" s="2" customFormat="1">
      <c r="A6" s="3" t="s">
        <v>1</v>
      </c>
      <c r="B6" s="4">
        <f>CH6+CT6+DF6</f>
        <v>2001238.115996622</v>
      </c>
      <c r="C6" s="4">
        <f t="shared" ref="C6:J21" si="0">CI6+CU6+DG6</f>
        <v>280613.28132176574</v>
      </c>
      <c r="D6" s="4">
        <f t="shared" si="0"/>
        <v>0</v>
      </c>
      <c r="E6" s="4">
        <f t="shared" si="0"/>
        <v>91902.41381322543</v>
      </c>
      <c r="F6" s="4">
        <f t="shared" si="0"/>
        <v>82128.302601256379</v>
      </c>
      <c r="G6" s="4">
        <f t="shared" si="0"/>
        <v>7568.7415623227625</v>
      </c>
      <c r="H6" s="4">
        <f t="shared" si="0"/>
        <v>64329.551967691448</v>
      </c>
      <c r="I6" s="4">
        <f t="shared" si="0"/>
        <v>11496.525654921086</v>
      </c>
      <c r="J6" s="4">
        <f t="shared" si="0"/>
        <v>29282.220583626942</v>
      </c>
      <c r="K6" s="6">
        <f>SUM(B6:J6)</f>
        <v>2568559.1535014324</v>
      </c>
      <c r="L6" s="3"/>
      <c r="M6" s="3" t="s">
        <v>1</v>
      </c>
      <c r="N6" s="4">
        <f>DR6+ED6+EP6</f>
        <v>2182878.4738424812</v>
      </c>
      <c r="O6" s="4">
        <f t="shared" ref="O6:V21" si="1">DS6+EE6+EQ6</f>
        <v>289416.2933444567</v>
      </c>
      <c r="P6" s="4">
        <f t="shared" si="1"/>
        <v>1825250.3078896254</v>
      </c>
      <c r="Q6" s="4">
        <f t="shared" si="1"/>
        <v>35512.834608098841</v>
      </c>
      <c r="R6" s="4">
        <f t="shared" si="1"/>
        <v>95662.471547375142</v>
      </c>
      <c r="S6" s="4">
        <f t="shared" si="1"/>
        <v>6231.0981916523124</v>
      </c>
      <c r="T6" s="4">
        <f t="shared" si="1"/>
        <v>56458.930910593881</v>
      </c>
      <c r="U6" s="4">
        <f t="shared" si="1"/>
        <v>11496.525654921086</v>
      </c>
      <c r="V6" s="4">
        <f t="shared" si="1"/>
        <v>28004.453286973268</v>
      </c>
      <c r="W6" s="5">
        <f>SUM(N6:V6)</f>
        <v>4530911.3892761776</v>
      </c>
      <c r="X6" s="5"/>
      <c r="Y6" s="3" t="s">
        <v>1</v>
      </c>
      <c r="Z6" s="4">
        <f>FB6+FN6+FZ6</f>
        <v>624032.83095490444</v>
      </c>
      <c r="AA6" s="4">
        <f t="shared" ref="AA6:AH6" si="2">FC6+FO6+GA6</f>
        <v>84562.142958561381</v>
      </c>
      <c r="AB6" s="4">
        <f t="shared" si="2"/>
        <v>309199.72506310814</v>
      </c>
      <c r="AC6" s="4">
        <f t="shared" si="2"/>
        <v>17789.756720841156</v>
      </c>
      <c r="AD6" s="4">
        <f t="shared" si="2"/>
        <v>64046.646082157378</v>
      </c>
      <c r="AE6" s="4">
        <f t="shared" si="2"/>
        <v>2498.05169638602</v>
      </c>
      <c r="AF6" s="4">
        <f t="shared" si="2"/>
        <v>16814.419367894956</v>
      </c>
      <c r="AG6" s="4">
        <f t="shared" si="2"/>
        <v>3810.7435964472702</v>
      </c>
      <c r="AH6" s="4">
        <f t="shared" si="2"/>
        <v>9926.0482683316477</v>
      </c>
      <c r="AI6" s="5">
        <f>SUM(Z6:AH6)</f>
        <v>1132680.3647086322</v>
      </c>
      <c r="AK6" s="3" t="s">
        <v>1</v>
      </c>
      <c r="AL6" s="4">
        <f>GL6+GX6+HJ6</f>
        <v>0</v>
      </c>
      <c r="AM6" s="4">
        <f t="shared" ref="AM6:AT6" si="3">GM6+GY6+HK6</f>
        <v>0</v>
      </c>
      <c r="AN6" s="4">
        <f t="shared" si="3"/>
        <v>0</v>
      </c>
      <c r="AO6" s="4">
        <f t="shared" si="3"/>
        <v>0</v>
      </c>
      <c r="AP6" s="4">
        <f t="shared" si="3"/>
        <v>0</v>
      </c>
      <c r="AQ6" s="4">
        <f t="shared" si="3"/>
        <v>0</v>
      </c>
      <c r="AR6" s="4">
        <f t="shared" si="3"/>
        <v>0</v>
      </c>
      <c r="AS6" s="4">
        <f t="shared" si="3"/>
        <v>0</v>
      </c>
      <c r="AT6" s="4">
        <f t="shared" si="3"/>
        <v>0</v>
      </c>
      <c r="AU6" s="465">
        <f>[5]CaGa18!$AM7*[5]ParFedAn18!M65</f>
        <v>0</v>
      </c>
      <c r="AV6" s="4"/>
      <c r="AW6" s="3" t="s">
        <v>1</v>
      </c>
      <c r="AX6" s="4">
        <f>CH6+CT6+DF6+DR6+ED6+EP6</f>
        <v>4184116.5898391036</v>
      </c>
      <c r="AY6" s="4">
        <f t="shared" ref="AY6:BF6" si="4">CI6+CU6+DG6+DS6+EE6+EQ6</f>
        <v>570029.57466622256</v>
      </c>
      <c r="AZ6" s="4">
        <f t="shared" si="4"/>
        <v>1825250.3078896254</v>
      </c>
      <c r="BA6" s="4">
        <f t="shared" si="4"/>
        <v>127415.24842132427</v>
      </c>
      <c r="BB6" s="4">
        <f t="shared" si="4"/>
        <v>177790.77414863152</v>
      </c>
      <c r="BC6" s="4">
        <f t="shared" si="4"/>
        <v>13799.839753975075</v>
      </c>
      <c r="BD6" s="4">
        <f t="shared" si="4"/>
        <v>120788.48287828531</v>
      </c>
      <c r="BE6" s="4">
        <f t="shared" si="4"/>
        <v>22993.051309842172</v>
      </c>
      <c r="BF6" s="4">
        <f t="shared" si="4"/>
        <v>57286.673870600207</v>
      </c>
      <c r="BG6" s="5">
        <f>SUM(AX6:BF6)</f>
        <v>7099470.5427776109</v>
      </c>
      <c r="BI6" s="3" t="s">
        <v>1</v>
      </c>
      <c r="BJ6" s="4">
        <f>FB6+FN6+FZ6+GL6+GX6+HJ6</f>
        <v>624032.83095490444</v>
      </c>
      <c r="BK6" s="4">
        <f t="shared" ref="BK6:BR6" si="5">FC6+FO6+GA6+GM6+GY6+HK6</f>
        <v>84562.142958561381</v>
      </c>
      <c r="BL6" s="4">
        <f t="shared" si="5"/>
        <v>309199.72506310814</v>
      </c>
      <c r="BM6" s="4">
        <f t="shared" si="5"/>
        <v>17789.756720841156</v>
      </c>
      <c r="BN6" s="4">
        <f t="shared" si="5"/>
        <v>64046.646082157378</v>
      </c>
      <c r="BO6" s="4">
        <f t="shared" si="5"/>
        <v>2498.05169638602</v>
      </c>
      <c r="BP6" s="4">
        <f t="shared" si="5"/>
        <v>16814.419367894956</v>
      </c>
      <c r="BQ6" s="4">
        <f t="shared" si="5"/>
        <v>3810.7435964472702</v>
      </c>
      <c r="BR6" s="4">
        <f t="shared" si="5"/>
        <v>9926.0482683316477</v>
      </c>
      <c r="BS6" s="5">
        <f>SUM(BJ6:BR6)</f>
        <v>1132680.3647086322</v>
      </c>
      <c r="BU6" s="3" t="s">
        <v>1</v>
      </c>
      <c r="BV6" s="4">
        <f>CH6+CT6+DF6+DR6+ED6+EP6+FB6+FN6+FZ6+GL6+GX6+HJ6</f>
        <v>4808149.4207940083</v>
      </c>
      <c r="BW6" s="4">
        <f t="shared" ref="BW6:CD6" si="6">CI6+CU6+DG6+DS6+EE6+EQ6+FC6+FO6+GA6+GM6+GY6+HK6</f>
        <v>654591.71762478398</v>
      </c>
      <c r="BX6" s="4">
        <f t="shared" si="6"/>
        <v>2134450.0329527333</v>
      </c>
      <c r="BY6" s="4">
        <f t="shared" si="6"/>
        <v>145205.00514216544</v>
      </c>
      <c r="BZ6" s="4">
        <f t="shared" si="6"/>
        <v>241837.42023078891</v>
      </c>
      <c r="CA6" s="4">
        <f t="shared" si="6"/>
        <v>16297.891450361094</v>
      </c>
      <c r="CB6" s="4">
        <f t="shared" si="6"/>
        <v>137602.90224618028</v>
      </c>
      <c r="CC6" s="4">
        <f t="shared" si="6"/>
        <v>26803.794906289444</v>
      </c>
      <c r="CD6" s="4">
        <f t="shared" si="6"/>
        <v>67212.722138931858</v>
      </c>
      <c r="CE6" s="5">
        <f>SUM(BV6:CD6)</f>
        <v>8232150.9074862422</v>
      </c>
      <c r="CF6" s="6"/>
      <c r="CG6" s="3" t="s">
        <v>1</v>
      </c>
      <c r="CH6" s="4">
        <f>ParFedAn19!$C$7*CaGa19!$N7</f>
        <v>592343.34983260871</v>
      </c>
      <c r="CI6" s="4">
        <f>ParFedAn19!$D$7*CaGa19!$N7</f>
        <v>81509.910902833493</v>
      </c>
      <c r="CJ6" s="4">
        <f>ParFedAn19!$E$7*CoAr14FIII19!R5</f>
        <v>0</v>
      </c>
      <c r="CK6" s="4">
        <f>ParFedAn19!$F$7*CaGa19!$N7</f>
        <v>21668.795331011432</v>
      </c>
      <c r="CL6" s="4">
        <f>ParFedAn19!$G$7*CaGa19!$N7</f>
        <v>44204.183949148377</v>
      </c>
      <c r="CM6" s="4">
        <f>ParFedAn19!$H$7*CaGa19!$N7</f>
        <v>2731.6920554120602</v>
      </c>
      <c r="CN6" s="4">
        <f>ParFedAn19!$I$7*CaGa19!$N7+Aj1S19!G8</f>
        <v>21662.334736826288</v>
      </c>
      <c r="CO6" s="4">
        <f>ParFedAn19!$J$7*CaGa19!$N7</f>
        <v>3832.1752183070289</v>
      </c>
      <c r="CP6" s="4">
        <f>ParFedAn19!$K$7*CoAr14FII19!O7+Aj1S19!I8</f>
        <v>10068.341026425247</v>
      </c>
      <c r="CQ6" s="5">
        <f t="shared" ref="CQ6:CQ37" si="7">SUM(CH6:CP6)</f>
        <v>778020.78305257263</v>
      </c>
      <c r="CS6" s="3" t="s">
        <v>1</v>
      </c>
      <c r="CT6" s="4">
        <f>ParFedAn19!$C$11*CaGa19!$N7</f>
        <v>818142.65512705327</v>
      </c>
      <c r="CU6" s="4">
        <f>ParFedAn19!$D$11*CaGa19!$N7</f>
        <v>117900.27054491287</v>
      </c>
      <c r="CV6" s="4">
        <f>ParFedAn19!$E$11*CoAr14FIII19!R5</f>
        <v>0</v>
      </c>
      <c r="CW6" s="4">
        <f>ParFedAn19!$F$11*CaGa19!$N7</f>
        <v>37774.123840843735</v>
      </c>
      <c r="CX6" s="4">
        <f>ParFedAn19!$G$11*CaGa19!$N7</f>
        <v>18962.059326053997</v>
      </c>
      <c r="CY6" s="4">
        <f>ParFedAn19!$H$11*CaGa19!$N7</f>
        <v>2226.0796608464079</v>
      </c>
      <c r="CZ6" s="4">
        <f>ParFedAn19!$I$11*CaGa19!$N7+Aj1S19!G8</f>
        <v>22939.388441164348</v>
      </c>
      <c r="DA6" s="4">
        <f>ParFedAn19!$J$11*CaGa19!$N7</f>
        <v>3832.1752183070289</v>
      </c>
      <c r="DB6" s="4">
        <f>ParFedAn19!$K$11*CoAr14FII19!O7+Aj1S19!I8</f>
        <v>12230.655685536723</v>
      </c>
      <c r="DC6" s="5">
        <f>SUM(CT6:DB6)</f>
        <v>1034007.4078447183</v>
      </c>
      <c r="DE6" s="3" t="s">
        <v>1</v>
      </c>
      <c r="DF6" s="4">
        <f>ParFedAn19!$C$14*CaGa19!$N7</f>
        <v>590752.11103695992</v>
      </c>
      <c r="DG6" s="4">
        <f>ParFedAn19!$D$14*CaGa19!$N7</f>
        <v>81203.099874019405</v>
      </c>
      <c r="DH6" s="4">
        <f>ParFedAn19!$E$14*CoAr14FIII19!R5</f>
        <v>0</v>
      </c>
      <c r="DI6" s="4">
        <f>ParFedAn19!$F$14*CaGa19!$N7</f>
        <v>32459.494641370271</v>
      </c>
      <c r="DJ6" s="4">
        <f>ParFedAn19!$G$14*CaGa19!$N7</f>
        <v>18962.059326053997</v>
      </c>
      <c r="DK6" s="4">
        <f>ParFedAn19!$H$14*CaGa19!$N7</f>
        <v>2610.969846064294</v>
      </c>
      <c r="DL6" s="4">
        <f>ParFedAn19!$I$14*CaGa19!$N7+Aj1S19!G8</f>
        <v>19727.828789700812</v>
      </c>
      <c r="DM6" s="4">
        <f>ParFedAn19!$J$14*CaGa19!$N7</f>
        <v>3832.1752183070289</v>
      </c>
      <c r="DN6" s="4">
        <f>ParFedAn19!$K$14*CoAr14FII19!O7+Aj1S19!I8</f>
        <v>6983.2238716649717</v>
      </c>
      <c r="DO6" s="5">
        <f>SUM(DF6:DN6)</f>
        <v>756530.96260414063</v>
      </c>
      <c r="DQ6" s="3" t="s">
        <v>1</v>
      </c>
      <c r="DR6" s="4">
        <f>ParFedAn19!$C$22*CaGa19!$N7</f>
        <v>655859.88112288492</v>
      </c>
      <c r="DS6" s="4">
        <f>ParFedAn19!$D$22*CaGa19!$N7</f>
        <v>92578.742880155492</v>
      </c>
      <c r="DT6" s="4">
        <f>ParFedAn19!$E$22*CoAr14FIII19!R5</f>
        <v>0</v>
      </c>
      <c r="DU6" s="4">
        <f>ParFedAn19!$F$22*CaGa19!$N7</f>
        <v>19739.830006001976</v>
      </c>
      <c r="DV6" s="4">
        <f>ParFedAn19!$G$22*CaGa19!$N7</f>
        <v>57557.587983957375</v>
      </c>
      <c r="DW6" s="4">
        <f>ParFedAn19!$H$22*CaGa19!$N7</f>
        <v>2320.5751833014715</v>
      </c>
      <c r="DX6" s="4">
        <f>ParFedAn19!$I$22*CaGa19!$N7</f>
        <v>14370.7334979924</v>
      </c>
      <c r="DY6" s="4">
        <f>ParFedAn19!$J$22*CaGa19!$N7</f>
        <v>3832.1752183070289</v>
      </c>
      <c r="DZ6" s="4">
        <f>ParFedAn19!$K$22*CoAr14FII19!O7</f>
        <v>8381.8734926137404</v>
      </c>
      <c r="EA6" s="5">
        <f>SUM(DR6:DZ6)</f>
        <v>854641.39938521443</v>
      </c>
      <c r="EC6" s="3" t="s">
        <v>1</v>
      </c>
      <c r="ED6" s="4">
        <f>ParFedAn19!$C$26*CaGa19!$N7</f>
        <v>798062.77782297553</v>
      </c>
      <c r="EE6" s="4">
        <f>ParFedAn19!$D$26*CaGa19!$N7</f>
        <v>107576.2777538261</v>
      </c>
      <c r="EF6" s="4">
        <f>ParFedAn19!$E$26*CoAr14FIII19!R5</f>
        <v>0</v>
      </c>
      <c r="EG6" s="4">
        <f>ParFedAn19!$F$26*CaGa19!$N7</f>
        <v>20186.828965247736</v>
      </c>
      <c r="EH6" s="4">
        <f>ParFedAn19!$G$26*CaGa19!$N7</f>
        <v>19142.824268942139</v>
      </c>
      <c r="EI6" s="4">
        <f>ParFedAn19!$H$26*CaGa19!$N7</f>
        <v>1472.5989883075501</v>
      </c>
      <c r="EJ6" s="4">
        <f>ParFedAn19!$I$26*CaGa19!$N7</f>
        <v>22697.848205466176</v>
      </c>
      <c r="EK6" s="4">
        <f>ParFedAn19!$J$26*CaGa19!$N7</f>
        <v>3832.1752183070289</v>
      </c>
      <c r="EL6" s="4">
        <f>ParFedAn19!$K$26*CoAr14FII19!O7</f>
        <v>9722.9474760283028</v>
      </c>
      <c r="EM6" s="5">
        <f>SUM(ED6:EL6)</f>
        <v>982694.2786991006</v>
      </c>
      <c r="EO6" s="3" t="s">
        <v>1</v>
      </c>
      <c r="EP6" s="4">
        <f>ParFedAn19!$C$30*CaGa19!$N7</f>
        <v>728955.81489662104</v>
      </c>
      <c r="EQ6" s="4">
        <f>ParFedAn19!$D$30*CaGa19!$N7</f>
        <v>89261.272710475139</v>
      </c>
      <c r="ER6" s="4">
        <f>ParFedAn19!$E$30*CoAr14FIII19!R5</f>
        <v>1825250.3078896254</v>
      </c>
      <c r="ES6" s="400">
        <f>ParFedAn19!$F$30*CaGa19!$N7</f>
        <v>-4413.824363150864</v>
      </c>
      <c r="ET6" s="4">
        <f>ParFedAn19!$G$30*CaGa19!$N7</f>
        <v>18962.059294475621</v>
      </c>
      <c r="EU6" s="4">
        <f>ParFedAn19!$H$30*CaGa19!$N7</f>
        <v>2437.9240200432901</v>
      </c>
      <c r="EV6" s="4">
        <f>ParFedAn19!$I$30*CaGa19!$N7</f>
        <v>19390.349207135303</v>
      </c>
      <c r="EW6" s="4">
        <f>ParFedAn19!$J$30*CaGa19!$N7</f>
        <v>3832.1752183070289</v>
      </c>
      <c r="EX6" s="4">
        <f>ParFedAn19!$K$30*CoAr14FII19!O7</f>
        <v>9899.6323183312234</v>
      </c>
      <c r="EY6" s="5">
        <f>SUM(EP6:EX6)</f>
        <v>2693575.7111918633</v>
      </c>
      <c r="FA6" s="3" t="s">
        <v>1</v>
      </c>
      <c r="FB6" s="405">
        <f>ParFedAn19!$C$41*CaGa19!$AC7+Aj1S19!AW8</f>
        <v>624032.83095490444</v>
      </c>
      <c r="FC6" s="405">
        <f>ParFedAn19!$D$41*CaGa19!$AC7+Aj1S19!AX8</f>
        <v>84562.142958561381</v>
      </c>
      <c r="FD6" s="468">
        <f>IFERROR(ParFedAn19!$E$41*CoAr14FIII19!R5+Aj1S19!AY8,0)</f>
        <v>309199.72506310814</v>
      </c>
      <c r="FE6" s="405">
        <f>ParFedAn19!$F$41*CaGa19!$AC7+Aj1S19!AZ8</f>
        <v>17789.756720841156</v>
      </c>
      <c r="FF6" s="405">
        <f>ParFedAn19!$G$41*CaGa19!$AC7+Aj1S19!BA8</f>
        <v>64046.646082157378</v>
      </c>
      <c r="FG6" s="405">
        <f>ParFedAn19!$H$41*CaGa19!$AC7+Aj1S19!BB8</f>
        <v>2498.05169638602</v>
      </c>
      <c r="FH6" s="405">
        <f>ParFedAn19!$I$41*CaGa19!$AC7+Aj1S19!BC8</f>
        <v>16814.419367894956</v>
      </c>
      <c r="FI6" s="405">
        <f>ParFedAn19!$J$41*CaGa19!$AC7+Aj1S19!BD8</f>
        <v>3810.7435964472702</v>
      </c>
      <c r="FJ6" s="405">
        <f>ParFedAn19!$K$41*CoAr14FII19!U7+Aj1S19!BE8</f>
        <v>9926.0482683316477</v>
      </c>
      <c r="FK6" s="5">
        <f>SUM(FB6:FJ6)</f>
        <v>1132680.3647086322</v>
      </c>
      <c r="FM6" s="3" t="s">
        <v>1</v>
      </c>
      <c r="FN6" s="4"/>
      <c r="FO6" s="4"/>
      <c r="FP6" s="4"/>
      <c r="FQ6" s="4"/>
      <c r="FR6" s="4"/>
      <c r="FS6" s="4"/>
      <c r="FT6" s="4"/>
      <c r="FU6" s="4"/>
      <c r="FV6" s="4"/>
      <c r="FW6" s="5">
        <f>SUM(FN6:FV6)</f>
        <v>0</v>
      </c>
      <c r="FY6" s="3" t="s">
        <v>1</v>
      </c>
      <c r="FZ6" s="4"/>
      <c r="GA6" s="4"/>
      <c r="GB6" s="4"/>
      <c r="GC6" s="4"/>
      <c r="GD6" s="4"/>
      <c r="GE6" s="4"/>
      <c r="GF6" s="4"/>
      <c r="GG6" s="4"/>
      <c r="GH6" s="4"/>
      <c r="GI6" s="5">
        <f>SUM(FZ6:GH6)</f>
        <v>0</v>
      </c>
      <c r="GK6" s="3" t="s">
        <v>1</v>
      </c>
      <c r="GL6" s="4"/>
      <c r="GM6" s="4"/>
      <c r="GN6" s="4"/>
      <c r="GO6" s="4"/>
      <c r="GP6" s="4"/>
      <c r="GQ6" s="4"/>
      <c r="GR6" s="4"/>
      <c r="GS6" s="4"/>
      <c r="GT6" s="4"/>
      <c r="GU6" s="5">
        <f>SUM(GL6:GT6)</f>
        <v>0</v>
      </c>
      <c r="GW6" s="3" t="s">
        <v>1</v>
      </c>
      <c r="GX6" s="4"/>
      <c r="GY6" s="4"/>
      <c r="GZ6" s="4"/>
      <c r="HA6" s="4"/>
      <c r="HB6" s="4"/>
      <c r="HC6" s="4"/>
      <c r="HD6" s="4"/>
      <c r="HE6" s="4"/>
      <c r="HF6" s="4"/>
      <c r="HG6" s="5"/>
      <c r="HI6" s="3" t="s">
        <v>1</v>
      </c>
      <c r="HJ6" s="4"/>
      <c r="HK6" s="4"/>
      <c r="HL6" s="4"/>
      <c r="HM6" s="4"/>
      <c r="HN6" s="4"/>
      <c r="HO6" s="4"/>
      <c r="HP6" s="4"/>
      <c r="HQ6" s="4"/>
      <c r="HR6" s="4"/>
      <c r="HS6" s="5">
        <f>SUM(HJ6:HR6)</f>
        <v>0</v>
      </c>
    </row>
    <row r="7" spans="1:227" s="2" customFormat="1">
      <c r="A7" s="3" t="s">
        <v>2</v>
      </c>
      <c r="B7" s="4">
        <f t="shared" ref="B7:J48" si="8">CH7+CT7+DF7</f>
        <v>3964007.235644971</v>
      </c>
      <c r="C7" s="4">
        <f t="shared" si="0"/>
        <v>555832.44626719621</v>
      </c>
      <c r="D7" s="4">
        <f t="shared" si="0"/>
        <v>0</v>
      </c>
      <c r="E7" s="4">
        <f t="shared" si="0"/>
        <v>182038.2244455906</v>
      </c>
      <c r="F7" s="4">
        <f t="shared" si="0"/>
        <v>162677.88583493556</v>
      </c>
      <c r="G7" s="4">
        <f t="shared" si="0"/>
        <v>14991.992246176515</v>
      </c>
      <c r="H7" s="4">
        <f t="shared" si="0"/>
        <v>127422.52280375094</v>
      </c>
      <c r="I7" s="4">
        <f t="shared" si="0"/>
        <v>22772.058215666206</v>
      </c>
      <c r="J7" s="4">
        <f t="shared" si="0"/>
        <v>64761.849100983789</v>
      </c>
      <c r="K7" s="6">
        <f t="shared" ref="K7:K56" si="9">SUM(B7:J7)</f>
        <v>5094504.2145592701</v>
      </c>
      <c r="L7" s="3"/>
      <c r="M7" s="3" t="s">
        <v>2</v>
      </c>
      <c r="N7" s="4">
        <f t="shared" ref="N7:V48" si="10">DR7+ED7+EP7</f>
        <v>4323796.3517080313</v>
      </c>
      <c r="O7" s="4">
        <f t="shared" si="1"/>
        <v>573269.25354889175</v>
      </c>
      <c r="P7" s="4">
        <f t="shared" si="1"/>
        <v>1752398.691605987</v>
      </c>
      <c r="Q7" s="4">
        <f t="shared" si="1"/>
        <v>70343.020263064289</v>
      </c>
      <c r="R7" s="4">
        <f t="shared" si="1"/>
        <v>189486.06183459098</v>
      </c>
      <c r="S7" s="4">
        <f t="shared" si="1"/>
        <v>12342.418485979782</v>
      </c>
      <c r="T7" s="4">
        <f t="shared" si="1"/>
        <v>111832.5744734873</v>
      </c>
      <c r="U7" s="4">
        <f t="shared" si="1"/>
        <v>22772.058215666206</v>
      </c>
      <c r="V7" s="4">
        <f t="shared" si="1"/>
        <v>61902.618861545518</v>
      </c>
      <c r="W7" s="5">
        <f t="shared" ref="W7:W56" si="11">SUM(N7:V7)</f>
        <v>7118143.0489972439</v>
      </c>
      <c r="X7" s="5"/>
      <c r="Y7" s="3" t="s">
        <v>2</v>
      </c>
      <c r="Z7" s="4">
        <f t="shared" ref="Z7:Z56" si="12">FB7+FN7+FZ7</f>
        <v>1236070.1294924919</v>
      </c>
      <c r="AA7" s="4">
        <f t="shared" ref="AA7:AA56" si="13">FC7+FO7+GA7</f>
        <v>167498.7818141015</v>
      </c>
      <c r="AB7" s="4">
        <f t="shared" ref="AB7:AB56" si="14">FD7+FP7+GB7</f>
        <v>296858.56854997843</v>
      </c>
      <c r="AC7" s="4">
        <f t="shared" ref="AC7:AC56" si="15">FE7+FQ7+GC7</f>
        <v>35237.548094900019</v>
      </c>
      <c r="AD7" s="4">
        <f t="shared" ref="AD7:AD56" si="16">FF7+FR7+GD7</f>
        <v>126862.14921607709</v>
      </c>
      <c r="AE7" s="4">
        <f t="shared" ref="AE7:AE56" si="17">FG7+FS7+GE7</f>
        <v>4948.0843485523992</v>
      </c>
      <c r="AF7" s="4">
        <f t="shared" ref="AF7:AF56" si="18">FH7+FT7+GF7</f>
        <v>33305.621907121938</v>
      </c>
      <c r="AG7" s="4">
        <f t="shared" ref="AG7:AG56" si="19">FI7+FU7+GG7</f>
        <v>7548.2347996265198</v>
      </c>
      <c r="AH7" s="4">
        <f t="shared" ref="AH7:AH56" si="20">FJ7+FV7+GH7</f>
        <v>21753.678318364182</v>
      </c>
      <c r="AI7" s="5">
        <f t="shared" ref="AI7:AI56" si="21">SUM(Z7:AH7)</f>
        <v>1930082.7965412142</v>
      </c>
      <c r="AK7" s="3" t="s">
        <v>2</v>
      </c>
      <c r="AL7" s="4">
        <f t="shared" ref="AL7:AL56" si="22">GL7+GX7+HJ7</f>
        <v>0</v>
      </c>
      <c r="AM7" s="4">
        <f t="shared" ref="AM7:AM56" si="23">GM7+GY7+HK7</f>
        <v>0</v>
      </c>
      <c r="AN7" s="4">
        <f t="shared" ref="AN7:AN56" si="24">GN7+GZ7+HL7</f>
        <v>0</v>
      </c>
      <c r="AO7" s="4">
        <f t="shared" ref="AO7:AO56" si="25">GO7+HA7+HM7</f>
        <v>0</v>
      </c>
      <c r="AP7" s="4">
        <f t="shared" ref="AP7:AP56" si="26">GP7+HB7+HN7</f>
        <v>0</v>
      </c>
      <c r="AQ7" s="4">
        <f t="shared" ref="AQ7:AQ56" si="27">GQ7+HC7+HO7</f>
        <v>0</v>
      </c>
      <c r="AR7" s="4">
        <f t="shared" ref="AR7:AR56" si="28">GR7+HD7+HP7</f>
        <v>0</v>
      </c>
      <c r="AS7" s="4">
        <f t="shared" ref="AS7:AS56" si="29">GS7+HE7+HQ7</f>
        <v>0</v>
      </c>
      <c r="AT7" s="4">
        <f t="shared" ref="AT7:AT56" si="30">GT7+HF7+HR7</f>
        <v>0</v>
      </c>
      <c r="AU7" s="5">
        <f t="shared" ref="AU7:AU56" si="31">SUM(AL7:AT7)</f>
        <v>0</v>
      </c>
      <c r="AW7" s="3" t="s">
        <v>2</v>
      </c>
      <c r="AX7" s="4">
        <f t="shared" ref="AX7:AX56" si="32">CH7+CT7+DF7+DR7+ED7+EP7</f>
        <v>8287803.5873530023</v>
      </c>
      <c r="AY7" s="4">
        <f t="shared" ref="AY7:AY56" si="33">CI7+CU7+DG7+DS7+EE7+EQ7</f>
        <v>1129101.699816088</v>
      </c>
      <c r="AZ7" s="4">
        <f t="shared" ref="AZ7:AZ56" si="34">CJ7+CV7+DH7+DT7+EF7+ER7</f>
        <v>1752398.691605987</v>
      </c>
      <c r="BA7" s="4">
        <f t="shared" ref="BA7:BA56" si="35">CK7+CW7+DI7+DU7+EG7+ES7</f>
        <v>252381.24470865488</v>
      </c>
      <c r="BB7" s="4">
        <f t="shared" ref="BB7:BB56" si="36">CL7+CX7+DJ7+DV7+EH7+ET7</f>
        <v>352163.9476695265</v>
      </c>
      <c r="BC7" s="4">
        <f t="shared" ref="BC7:BC56" si="37">CM7+CY7+DK7+DW7+EI7+EU7</f>
        <v>27334.410732156299</v>
      </c>
      <c r="BD7" s="4">
        <f t="shared" ref="BD7:BD56" si="38">CN7+CZ7+DL7+DX7+EJ7+EV7</f>
        <v>239255.09727723824</v>
      </c>
      <c r="BE7" s="4">
        <f t="shared" ref="BE7:BE56" si="39">CO7+DA7+DM7+DY7+EK7+EW7</f>
        <v>45544.116431332404</v>
      </c>
      <c r="BF7" s="4">
        <f t="shared" ref="BF7:BF56" si="40">CP7+DB7+DN7+DZ7+EL7+EX7</f>
        <v>126664.46796252931</v>
      </c>
      <c r="BG7" s="5">
        <f t="shared" ref="BG7:BG56" si="41">SUM(AX7:BF7)</f>
        <v>12212647.263556516</v>
      </c>
      <c r="BI7" s="3" t="s">
        <v>2</v>
      </c>
      <c r="BJ7" s="4">
        <f t="shared" ref="BJ7:BJ56" si="42">FB7+FN7+FZ7+GL7+GX7+HJ7</f>
        <v>1236070.1294924919</v>
      </c>
      <c r="BK7" s="4">
        <f t="shared" ref="BK7:BK56" si="43">FC7+FO7+GA7+GM7+GY7+HK7</f>
        <v>167498.7818141015</v>
      </c>
      <c r="BL7" s="4">
        <f t="shared" ref="BL7:BL56" si="44">FD7+FP7+GB7+GN7+GZ7+HL7</f>
        <v>296858.56854997843</v>
      </c>
      <c r="BM7" s="4">
        <f t="shared" ref="BM7:BM56" si="45">FE7+FQ7+GC7+GO7+HA7+HM7</f>
        <v>35237.548094900019</v>
      </c>
      <c r="BN7" s="4">
        <f t="shared" ref="BN7:BN56" si="46">FF7+FR7+GD7+GP7+HB7+HN7</f>
        <v>126862.14921607709</v>
      </c>
      <c r="BO7" s="4">
        <f t="shared" ref="BO7:BO56" si="47">FG7+FS7+GE7+GQ7+HC7+HO7</f>
        <v>4948.0843485523992</v>
      </c>
      <c r="BP7" s="4">
        <f t="shared" ref="BP7:BP56" si="48">FH7+FT7+GF7+GR7+HD7+HP7</f>
        <v>33305.621907121938</v>
      </c>
      <c r="BQ7" s="4">
        <f t="shared" ref="BQ7:BQ56" si="49">FI7+FU7+GG7+GS7+HE7+HQ7</f>
        <v>7548.2347996265198</v>
      </c>
      <c r="BR7" s="4">
        <f t="shared" ref="BR7:BR56" si="50">FJ7+FV7+GH7+GT7+HF7+HR7</f>
        <v>21753.678318364182</v>
      </c>
      <c r="BS7" s="5">
        <f t="shared" ref="BS7:BS56" si="51">SUM(BJ7:BR7)</f>
        <v>1930082.7965412142</v>
      </c>
      <c r="BU7" s="3" t="s">
        <v>2</v>
      </c>
      <c r="BV7" s="4">
        <f t="shared" ref="BV7:BV56" si="52">CH7+CT7+DF7+DR7+ED7+EP7+FB7+FN7+FZ7+GL7+GX7+HJ7</f>
        <v>9523873.7168454938</v>
      </c>
      <c r="BW7" s="4">
        <f t="shared" ref="BW7:BW56" si="53">CI7+CU7+DG7+DS7+EE7+EQ7+FC7+FO7+GA7+GM7+GY7+HK7</f>
        <v>1296600.4816301893</v>
      </c>
      <c r="BX7" s="4">
        <f t="shared" ref="BX7:BX56" si="54">CJ7+CV7+DH7+DT7+EF7+ER7+FD7+FP7+GB7+GN7+GZ7+HL7</f>
        <v>2049257.2601559656</v>
      </c>
      <c r="BY7" s="4">
        <f t="shared" ref="BY7:BY56" si="55">CK7+CW7+DI7+DU7+EG7+ES7+FE7+FQ7+GC7+GO7+HA7+HM7</f>
        <v>287618.79280355491</v>
      </c>
      <c r="BZ7" s="4">
        <f t="shared" ref="BZ7:BZ56" si="56">CL7+CX7+DJ7+DV7+EH7+ET7+FF7+FR7+GD7+GP7+HB7+HN7</f>
        <v>479026.09688560362</v>
      </c>
      <c r="CA7" s="4">
        <f t="shared" ref="CA7:CA56" si="57">CM7+CY7+DK7+DW7+EI7+EU7+FG7+FS7+GE7+GQ7+HC7+HO7</f>
        <v>32282.495080708697</v>
      </c>
      <c r="CB7" s="4">
        <f t="shared" ref="CB7:CB56" si="58">CN7+CZ7+DL7+DX7+EJ7+EV7+FH7+FT7+GF7+GR7+HD7+HP7</f>
        <v>272560.71918436018</v>
      </c>
      <c r="CC7" s="4">
        <f t="shared" ref="CC7:CC56" si="59">CO7+DA7+DM7+DY7+EK7+EW7+FI7+FU7+GG7+GS7+HE7+HQ7</f>
        <v>53092.351230958928</v>
      </c>
      <c r="CD7" s="4">
        <f t="shared" ref="CD7:CD56" si="60">CP7+DB7+DN7+DZ7+EL7+EX7+FJ7+FV7+GH7+GT7+HF7+HR7</f>
        <v>148418.14628089347</v>
      </c>
      <c r="CE7" s="5">
        <f t="shared" ref="CE7:CE56" si="61">SUM(BV7:CD7)</f>
        <v>14142730.06009773</v>
      </c>
      <c r="CF7" s="6"/>
      <c r="CG7" s="3" t="s">
        <v>2</v>
      </c>
      <c r="CH7" s="4">
        <f>ParFedAn19!$C$7*CaGa19!$N8</f>
        <v>1173300.3214129291</v>
      </c>
      <c r="CI7" s="4">
        <f>ParFedAn19!$D$7*CaGa19!$N8</f>
        <v>161452.98953328264</v>
      </c>
      <c r="CJ7" s="4">
        <f>ParFedAn19!$E$7*CoAr14FIII19!R6</f>
        <v>0</v>
      </c>
      <c r="CK7" s="4">
        <f>ParFedAn19!$F$7*CaGa19!$N8</f>
        <v>42921.060114359861</v>
      </c>
      <c r="CL7" s="4">
        <f>ParFedAn19!$G$7*CaGa19!$N8</f>
        <v>87558.648628348048</v>
      </c>
      <c r="CM7" s="4">
        <f>ParFedAn19!$H$7*CaGa19!$N8</f>
        <v>5410.8738918430472</v>
      </c>
      <c r="CN7" s="4">
        <f>ParFedAn19!$I$7*CaGa19!$N8+Aj1S19!G9</f>
        <v>42908.26311632678</v>
      </c>
      <c r="CO7" s="4">
        <f>ParFedAn19!$J$7*CaGa19!$N8</f>
        <v>7590.6860718887347</v>
      </c>
      <c r="CP7" s="4">
        <f>ParFedAn19!$K$7*CoAr14FII19!O8+Aj1S19!I9</f>
        <v>22267.221215721791</v>
      </c>
      <c r="CQ7" s="5">
        <f t="shared" si="7"/>
        <v>1543410.0639847</v>
      </c>
      <c r="CS7" s="3" t="s">
        <v>2</v>
      </c>
      <c r="CT7" s="4">
        <f>ParFedAn19!$C$11*CaGa19!$N8</f>
        <v>1620558.4826662885</v>
      </c>
      <c r="CU7" s="4">
        <f>ParFedAn19!$D$11*CaGa19!$N8</f>
        <v>233534.19155310711</v>
      </c>
      <c r="CV7" s="4">
        <f>ParFedAn19!$E$11*CoAr14FIII19!R6</f>
        <v>0</v>
      </c>
      <c r="CW7" s="4">
        <f>ParFedAn19!$F$11*CaGa19!$N8</f>
        <v>74822.130874058625</v>
      </c>
      <c r="CX7" s="4">
        <f>ParFedAn19!$G$11*CaGa19!$N8</f>
        <v>37559.618603293748</v>
      </c>
      <c r="CY7" s="4">
        <f>ParFedAn19!$H$11*CaGa19!$N8</f>
        <v>4409.3682866532808</v>
      </c>
      <c r="CZ7" s="4">
        <f>ParFedAn19!$I$11*CaGa19!$N8+Aj1S19!G9</f>
        <v>45437.822234674015</v>
      </c>
      <c r="DA7" s="4">
        <f>ParFedAn19!$J$11*CaGa19!$N8</f>
        <v>7590.6860718887347</v>
      </c>
      <c r="DB7" s="4">
        <f>ParFedAn19!$K$11*CoAr14FII19!O8+Aj1S19!I9</f>
        <v>27046.923173480569</v>
      </c>
      <c r="DC7" s="5">
        <f t="shared" ref="DC7:DC56" si="62">SUM(CT7:DB7)</f>
        <v>2050959.2234634447</v>
      </c>
      <c r="DE7" s="3" t="s">
        <v>2</v>
      </c>
      <c r="DF7" s="4">
        <f>ParFedAn19!$C$14*CaGa19!$N8</f>
        <v>1170148.4315657534</v>
      </c>
      <c r="DG7" s="4">
        <f>ParFedAn19!$D$14*CaGa19!$N8</f>
        <v>160845.26518080645</v>
      </c>
      <c r="DH7" s="4">
        <f>ParFedAn19!$E$14*CoAr14FIII19!R6</f>
        <v>0</v>
      </c>
      <c r="DI7" s="4">
        <f>ParFedAn19!$F$14*CaGa19!$N8</f>
        <v>64295.033457172125</v>
      </c>
      <c r="DJ7" s="4">
        <f>ParFedAn19!$G$14*CaGa19!$N8</f>
        <v>37559.618603293748</v>
      </c>
      <c r="DK7" s="4">
        <f>ParFedAn19!$H$14*CaGa19!$N8</f>
        <v>5171.7500676801865</v>
      </c>
      <c r="DL7" s="4">
        <f>ParFedAn19!$I$14*CaGa19!$N8+Aj1S19!G9</f>
        <v>39076.437452750142</v>
      </c>
      <c r="DM7" s="4">
        <f>ParFedAn19!$J$14*CaGa19!$N8</f>
        <v>7590.6860718887347</v>
      </c>
      <c r="DN7" s="4">
        <f>ParFedAn19!$K$14*CoAr14FII19!O8+Aj1S19!I9</f>
        <v>15447.704711781429</v>
      </c>
      <c r="DO7" s="5">
        <f t="shared" ref="DO7:DO56" si="63">SUM(DF7:DN7)</f>
        <v>1500134.927111126</v>
      </c>
      <c r="DQ7" s="3" t="s">
        <v>2</v>
      </c>
      <c r="DR7" s="4">
        <f>ParFedAn19!$C$22*CaGa19!$N8</f>
        <v>1299112.4312289257</v>
      </c>
      <c r="DS7" s="4">
        <f>ParFedAn19!$D$22*CaGa19!$N8</f>
        <v>183377.88177749817</v>
      </c>
      <c r="DT7" s="4">
        <f>ParFedAn19!$E$22*CoAr14FIII19!R6</f>
        <v>0</v>
      </c>
      <c r="DU7" s="4">
        <f>ParFedAn19!$F$22*CaGa19!$N8</f>
        <v>39100.209189862151</v>
      </c>
      <c r="DV7" s="4">
        <f>ParFedAn19!$G$22*CaGa19!$N8</f>
        <v>114008.76957665553</v>
      </c>
      <c r="DW7" s="4">
        <f>ParFedAn19!$H$22*CaGa19!$N8</f>
        <v>4596.5428820968527</v>
      </c>
      <c r="DX7" s="4">
        <f>ParFedAn19!$I$22*CaGa19!$N8</f>
        <v>28465.224159094319</v>
      </c>
      <c r="DY7" s="4">
        <f>ParFedAn19!$J$22*CaGa19!$N8</f>
        <v>7590.6860718887347</v>
      </c>
      <c r="DZ7" s="4">
        <f>ParFedAn19!$K$22*CoAr14FII19!O8</f>
        <v>18527.764668068561</v>
      </c>
      <c r="EA7" s="5">
        <f t="shared" ref="EA7:EA56" si="64">SUM(DR7:DZ7)</f>
        <v>1694779.5095540902</v>
      </c>
      <c r="EC7" s="3" t="s">
        <v>2</v>
      </c>
      <c r="ED7" s="4">
        <f>ParFedAn19!$C$26*CaGa19!$N8</f>
        <v>1580784.7154728789</v>
      </c>
      <c r="EE7" s="4">
        <f>ParFedAn19!$D$26*CaGa19!$N8</f>
        <v>213084.65993690857</v>
      </c>
      <c r="EF7" s="4">
        <f>ParFedAn19!$E$26*CoAr14FIII19!R6</f>
        <v>0</v>
      </c>
      <c r="EG7" s="4">
        <f>ParFedAn19!$F$26*CaGa19!$N8</f>
        <v>39985.614626932576</v>
      </c>
      <c r="EH7" s="4">
        <f>ParFedAn19!$G$26*CaGa19!$N8</f>
        <v>37917.673717191428</v>
      </c>
      <c r="EI7" s="4">
        <f>ParFedAn19!$H$26*CaGa19!$N8</f>
        <v>2916.8907978486886</v>
      </c>
      <c r="EJ7" s="4">
        <f>ParFedAn19!$I$26*CaGa19!$N8</f>
        <v>44959.384793264166</v>
      </c>
      <c r="EK7" s="4">
        <f>ParFedAn19!$J$26*CaGa19!$N8</f>
        <v>7590.6860718887347</v>
      </c>
      <c r="EL7" s="4">
        <f>ParFedAn19!$K$26*CoAr14FII19!O8</f>
        <v>21492.150039557408</v>
      </c>
      <c r="EM7" s="5">
        <f t="shared" ref="EM7:EM56" si="65">SUM(ED7:EL7)</f>
        <v>1948731.7754564704</v>
      </c>
      <c r="EO7" s="3" t="s">
        <v>2</v>
      </c>
      <c r="EP7" s="4">
        <f>ParFedAn19!$C$30*CaGa19!$N8</f>
        <v>1443899.2050062271</v>
      </c>
      <c r="EQ7" s="4">
        <f>ParFedAn19!$D$30*CaGa19!$N8</f>
        <v>176806.71183448503</v>
      </c>
      <c r="ER7" s="4">
        <f>ParFedAn19!$E$30*CoAr14FIII19!R6</f>
        <v>1752398.691605987</v>
      </c>
      <c r="ES7" s="400">
        <f>ParFedAn19!$F$30*CaGa19!$N8</f>
        <v>-8742.8035537304422</v>
      </c>
      <c r="ET7" s="4">
        <f>ParFedAn19!$G$30*CaGa19!$N8</f>
        <v>37559.618540744013</v>
      </c>
      <c r="EU7" s="4">
        <f>ParFedAn19!$H$30*CaGa19!$N8</f>
        <v>4828.984806034241</v>
      </c>
      <c r="EV7" s="4">
        <f>ParFedAn19!$I$30*CaGa19!$N8</f>
        <v>38407.965521128826</v>
      </c>
      <c r="EW7" s="4">
        <f>ParFedAn19!$J$30*CaGa19!$N8</f>
        <v>7590.6860718887347</v>
      </c>
      <c r="EX7" s="4">
        <f>ParFedAn19!$K$30*CoAr14FII19!O8</f>
        <v>21882.704153919552</v>
      </c>
      <c r="EY7" s="5">
        <f t="shared" ref="EY7:EY56" si="66">SUM(EP7:EX7)</f>
        <v>3474631.7639866839</v>
      </c>
      <c r="FA7" s="3" t="s">
        <v>2</v>
      </c>
      <c r="FB7" s="405">
        <f>ParFedAn19!$C$41*CaGa19!$AC8+Aj1S19!AW9</f>
        <v>1236070.1294924919</v>
      </c>
      <c r="FC7" s="405">
        <f>ParFedAn19!$D$41*CaGa19!$AC8+Aj1S19!AX9</f>
        <v>167498.7818141015</v>
      </c>
      <c r="FD7" s="468">
        <f>IFERROR(ParFedAn19!$E$41*CoAr14FIII19!R6+Aj1S19!AY9,0)</f>
        <v>296858.56854997843</v>
      </c>
      <c r="FE7" s="405">
        <f>ParFedAn19!$F$41*CaGa19!$AC8+Aj1S19!AZ9</f>
        <v>35237.548094900019</v>
      </c>
      <c r="FF7" s="405">
        <f>ParFedAn19!$G$41*CaGa19!$AC8+Aj1S19!BA9</f>
        <v>126862.14921607709</v>
      </c>
      <c r="FG7" s="405">
        <f>ParFedAn19!$H$41*CaGa19!$AC8+Aj1S19!BB9</f>
        <v>4948.0843485523992</v>
      </c>
      <c r="FH7" s="405">
        <f>ParFedAn19!$I$41*CaGa19!$AC8+Aj1S19!BC9</f>
        <v>33305.621907121938</v>
      </c>
      <c r="FI7" s="405">
        <f>ParFedAn19!$J$41*CaGa19!$AC8+Aj1S19!BD9</f>
        <v>7548.2347996265198</v>
      </c>
      <c r="FJ7" s="405">
        <f>ParFedAn19!$K$41*CoAr14FII19!U8+Aj1S19!BE9</f>
        <v>21753.678318364182</v>
      </c>
      <c r="FK7" s="5">
        <f t="shared" ref="FK7:FK56" si="67">SUM(FB7:FJ7)</f>
        <v>1930082.7965412142</v>
      </c>
      <c r="FM7" s="3" t="s">
        <v>2</v>
      </c>
      <c r="FN7" s="4"/>
      <c r="FO7" s="4"/>
      <c r="FP7" s="4"/>
      <c r="FQ7" s="4"/>
      <c r="FR7" s="4"/>
      <c r="FS7" s="4"/>
      <c r="FT7" s="4"/>
      <c r="FU7" s="4"/>
      <c r="FV7" s="4"/>
      <c r="FW7" s="5">
        <f t="shared" ref="FW7:FW56" si="68">SUM(FN7:FV7)</f>
        <v>0</v>
      </c>
      <c r="FY7" s="3" t="s">
        <v>2</v>
      </c>
      <c r="FZ7" s="4"/>
      <c r="GA7" s="4"/>
      <c r="GB7" s="4"/>
      <c r="GC7" s="4"/>
      <c r="GD7" s="4"/>
      <c r="GE7" s="4"/>
      <c r="GF7" s="4"/>
      <c r="GG7" s="4"/>
      <c r="GH7" s="4"/>
      <c r="GI7" s="5">
        <f t="shared" ref="GI7:GI56" si="69">SUM(FZ7:GH7)</f>
        <v>0</v>
      </c>
      <c r="GK7" s="3" t="s">
        <v>2</v>
      </c>
      <c r="GL7" s="4"/>
      <c r="GM7" s="4"/>
      <c r="GN7" s="4"/>
      <c r="GO7" s="4"/>
      <c r="GP7" s="4"/>
      <c r="GQ7" s="4"/>
      <c r="GR7" s="4"/>
      <c r="GS7" s="4"/>
      <c r="GT7" s="4"/>
      <c r="GU7" s="5">
        <f t="shared" ref="GU7:GU56" si="70">SUM(GL7:GT7)</f>
        <v>0</v>
      </c>
      <c r="GW7" s="3" t="s">
        <v>2</v>
      </c>
      <c r="GX7" s="4"/>
      <c r="GY7" s="4"/>
      <c r="GZ7" s="4"/>
      <c r="HA7" s="4"/>
      <c r="HB7" s="4"/>
      <c r="HC7" s="4"/>
      <c r="HD7" s="4"/>
      <c r="HE7" s="4"/>
      <c r="HF7" s="4"/>
      <c r="HG7" s="5"/>
      <c r="HI7" s="3" t="s">
        <v>2</v>
      </c>
      <c r="HJ7" s="4"/>
      <c r="HK7" s="4"/>
      <c r="HL7" s="4"/>
      <c r="HM7" s="4"/>
      <c r="HN7" s="4"/>
      <c r="HO7" s="4"/>
      <c r="HP7" s="4"/>
      <c r="HQ7" s="4"/>
      <c r="HR7" s="4"/>
      <c r="HS7" s="5">
        <f t="shared" ref="HS7:HS56" si="71">SUM(HJ7:HR7)</f>
        <v>0</v>
      </c>
    </row>
    <row r="8" spans="1:227" s="2" customFormat="1">
      <c r="A8" s="3" t="s">
        <v>3</v>
      </c>
      <c r="B8" s="4">
        <f t="shared" si="8"/>
        <v>4072756.9970588121</v>
      </c>
      <c r="C8" s="4">
        <f t="shared" si="0"/>
        <v>571081.32002657873</v>
      </c>
      <c r="D8" s="4">
        <f t="shared" si="0"/>
        <v>0</v>
      </c>
      <c r="E8" s="4">
        <f t="shared" si="0"/>
        <v>187032.31560128854</v>
      </c>
      <c r="F8" s="4">
        <f t="shared" si="0"/>
        <v>167140.83966427657</v>
      </c>
      <c r="G8" s="4">
        <f t="shared" si="0"/>
        <v>15403.287050391111</v>
      </c>
      <c r="H8" s="4">
        <f t="shared" si="0"/>
        <v>131032.19534127465</v>
      </c>
      <c r="I8" s="4">
        <f t="shared" si="0"/>
        <v>23396.793679211049</v>
      </c>
      <c r="J8" s="4">
        <f t="shared" si="0"/>
        <v>55414.186875783715</v>
      </c>
      <c r="K8" s="6">
        <f t="shared" si="9"/>
        <v>5223257.9352976177</v>
      </c>
      <c r="L8" s="3"/>
      <c r="M8" s="3" t="s">
        <v>3</v>
      </c>
      <c r="N8" s="4">
        <f t="shared" si="10"/>
        <v>4442416.6754607391</v>
      </c>
      <c r="O8" s="4">
        <f t="shared" si="1"/>
        <v>588996.49390020489</v>
      </c>
      <c r="P8" s="4">
        <f t="shared" si="1"/>
        <v>0</v>
      </c>
      <c r="Q8" s="4">
        <f t="shared" si="1"/>
        <v>72272.831743212228</v>
      </c>
      <c r="R8" s="4">
        <f t="shared" si="1"/>
        <v>194684.47919126542</v>
      </c>
      <c r="S8" s="4">
        <f t="shared" si="1"/>
        <v>12681.024090316347</v>
      </c>
      <c r="T8" s="4">
        <f t="shared" si="1"/>
        <v>114900.62280673123</v>
      </c>
      <c r="U8" s="4">
        <f t="shared" si="1"/>
        <v>23396.793679211049</v>
      </c>
      <c r="V8" s="4">
        <f t="shared" si="1"/>
        <v>52848.213623295655</v>
      </c>
      <c r="W8" s="5">
        <f t="shared" si="11"/>
        <v>5502197.1344949761</v>
      </c>
      <c r="X8" s="5"/>
      <c r="Y8" s="3" t="s">
        <v>3</v>
      </c>
      <c r="Z8" s="4">
        <f t="shared" si="12"/>
        <v>1293732.6224807017</v>
      </c>
      <c r="AA8" s="4">
        <f t="shared" si="13"/>
        <v>175321.69384696544</v>
      </c>
      <c r="AB8" s="4">
        <f t="shared" si="14"/>
        <v>0</v>
      </c>
      <c r="AC8" s="4">
        <f t="shared" si="15"/>
        <v>36905.747392681798</v>
      </c>
      <c r="AD8" s="4">
        <f t="shared" si="16"/>
        <v>132026.3840969835</v>
      </c>
      <c r="AE8" s="4">
        <f t="shared" si="17"/>
        <v>5170.0755991398073</v>
      </c>
      <c r="AF8" s="4">
        <f t="shared" si="18"/>
        <v>34883.727896673503</v>
      </c>
      <c r="AG8" s="4">
        <f t="shared" si="19"/>
        <v>7892.6960404194588</v>
      </c>
      <c r="AH8" s="4">
        <f t="shared" si="20"/>
        <v>18742.283394428854</v>
      </c>
      <c r="AI8" s="5">
        <f t="shared" si="21"/>
        <v>1704675.2307479943</v>
      </c>
      <c r="AK8" s="3" t="s">
        <v>3</v>
      </c>
      <c r="AL8" s="4">
        <f t="shared" si="22"/>
        <v>0</v>
      </c>
      <c r="AM8" s="4">
        <f t="shared" si="23"/>
        <v>0</v>
      </c>
      <c r="AN8" s="4">
        <f t="shared" si="24"/>
        <v>0</v>
      </c>
      <c r="AO8" s="4">
        <f t="shared" si="25"/>
        <v>0</v>
      </c>
      <c r="AP8" s="4">
        <f t="shared" si="26"/>
        <v>0</v>
      </c>
      <c r="AQ8" s="4">
        <f t="shared" si="27"/>
        <v>0</v>
      </c>
      <c r="AR8" s="4">
        <f t="shared" si="28"/>
        <v>0</v>
      </c>
      <c r="AS8" s="4">
        <f t="shared" si="29"/>
        <v>0</v>
      </c>
      <c r="AT8" s="4">
        <f t="shared" si="30"/>
        <v>0</v>
      </c>
      <c r="AU8" s="5">
        <f t="shared" si="31"/>
        <v>0</v>
      </c>
      <c r="AW8" s="3" t="s">
        <v>3</v>
      </c>
      <c r="AX8" s="4">
        <f t="shared" si="32"/>
        <v>8515173.6725195516</v>
      </c>
      <c r="AY8" s="4">
        <f t="shared" si="33"/>
        <v>1160077.8139267836</v>
      </c>
      <c r="AZ8" s="4">
        <f t="shared" si="34"/>
        <v>0</v>
      </c>
      <c r="BA8" s="4">
        <f t="shared" si="35"/>
        <v>259305.14734450082</v>
      </c>
      <c r="BB8" s="4">
        <f t="shared" si="36"/>
        <v>361825.31885554199</v>
      </c>
      <c r="BC8" s="4">
        <f t="shared" si="37"/>
        <v>28084.311140707458</v>
      </c>
      <c r="BD8" s="4">
        <f t="shared" si="38"/>
        <v>245932.8181480059</v>
      </c>
      <c r="BE8" s="4">
        <f t="shared" si="39"/>
        <v>46793.587358422104</v>
      </c>
      <c r="BF8" s="4">
        <f t="shared" si="40"/>
        <v>108262.40049907936</v>
      </c>
      <c r="BG8" s="5">
        <f t="shared" si="41"/>
        <v>10725455.069792595</v>
      </c>
      <c r="BI8" s="3" t="s">
        <v>3</v>
      </c>
      <c r="BJ8" s="4">
        <f t="shared" si="42"/>
        <v>1293732.6224807017</v>
      </c>
      <c r="BK8" s="4">
        <f t="shared" si="43"/>
        <v>175321.69384696544</v>
      </c>
      <c r="BL8" s="4">
        <f t="shared" si="44"/>
        <v>0</v>
      </c>
      <c r="BM8" s="4">
        <f t="shared" si="45"/>
        <v>36905.747392681798</v>
      </c>
      <c r="BN8" s="4">
        <f t="shared" si="46"/>
        <v>132026.3840969835</v>
      </c>
      <c r="BO8" s="4">
        <f t="shared" si="47"/>
        <v>5170.0755991398073</v>
      </c>
      <c r="BP8" s="4">
        <f t="shared" si="48"/>
        <v>34883.727896673503</v>
      </c>
      <c r="BQ8" s="4">
        <f t="shared" si="49"/>
        <v>7892.6960404194588</v>
      </c>
      <c r="BR8" s="4">
        <f t="shared" si="50"/>
        <v>18742.283394428854</v>
      </c>
      <c r="BS8" s="5">
        <f t="shared" si="51"/>
        <v>1704675.2307479943</v>
      </c>
      <c r="BU8" s="3" t="s">
        <v>3</v>
      </c>
      <c r="BV8" s="4">
        <f t="shared" si="52"/>
        <v>9808906.2950002532</v>
      </c>
      <c r="BW8" s="4">
        <f t="shared" si="53"/>
        <v>1335399.5077737491</v>
      </c>
      <c r="BX8" s="4">
        <f t="shared" si="54"/>
        <v>0</v>
      </c>
      <c r="BY8" s="4">
        <f t="shared" si="55"/>
        <v>296210.89473718259</v>
      </c>
      <c r="BZ8" s="4">
        <f t="shared" si="56"/>
        <v>493851.70295252546</v>
      </c>
      <c r="CA8" s="4">
        <f t="shared" si="57"/>
        <v>33254.386739847265</v>
      </c>
      <c r="CB8" s="4">
        <f t="shared" si="58"/>
        <v>280816.54604467942</v>
      </c>
      <c r="CC8" s="4">
        <f t="shared" si="59"/>
        <v>54686.283398841566</v>
      </c>
      <c r="CD8" s="4">
        <f t="shared" si="60"/>
        <v>127004.68389350822</v>
      </c>
      <c r="CE8" s="5">
        <f t="shared" si="61"/>
        <v>12430130.300540587</v>
      </c>
      <c r="CF8" s="6"/>
      <c r="CG8" s="3" t="s">
        <v>3</v>
      </c>
      <c r="CH8" s="4">
        <f>ParFedAn19!$C$7*CaGa19!$N9</f>
        <v>1205488.9937425542</v>
      </c>
      <c r="CI8" s="4">
        <f>ParFedAn19!$D$7*CaGa19!$N9</f>
        <v>165882.33919072317</v>
      </c>
      <c r="CJ8" s="4">
        <f>ParFedAn19!$E$7*CoAr14FIII19!R7</f>
        <v>0</v>
      </c>
      <c r="CK8" s="4">
        <f>ParFedAn19!$F$7*CaGa19!$N9</f>
        <v>44098.569329048842</v>
      </c>
      <c r="CL8" s="4">
        <f>ParFedAn19!$G$7*CaGa19!$N9</f>
        <v>89960.758811807857</v>
      </c>
      <c r="CM8" s="4">
        <f>ParFedAn19!$H$7*CaGa19!$N9</f>
        <v>5559.3174263268011</v>
      </c>
      <c r="CN8" s="4">
        <f>ParFedAn19!$I$7*CaGa19!$N9+Aj1S19!G10</f>
        <v>44123.396218944399</v>
      </c>
      <c r="CO8" s="4">
        <f>ParFedAn19!$J$7*CaGa19!$N9</f>
        <v>7798.9312264036835</v>
      </c>
      <c r="CP8" s="4">
        <f>ParFedAn19!$K$7*CoAr14FII19!O9+Aj1S19!I10</f>
        <v>19051.880247027253</v>
      </c>
      <c r="CQ8" s="5">
        <f t="shared" si="7"/>
        <v>1581964.1861928359</v>
      </c>
      <c r="CS8" s="3" t="s">
        <v>3</v>
      </c>
      <c r="CT8" s="4">
        <f>ParFedAn19!$C$11*CaGa19!$N9</f>
        <v>1665017.369310692</v>
      </c>
      <c r="CU8" s="4">
        <f>ParFedAn19!$D$11*CaGa19!$N9</f>
        <v>239941.03848946048</v>
      </c>
      <c r="CV8" s="4">
        <f>ParFedAn19!$E$11*CoAr14FIII19!R7</f>
        <v>0</v>
      </c>
      <c r="CW8" s="4">
        <f>ParFedAn19!$F$11*CaGa19!$N9</f>
        <v>76874.823615853064</v>
      </c>
      <c r="CX8" s="4">
        <f>ParFedAn19!$G$11*CaGa19!$N9</f>
        <v>38590.040426234351</v>
      </c>
      <c r="CY8" s="4">
        <f>ParFedAn19!$H$11*CaGa19!$N9</f>
        <v>4530.3362164914006</v>
      </c>
      <c r="CZ8" s="4">
        <f>ParFedAn19!$I$11*CaGa19!$N9+Aj1S19!G10</f>
        <v>46722.352019550133</v>
      </c>
      <c r="DA8" s="4">
        <f>ParFedAn19!$J$11*CaGa19!$N9</f>
        <v>7798.9312264036835</v>
      </c>
      <c r="DB8" s="4">
        <f>ParFedAn19!$K$11*CoAr14FII19!O9+Aj1S19!I10</f>
        <v>23132.462212134342</v>
      </c>
      <c r="DC8" s="5">
        <f t="shared" si="62"/>
        <v>2102607.353516819</v>
      </c>
      <c r="DE8" s="3" t="s">
        <v>3</v>
      </c>
      <c r="DF8" s="4">
        <f>ParFedAn19!$C$14*CaGa19!$N9</f>
        <v>1202250.6340055657</v>
      </c>
      <c r="DG8" s="4">
        <f>ParFedAn19!$D$14*CaGa19!$N9</f>
        <v>165257.94234639508</v>
      </c>
      <c r="DH8" s="4">
        <f>ParFedAn19!$E$14*CoAr14FIII19!R7</f>
        <v>0</v>
      </c>
      <c r="DI8" s="4">
        <f>ParFedAn19!$F$14*CaGa19!$N9</f>
        <v>66058.92265638664</v>
      </c>
      <c r="DJ8" s="4">
        <f>ParFedAn19!$G$14*CaGa19!$N9</f>
        <v>38590.040426234351</v>
      </c>
      <c r="DK8" s="4">
        <f>ParFedAn19!$H$14*CaGa19!$N9</f>
        <v>5313.633407572911</v>
      </c>
      <c r="DL8" s="4">
        <f>ParFedAn19!$I$14*CaGa19!$N9+Aj1S19!G10</f>
        <v>40186.447102780119</v>
      </c>
      <c r="DM8" s="4">
        <f>ParFedAn19!$J$14*CaGa19!$N9</f>
        <v>7798.9312264036835</v>
      </c>
      <c r="DN8" s="4">
        <f>ParFedAn19!$K$14*CoAr14FII19!O9+Aj1S19!I10</f>
        <v>13229.844416622123</v>
      </c>
      <c r="DO8" s="5">
        <f t="shared" si="63"/>
        <v>1538686.3955879605</v>
      </c>
      <c r="DQ8" s="3" t="s">
        <v>3</v>
      </c>
      <c r="DR8" s="4">
        <f>ParFedAn19!$C$22*CaGa19!$N9</f>
        <v>1334752.670650162</v>
      </c>
      <c r="DS8" s="4">
        <f>ParFedAn19!$D$22*CaGa19!$N9</f>
        <v>188408.72549356261</v>
      </c>
      <c r="DT8" s="4">
        <f>ParFedAn19!$E$22*CoAr14FIII19!R7</f>
        <v>0</v>
      </c>
      <c r="DU8" s="4">
        <f>ParFedAn19!$F$22*CaGa19!$N9</f>
        <v>40172.896036241465</v>
      </c>
      <c r="DV8" s="4">
        <f>ParFedAn19!$G$22*CaGa19!$N9</f>
        <v>117136.52029796052</v>
      </c>
      <c r="DW8" s="4">
        <f>ParFedAn19!$H$22*CaGa19!$N9</f>
        <v>4722.6458158305713</v>
      </c>
      <c r="DX8" s="4">
        <f>ParFedAn19!$I$22*CaGa19!$N9</f>
        <v>29246.147641790569</v>
      </c>
      <c r="DY8" s="4">
        <f>ParFedAn19!$J$22*CaGa19!$N9</f>
        <v>7798.9312264036835</v>
      </c>
      <c r="DZ8" s="4">
        <f>ParFedAn19!$K$22*CoAr14FII19!O9</f>
        <v>15817.735713738917</v>
      </c>
      <c r="EA8" s="5">
        <f t="shared" si="64"/>
        <v>1738056.2728756906</v>
      </c>
      <c r="EC8" s="3" t="s">
        <v>3</v>
      </c>
      <c r="ED8" s="4">
        <f>ParFedAn19!$C$26*CaGa19!$N9</f>
        <v>1624152.4366789556</v>
      </c>
      <c r="EE8" s="4">
        <f>ParFedAn19!$D$26*CaGa19!$N9</f>
        <v>218930.48829986257</v>
      </c>
      <c r="EF8" s="4">
        <f>ParFedAn19!$E$26*CoAr14FIII19!R7</f>
        <v>0</v>
      </c>
      <c r="EG8" s="4">
        <f>ParFedAn19!$F$26*CaGa19!$N9</f>
        <v>41082.591951182381</v>
      </c>
      <c r="EH8" s="4">
        <f>ParFedAn19!$G$26*CaGa19!$N9</f>
        <v>38957.918531336298</v>
      </c>
      <c r="EI8" s="4">
        <f>ParFedAn19!$H$26*CaGa19!$N9</f>
        <v>2996.9136533782803</v>
      </c>
      <c r="EJ8" s="4">
        <f>ParFedAn19!$I$26*CaGa19!$N9</f>
        <v>46192.814017513556</v>
      </c>
      <c r="EK8" s="4">
        <f>ParFedAn19!$J$26*CaGa19!$N9</f>
        <v>7798.9312264036835</v>
      </c>
      <c r="EL8" s="4">
        <f>ParFedAn19!$K$26*CoAr14FII19!O9</f>
        <v>18348.524786243495</v>
      </c>
      <c r="EM8" s="5">
        <f t="shared" si="65"/>
        <v>1998460.6191448758</v>
      </c>
      <c r="EO8" s="3" t="s">
        <v>3</v>
      </c>
      <c r="EP8" s="4">
        <f>ParFedAn19!$C$30*CaGa19!$N9</f>
        <v>1483511.5681316219</v>
      </c>
      <c r="EQ8" s="4">
        <f>ParFedAn19!$D$30*CaGa19!$N9</f>
        <v>181657.28010677971</v>
      </c>
      <c r="ER8" s="4">
        <f>ParFedAn19!$E$30*CoAr14FIII19!R7</f>
        <v>0</v>
      </c>
      <c r="ES8" s="400">
        <f>ParFedAn19!$F$30*CaGa19!$N9</f>
        <v>-8982.6562442116101</v>
      </c>
      <c r="ET8" s="4">
        <f>ParFedAn19!$G$30*CaGa19!$N9</f>
        <v>38590.040361968611</v>
      </c>
      <c r="EU8" s="4">
        <f>ParFedAn19!$H$30*CaGa19!$N9</f>
        <v>4961.4646211074951</v>
      </c>
      <c r="EV8" s="4">
        <f>ParFedAn19!$I$30*CaGa19!$N9</f>
        <v>39461.661147427098</v>
      </c>
      <c r="EW8" s="4">
        <f>ParFedAn19!$J$30*CaGa19!$N9</f>
        <v>7798.9312264036835</v>
      </c>
      <c r="EX8" s="4">
        <f>ParFedAn19!$K$30*CoAr14FII19!O9</f>
        <v>18681.953123313247</v>
      </c>
      <c r="EY8" s="5">
        <f t="shared" si="66"/>
        <v>1765680.24247441</v>
      </c>
      <c r="FA8" s="3" t="s">
        <v>3</v>
      </c>
      <c r="FB8" s="405">
        <f>ParFedAn19!$C$41*CaGa19!$AC9+Aj1S19!AW10</f>
        <v>1293732.6224807017</v>
      </c>
      <c r="FC8" s="405">
        <f>ParFedAn19!$D$41*CaGa19!$AC9+Aj1S19!AX10</f>
        <v>175321.69384696544</v>
      </c>
      <c r="FD8" s="468">
        <f>IFERROR(ParFedAn19!$E$41*CoAr14FIII19!R7+Aj1S19!AY10,0)</f>
        <v>0</v>
      </c>
      <c r="FE8" s="405">
        <f>ParFedAn19!$F$41*CaGa19!$AC9+Aj1S19!AZ10</f>
        <v>36905.747392681798</v>
      </c>
      <c r="FF8" s="405">
        <f>ParFedAn19!$G$41*CaGa19!$AC9+Aj1S19!BA10</f>
        <v>132026.3840969835</v>
      </c>
      <c r="FG8" s="405">
        <f>ParFedAn19!$H$41*CaGa19!$AC9+Aj1S19!BB10</f>
        <v>5170.0755991398073</v>
      </c>
      <c r="FH8" s="405">
        <f>ParFedAn19!$I$41*CaGa19!$AC9+Aj1S19!BC10</f>
        <v>34883.727896673503</v>
      </c>
      <c r="FI8" s="405">
        <f>ParFedAn19!$J$41*CaGa19!$AC9+Aj1S19!BD10</f>
        <v>7892.6960404194588</v>
      </c>
      <c r="FJ8" s="405">
        <f>ParFedAn19!$K$41*CoAr14FII19!U9+Aj1S19!BE10</f>
        <v>18742.283394428854</v>
      </c>
      <c r="FK8" s="5">
        <f t="shared" si="67"/>
        <v>1704675.2307479943</v>
      </c>
      <c r="FM8" s="3" t="s">
        <v>3</v>
      </c>
      <c r="FN8" s="4"/>
      <c r="FO8" s="4"/>
      <c r="FP8" s="4"/>
      <c r="FQ8" s="4"/>
      <c r="FR8" s="4"/>
      <c r="FS8" s="4"/>
      <c r="FT8" s="4"/>
      <c r="FU8" s="4"/>
      <c r="FV8" s="4"/>
      <c r="FW8" s="5">
        <f t="shared" si="68"/>
        <v>0</v>
      </c>
      <c r="FY8" s="3" t="s">
        <v>3</v>
      </c>
      <c r="FZ8" s="4"/>
      <c r="GA8" s="4"/>
      <c r="GB8" s="4"/>
      <c r="GC8" s="4"/>
      <c r="GD8" s="4"/>
      <c r="GE8" s="4"/>
      <c r="GF8" s="4"/>
      <c r="GG8" s="4"/>
      <c r="GH8" s="4"/>
      <c r="GI8" s="5">
        <f t="shared" si="69"/>
        <v>0</v>
      </c>
      <c r="GK8" s="3" t="s">
        <v>3</v>
      </c>
      <c r="GL8" s="4"/>
      <c r="GM8" s="4"/>
      <c r="GN8" s="4"/>
      <c r="GO8" s="4"/>
      <c r="GP8" s="4"/>
      <c r="GQ8" s="4"/>
      <c r="GR8" s="4"/>
      <c r="GS8" s="4"/>
      <c r="GT8" s="4"/>
      <c r="GU8" s="5">
        <f t="shared" si="70"/>
        <v>0</v>
      </c>
      <c r="GW8" s="3" t="s">
        <v>3</v>
      </c>
      <c r="GX8" s="4"/>
      <c r="GY8" s="4"/>
      <c r="GZ8" s="4"/>
      <c r="HA8" s="4"/>
      <c r="HB8" s="4"/>
      <c r="HC8" s="4"/>
      <c r="HD8" s="4"/>
      <c r="HE8" s="4"/>
      <c r="HF8" s="4"/>
      <c r="HG8" s="5"/>
      <c r="HI8" s="3" t="s">
        <v>3</v>
      </c>
      <c r="HJ8" s="4"/>
      <c r="HK8" s="4"/>
      <c r="HL8" s="4"/>
      <c r="HM8" s="4"/>
      <c r="HN8" s="4"/>
      <c r="HO8" s="4"/>
      <c r="HP8" s="4"/>
      <c r="HQ8" s="4"/>
      <c r="HR8" s="4"/>
      <c r="HS8" s="5">
        <f t="shared" si="71"/>
        <v>0</v>
      </c>
    </row>
    <row r="9" spans="1:227" s="2" customFormat="1">
      <c r="A9" s="3" t="s">
        <v>4</v>
      </c>
      <c r="B9" s="4">
        <f t="shared" si="8"/>
        <v>10990306.143313104</v>
      </c>
      <c r="C9" s="4">
        <f t="shared" si="0"/>
        <v>1541058.9299464736</v>
      </c>
      <c r="D9" s="4">
        <f t="shared" si="0"/>
        <v>0</v>
      </c>
      <c r="E9" s="4">
        <f t="shared" si="0"/>
        <v>504705.38965014374</v>
      </c>
      <c r="F9" s="4">
        <f t="shared" si="0"/>
        <v>451028.38158214907</v>
      </c>
      <c r="G9" s="4">
        <f t="shared" si="0"/>
        <v>41565.661889324867</v>
      </c>
      <c r="H9" s="4">
        <f t="shared" si="0"/>
        <v>353767.34880437888</v>
      </c>
      <c r="I9" s="4">
        <f t="shared" si="0"/>
        <v>63136.083368626583</v>
      </c>
      <c r="J9" s="4">
        <f t="shared" si="0"/>
        <v>394047.97797868785</v>
      </c>
      <c r="K9" s="6">
        <f t="shared" si="9"/>
        <v>14339615.916532887</v>
      </c>
      <c r="L9" s="3"/>
      <c r="M9" s="3" t="s">
        <v>4</v>
      </c>
      <c r="N9" s="4">
        <f t="shared" si="10"/>
        <v>11987830.188427938</v>
      </c>
      <c r="O9" s="4">
        <f t="shared" si="1"/>
        <v>1589402.9007809781</v>
      </c>
      <c r="P9" s="4">
        <f t="shared" si="1"/>
        <v>3331039.6055474002</v>
      </c>
      <c r="Q9" s="4">
        <f t="shared" si="1"/>
        <v>195027.72870457851</v>
      </c>
      <c r="R9" s="4">
        <f t="shared" si="1"/>
        <v>525354.69933724101</v>
      </c>
      <c r="S9" s="4">
        <f t="shared" si="1"/>
        <v>34219.654416885576</v>
      </c>
      <c r="T9" s="4">
        <f t="shared" si="1"/>
        <v>310058.52340693545</v>
      </c>
      <c r="U9" s="4">
        <f t="shared" si="1"/>
        <v>63136.083368626583</v>
      </c>
      <c r="V9" s="4">
        <f t="shared" si="1"/>
        <v>374987.89831776114</v>
      </c>
      <c r="W9" s="5">
        <f t="shared" si="11"/>
        <v>18411057.28230834</v>
      </c>
      <c r="X9" s="5"/>
      <c r="Y9" s="3" t="s">
        <v>4</v>
      </c>
      <c r="Z9" s="4">
        <f t="shared" si="12"/>
        <v>3675524.4261665209</v>
      </c>
      <c r="AA9" s="4">
        <f t="shared" si="13"/>
        <v>498162.49199751596</v>
      </c>
      <c r="AB9" s="4">
        <f t="shared" si="14"/>
        <v>564282.3484305708</v>
      </c>
      <c r="AC9" s="4">
        <f t="shared" si="15"/>
        <v>105035.82868658181</v>
      </c>
      <c r="AD9" s="4">
        <f t="shared" si="16"/>
        <v>369344.86066141998</v>
      </c>
      <c r="AE9" s="4">
        <f t="shared" si="17"/>
        <v>14620.964990765455</v>
      </c>
      <c r="AF9" s="4">
        <f t="shared" si="18"/>
        <v>99291.458830187505</v>
      </c>
      <c r="AG9" s="4">
        <f t="shared" si="19"/>
        <v>22364.934895618611</v>
      </c>
      <c r="AH9" s="4">
        <f t="shared" si="20"/>
        <v>136590.1544618842</v>
      </c>
      <c r="AI9" s="5">
        <f t="shared" si="21"/>
        <v>5485217.469121065</v>
      </c>
      <c r="AK9" s="3" t="s">
        <v>4</v>
      </c>
      <c r="AL9" s="4">
        <f t="shared" si="22"/>
        <v>0</v>
      </c>
      <c r="AM9" s="4">
        <f t="shared" si="23"/>
        <v>0</v>
      </c>
      <c r="AN9" s="4">
        <f t="shared" si="24"/>
        <v>0</v>
      </c>
      <c r="AO9" s="4">
        <f t="shared" si="25"/>
        <v>0</v>
      </c>
      <c r="AP9" s="4">
        <f t="shared" si="26"/>
        <v>0</v>
      </c>
      <c r="AQ9" s="4">
        <f t="shared" si="27"/>
        <v>0</v>
      </c>
      <c r="AR9" s="4">
        <f t="shared" si="28"/>
        <v>0</v>
      </c>
      <c r="AS9" s="4">
        <f t="shared" si="29"/>
        <v>0</v>
      </c>
      <c r="AT9" s="4">
        <f t="shared" si="30"/>
        <v>0</v>
      </c>
      <c r="AU9" s="5">
        <f t="shared" si="31"/>
        <v>0</v>
      </c>
      <c r="AW9" s="3" t="s">
        <v>4</v>
      </c>
      <c r="AX9" s="4">
        <f t="shared" si="32"/>
        <v>22978136.331741042</v>
      </c>
      <c r="AY9" s="4">
        <f t="shared" si="33"/>
        <v>3130461.8307274519</v>
      </c>
      <c r="AZ9" s="4">
        <f t="shared" si="34"/>
        <v>3331039.6055474002</v>
      </c>
      <c r="BA9" s="4">
        <f t="shared" si="35"/>
        <v>699733.11835472228</v>
      </c>
      <c r="BB9" s="4">
        <f t="shared" si="36"/>
        <v>976383.08091939008</v>
      </c>
      <c r="BC9" s="4">
        <f t="shared" si="37"/>
        <v>75785.316306210443</v>
      </c>
      <c r="BD9" s="4">
        <f t="shared" si="38"/>
        <v>663825.87221131439</v>
      </c>
      <c r="BE9" s="4">
        <f t="shared" si="39"/>
        <v>126272.16673725318</v>
      </c>
      <c r="BF9" s="4">
        <f t="shared" si="40"/>
        <v>769035.87629644887</v>
      </c>
      <c r="BG9" s="5">
        <f t="shared" si="41"/>
        <v>32750673.198841233</v>
      </c>
      <c r="BI9" s="3" t="s">
        <v>4</v>
      </c>
      <c r="BJ9" s="4">
        <f t="shared" si="42"/>
        <v>3675524.4261665209</v>
      </c>
      <c r="BK9" s="4">
        <f t="shared" si="43"/>
        <v>498162.49199751596</v>
      </c>
      <c r="BL9" s="4">
        <f t="shared" si="44"/>
        <v>564282.3484305708</v>
      </c>
      <c r="BM9" s="4">
        <f t="shared" si="45"/>
        <v>105035.82868658181</v>
      </c>
      <c r="BN9" s="4">
        <f t="shared" si="46"/>
        <v>369344.86066141998</v>
      </c>
      <c r="BO9" s="4">
        <f t="shared" si="47"/>
        <v>14620.964990765455</v>
      </c>
      <c r="BP9" s="4">
        <f t="shared" si="48"/>
        <v>99291.458830187505</v>
      </c>
      <c r="BQ9" s="4">
        <f t="shared" si="49"/>
        <v>22364.934895618611</v>
      </c>
      <c r="BR9" s="4">
        <f t="shared" si="50"/>
        <v>136590.1544618842</v>
      </c>
      <c r="BS9" s="5">
        <f t="shared" si="51"/>
        <v>5485217.469121065</v>
      </c>
      <c r="BU9" s="3" t="s">
        <v>4</v>
      </c>
      <c r="BV9" s="4">
        <f t="shared" si="52"/>
        <v>26653660.757907562</v>
      </c>
      <c r="BW9" s="4">
        <f t="shared" si="53"/>
        <v>3628624.3227249677</v>
      </c>
      <c r="BX9" s="4">
        <f t="shared" si="54"/>
        <v>3895321.9539779709</v>
      </c>
      <c r="BY9" s="4">
        <f t="shared" si="55"/>
        <v>804768.94704130408</v>
      </c>
      <c r="BZ9" s="4">
        <f t="shared" si="56"/>
        <v>1345727.9415808101</v>
      </c>
      <c r="CA9" s="4">
        <f t="shared" si="57"/>
        <v>90406.281296975896</v>
      </c>
      <c r="CB9" s="4">
        <f t="shared" si="58"/>
        <v>763117.33104150183</v>
      </c>
      <c r="CC9" s="4">
        <f t="shared" si="59"/>
        <v>148637.10163287178</v>
      </c>
      <c r="CD9" s="4">
        <f t="shared" si="60"/>
        <v>905626.03075833304</v>
      </c>
      <c r="CE9" s="5">
        <f t="shared" si="61"/>
        <v>38235890.667962298</v>
      </c>
      <c r="CF9" s="6"/>
      <c r="CG9" s="3" t="s">
        <v>4</v>
      </c>
      <c r="CH9" s="4">
        <f>ParFedAn19!$C$7*CaGa19!$N10</f>
        <v>3253003.5804229961</v>
      </c>
      <c r="CI9" s="4">
        <f>ParFedAn19!$D$7*CaGa19!$N10</f>
        <v>447632.32689588988</v>
      </c>
      <c r="CJ9" s="4">
        <f>ParFedAn19!$E$7*CoAr14FIII19!R8</f>
        <v>0</v>
      </c>
      <c r="CK9" s="4">
        <f>ParFedAn19!$F$7*CaGa19!$N10</f>
        <v>118999.679518902</v>
      </c>
      <c r="CL9" s="4">
        <f>ParFedAn19!$G$7*CaGa19!$N10</f>
        <v>242758.47563223605</v>
      </c>
      <c r="CM9" s="4">
        <f>ParFedAn19!$H$7*CaGa19!$N10</f>
        <v>15001.779017827503</v>
      </c>
      <c r="CN9" s="4">
        <f>ParFedAn19!$I$7*CaGa19!$N10+Aj1S19!G11</f>
        <v>119125.97145543668</v>
      </c>
      <c r="CO9" s="4">
        <f>ParFedAn19!$J$7*CaGa19!$N10</f>
        <v>21045.361122875529</v>
      </c>
      <c r="CP9" s="4">
        <f>ParFedAn19!$K$7*CoAr14FII19!O10+Aj1S19!I11</f>
        <v>135468.1919563401</v>
      </c>
      <c r="CQ9" s="5">
        <f t="shared" si="7"/>
        <v>4353035.3660225039</v>
      </c>
      <c r="CS9" s="3" t="s">
        <v>4</v>
      </c>
      <c r="CT9" s="4">
        <f>ParFedAn19!$C$11*CaGa19!$N10</f>
        <v>4493037.6734662028</v>
      </c>
      <c r="CU9" s="4">
        <f>ParFedAn19!$D$11*CaGa19!$N10</f>
        <v>647479.20665239834</v>
      </c>
      <c r="CV9" s="4">
        <f>ParFedAn19!$E$11*CoAr14FIII19!R8</f>
        <v>0</v>
      </c>
      <c r="CW9" s="4">
        <f>ParFedAn19!$F$11*CaGa19!$N10</f>
        <v>207446.1714414976</v>
      </c>
      <c r="CX9" s="4">
        <f>ParFedAn19!$G$11*CaGa19!$N10</f>
        <v>104134.95297495651</v>
      </c>
      <c r="CY9" s="4">
        <f>ParFedAn19!$H$11*CaGa19!$N10</f>
        <v>12225.080452218375</v>
      </c>
      <c r="CZ9" s="4">
        <f>ParFedAn19!$I$11*CaGa19!$N10+Aj1S19!G11</f>
        <v>126139.23542434615</v>
      </c>
      <c r="DA9" s="4">
        <f>ParFedAn19!$J$11*CaGa19!$N10</f>
        <v>21045.361122875529</v>
      </c>
      <c r="DB9" s="4">
        <f>ParFedAn19!$K$11*CoAr14FII19!O10+Aj1S19!I11</f>
        <v>164422.22370310785</v>
      </c>
      <c r="DC9" s="5">
        <f t="shared" si="62"/>
        <v>5775929.905237603</v>
      </c>
      <c r="DE9" s="3" t="s">
        <v>4</v>
      </c>
      <c r="DF9" s="4">
        <f>ParFedAn19!$C$14*CaGa19!$N10</f>
        <v>3244264.8894239054</v>
      </c>
      <c r="DG9" s="4">
        <f>ParFedAn19!$D$14*CaGa19!$N10</f>
        <v>445947.39639818529</v>
      </c>
      <c r="DH9" s="4">
        <f>ParFedAn19!$E$14*CoAr14FIII19!R8</f>
        <v>0</v>
      </c>
      <c r="DI9" s="4">
        <f>ParFedAn19!$F$14*CaGa19!$N10</f>
        <v>178259.53868974413</v>
      </c>
      <c r="DJ9" s="4">
        <f>ParFedAn19!$G$14*CaGa19!$N10</f>
        <v>104134.95297495651</v>
      </c>
      <c r="DK9" s="4">
        <f>ParFedAn19!$H$14*CaGa19!$N10</f>
        <v>14338.802419278985</v>
      </c>
      <c r="DL9" s="4">
        <f>ParFedAn19!$I$14*CaGa19!$N10+Aj1S19!G11</f>
        <v>108502.14192459601</v>
      </c>
      <c r="DM9" s="4">
        <f>ParFedAn19!$J$14*CaGa19!$N10</f>
        <v>21045.361122875529</v>
      </c>
      <c r="DN9" s="4">
        <f>ParFedAn19!$K$14*CoAr14FII19!O10+Aj1S19!I11</f>
        <v>94157.562319239863</v>
      </c>
      <c r="DO9" s="5">
        <f t="shared" si="63"/>
        <v>4210650.6452727811</v>
      </c>
      <c r="DQ9" s="3" t="s">
        <v>4</v>
      </c>
      <c r="DR9" s="4">
        <f>ParFedAn19!$C$22*CaGa19!$N10</f>
        <v>3601820.7044131728</v>
      </c>
      <c r="DS9" s="4">
        <f>ParFedAn19!$D$22*CaGa19!$N10</f>
        <v>508419.62207444519</v>
      </c>
      <c r="DT9" s="4">
        <f>ParFedAn19!$E$22*CoAr14FIII19!R8</f>
        <v>0</v>
      </c>
      <c r="DU9" s="4">
        <f>ParFedAn19!$F$22*CaGa19!$N10</f>
        <v>108406.27771817138</v>
      </c>
      <c r="DV9" s="4">
        <f>ParFedAn19!$G$22*CaGa19!$N10</f>
        <v>316092.07707866735</v>
      </c>
      <c r="DW9" s="4">
        <f>ParFedAn19!$H$22*CaGa19!$N10</f>
        <v>12744.026554959511</v>
      </c>
      <c r="DX9" s="4">
        <f>ParFedAn19!$I$22*CaGa19!$N10</f>
        <v>78920.523941873544</v>
      </c>
      <c r="DY9" s="4">
        <f>ParFedAn19!$J$22*CaGa19!$N10</f>
        <v>21045.361122875529</v>
      </c>
      <c r="DZ9" s="4">
        <f>ParFedAn19!$K$22*CoAr14FII19!O10</f>
        <v>112235.76096101271</v>
      </c>
      <c r="EA9" s="5">
        <f t="shared" si="64"/>
        <v>4759684.3538651783</v>
      </c>
      <c r="EC9" s="3" t="s">
        <v>4</v>
      </c>
      <c r="ED9" s="4">
        <f>ParFedAn19!$C$26*CaGa19!$N10</f>
        <v>4382763.939857007</v>
      </c>
      <c r="EE9" s="4">
        <f>ParFedAn19!$D$26*CaGa19!$N10</f>
        <v>590782.38457588304</v>
      </c>
      <c r="EF9" s="4">
        <f>ParFedAn19!$E$26*CoAr14FIII19!R8</f>
        <v>0</v>
      </c>
      <c r="EG9" s="4">
        <f>ParFedAn19!$F$26*CaGa19!$N10</f>
        <v>110861.08575354939</v>
      </c>
      <c r="EH9" s="4">
        <f>ParFedAn19!$G$26*CaGa19!$N10</f>
        <v>105127.66945703782</v>
      </c>
      <c r="EI9" s="4">
        <f>ParFedAn19!$H$26*CaGa19!$N10</f>
        <v>8087.1504387539107</v>
      </c>
      <c r="EJ9" s="4">
        <f>ParFedAn19!$I$26*CaGa19!$N10</f>
        <v>124650.9840975587</v>
      </c>
      <c r="EK9" s="4">
        <f>ParFedAn19!$J$26*CaGa19!$N10</f>
        <v>21045.361122875529</v>
      </c>
      <c r="EL9" s="4">
        <f>ParFedAn19!$K$26*CoAr14FII19!O10</f>
        <v>130193.13757450943</v>
      </c>
      <c r="EM9" s="5">
        <f t="shared" si="65"/>
        <v>5473511.7128771758</v>
      </c>
      <c r="EO9" s="3" t="s">
        <v>4</v>
      </c>
      <c r="EP9" s="4">
        <f>ParFedAn19!$C$30*CaGa19!$N10</f>
        <v>4003245.5441577584</v>
      </c>
      <c r="EQ9" s="4">
        <f>ParFedAn19!$D$30*CaGa19!$N10</f>
        <v>490200.89413064992</v>
      </c>
      <c r="ER9" s="4">
        <f>ParFedAn19!$E$30*CoAr14FIII19!R8</f>
        <v>3331039.6055474002</v>
      </c>
      <c r="ES9" s="400">
        <f>ParFedAn19!$F$30*CaGa19!$N10</f>
        <v>-24239.634767142259</v>
      </c>
      <c r="ET9" s="4">
        <f>ParFedAn19!$G$30*CaGa19!$N10</f>
        <v>104134.95280153585</v>
      </c>
      <c r="EU9" s="4">
        <f>ParFedAn19!$H$30*CaGa19!$N10</f>
        <v>13388.477423172155</v>
      </c>
      <c r="EV9" s="4">
        <f>ParFedAn19!$I$30*CaGa19!$N10</f>
        <v>106487.01536750323</v>
      </c>
      <c r="EW9" s="4">
        <f>ParFedAn19!$J$30*CaGa19!$N10</f>
        <v>21045.361122875529</v>
      </c>
      <c r="EX9" s="4">
        <f>ParFedAn19!$K$30*CoAr14FII19!O10</f>
        <v>132558.99978223897</v>
      </c>
      <c r="EY9" s="5">
        <f t="shared" si="66"/>
        <v>8177861.2155659925</v>
      </c>
      <c r="FA9" s="3" t="s">
        <v>4</v>
      </c>
      <c r="FB9" s="405">
        <f>ParFedAn19!$C$41*CaGa19!$AC10+Aj1S19!AW11</f>
        <v>3675524.4261665209</v>
      </c>
      <c r="FC9" s="405">
        <f>ParFedAn19!$D$41*CaGa19!$AC10+Aj1S19!AX11</f>
        <v>498162.49199751596</v>
      </c>
      <c r="FD9" s="468">
        <f>IFERROR(ParFedAn19!$E$41*CoAr14FIII19!R8+Aj1S19!AY11,0)</f>
        <v>564282.3484305708</v>
      </c>
      <c r="FE9" s="405">
        <f>ParFedAn19!$F$41*CaGa19!$AC10+Aj1S19!AZ11</f>
        <v>105035.82868658181</v>
      </c>
      <c r="FF9" s="405">
        <f>ParFedAn19!$G$41*CaGa19!$AC10+Aj1S19!BA11</f>
        <v>369344.86066141998</v>
      </c>
      <c r="FG9" s="405">
        <f>ParFedAn19!$H$41*CaGa19!$AC10+Aj1S19!BB11</f>
        <v>14620.964990765455</v>
      </c>
      <c r="FH9" s="405">
        <f>ParFedAn19!$I$41*CaGa19!$AC10+Aj1S19!BC11</f>
        <v>99291.458830187505</v>
      </c>
      <c r="FI9" s="405">
        <f>ParFedAn19!$J$41*CaGa19!$AC10+Aj1S19!BD11</f>
        <v>22364.934895618611</v>
      </c>
      <c r="FJ9" s="405">
        <f>ParFedAn19!$K$41*CoAr14FII19!U10+Aj1S19!BE11</f>
        <v>136590.1544618842</v>
      </c>
      <c r="FK9" s="5">
        <f t="shared" si="67"/>
        <v>5485217.469121065</v>
      </c>
      <c r="FM9" s="3" t="s">
        <v>4</v>
      </c>
      <c r="FN9" s="4"/>
      <c r="FO9" s="4"/>
      <c r="FP9" s="4"/>
      <c r="FQ9" s="4"/>
      <c r="FR9" s="4"/>
      <c r="FS9" s="4"/>
      <c r="FT9" s="4"/>
      <c r="FU9" s="4"/>
      <c r="FV9" s="4"/>
      <c r="FW9" s="5">
        <f t="shared" si="68"/>
        <v>0</v>
      </c>
      <c r="FY9" s="3" t="s">
        <v>4</v>
      </c>
      <c r="FZ9" s="4"/>
      <c r="GA9" s="4"/>
      <c r="GB9" s="4"/>
      <c r="GC9" s="4"/>
      <c r="GD9" s="4"/>
      <c r="GE9" s="4"/>
      <c r="GF9" s="4"/>
      <c r="GG9" s="4"/>
      <c r="GH9" s="4"/>
      <c r="GI9" s="5">
        <f t="shared" si="69"/>
        <v>0</v>
      </c>
      <c r="GK9" s="3" t="s">
        <v>4</v>
      </c>
      <c r="GL9" s="4"/>
      <c r="GM9" s="4"/>
      <c r="GN9" s="4"/>
      <c r="GO9" s="4"/>
      <c r="GP9" s="4"/>
      <c r="GQ9" s="4"/>
      <c r="GR9" s="4"/>
      <c r="GS9" s="4"/>
      <c r="GT9" s="4"/>
      <c r="GU9" s="5">
        <f t="shared" si="70"/>
        <v>0</v>
      </c>
      <c r="GW9" s="3" t="s">
        <v>4</v>
      </c>
      <c r="GX9" s="4"/>
      <c r="GY9" s="4"/>
      <c r="GZ9" s="4"/>
      <c r="HA9" s="4"/>
      <c r="HB9" s="4"/>
      <c r="HC9" s="4"/>
      <c r="HD9" s="4"/>
      <c r="HE9" s="4"/>
      <c r="HF9" s="4"/>
      <c r="HG9" s="5"/>
      <c r="HI9" s="3" t="s">
        <v>4</v>
      </c>
      <c r="HJ9" s="4"/>
      <c r="HK9" s="4"/>
      <c r="HL9" s="4"/>
      <c r="HM9" s="4"/>
      <c r="HN9" s="4"/>
      <c r="HO9" s="4"/>
      <c r="HP9" s="4"/>
      <c r="HQ9" s="4"/>
      <c r="HR9" s="4"/>
      <c r="HS9" s="5">
        <f t="shared" si="71"/>
        <v>0</v>
      </c>
    </row>
    <row r="10" spans="1:227" s="2" customFormat="1">
      <c r="A10" s="3" t="s">
        <v>5</v>
      </c>
      <c r="B10" s="4">
        <f t="shared" si="8"/>
        <v>14405489.450244755</v>
      </c>
      <c r="C10" s="4">
        <f t="shared" si="0"/>
        <v>2019935.3746898572</v>
      </c>
      <c r="D10" s="4">
        <f t="shared" si="0"/>
        <v>0</v>
      </c>
      <c r="E10" s="4">
        <f t="shared" si="0"/>
        <v>661540.09463243792</v>
      </c>
      <c r="F10" s="4">
        <f t="shared" si="0"/>
        <v>591183.22164262866</v>
      </c>
      <c r="G10" s="4">
        <f t="shared" si="0"/>
        <v>54481.985854727551</v>
      </c>
      <c r="H10" s="4">
        <f t="shared" si="0"/>
        <v>463062.67848050012</v>
      </c>
      <c r="I10" s="4">
        <f t="shared" si="0"/>
        <v>82755.309182165031</v>
      </c>
      <c r="J10" s="4">
        <f t="shared" si="0"/>
        <v>273922.99596293952</v>
      </c>
      <c r="K10" s="6">
        <f t="shared" si="9"/>
        <v>18552371.110690005</v>
      </c>
      <c r="L10" s="3"/>
      <c r="M10" s="3" t="s">
        <v>5</v>
      </c>
      <c r="N10" s="4">
        <f t="shared" si="10"/>
        <v>15712989.16143436</v>
      </c>
      <c r="O10" s="4">
        <f t="shared" si="1"/>
        <v>2083301.9954880523</v>
      </c>
      <c r="P10" s="4">
        <f t="shared" si="1"/>
        <v>1118122.3300914592</v>
      </c>
      <c r="Q10" s="4">
        <f t="shared" si="1"/>
        <v>255631.6313416241</v>
      </c>
      <c r="R10" s="4">
        <f t="shared" si="1"/>
        <v>688606.07523146819</v>
      </c>
      <c r="S10" s="4">
        <f t="shared" si="1"/>
        <v>44853.242872892617</v>
      </c>
      <c r="T10" s="4">
        <f t="shared" si="1"/>
        <v>406407.6768793817</v>
      </c>
      <c r="U10" s="4">
        <f t="shared" si="1"/>
        <v>82755.309182165031</v>
      </c>
      <c r="V10" s="4">
        <f t="shared" si="1"/>
        <v>261659.33031056766</v>
      </c>
      <c r="W10" s="5">
        <f t="shared" si="11"/>
        <v>20654326.752831966</v>
      </c>
      <c r="X10" s="5"/>
      <c r="Y10" s="3" t="s">
        <v>5</v>
      </c>
      <c r="Z10" s="4">
        <f t="shared" si="12"/>
        <v>4491968.3925020806</v>
      </c>
      <c r="AA10" s="4">
        <f t="shared" si="13"/>
        <v>608702.70686054649</v>
      </c>
      <c r="AB10" s="4">
        <f t="shared" si="14"/>
        <v>189411.34569698002</v>
      </c>
      <c r="AC10" s="4">
        <f t="shared" si="15"/>
        <v>128055.80241353471</v>
      </c>
      <c r="AD10" s="4">
        <f t="shared" si="16"/>
        <v>461026.24024858157</v>
      </c>
      <c r="AE10" s="4">
        <f t="shared" si="17"/>
        <v>17981.696965897463</v>
      </c>
      <c r="AF10" s="4">
        <f t="shared" si="18"/>
        <v>121035.04269684349</v>
      </c>
      <c r="AG10" s="4">
        <f t="shared" si="19"/>
        <v>27430.832062116067</v>
      </c>
      <c r="AH10" s="4">
        <f t="shared" si="20"/>
        <v>90790.725644345177</v>
      </c>
      <c r="AI10" s="5">
        <f t="shared" si="21"/>
        <v>6136402.7850909252</v>
      </c>
      <c r="AK10" s="3" t="s">
        <v>5</v>
      </c>
      <c r="AL10" s="4">
        <f t="shared" si="22"/>
        <v>0</v>
      </c>
      <c r="AM10" s="4">
        <f t="shared" si="23"/>
        <v>0</v>
      </c>
      <c r="AN10" s="4">
        <f t="shared" si="24"/>
        <v>0</v>
      </c>
      <c r="AO10" s="4">
        <f t="shared" si="25"/>
        <v>0</v>
      </c>
      <c r="AP10" s="4">
        <f t="shared" si="26"/>
        <v>0</v>
      </c>
      <c r="AQ10" s="4">
        <f t="shared" si="27"/>
        <v>0</v>
      </c>
      <c r="AR10" s="4">
        <f t="shared" si="28"/>
        <v>0</v>
      </c>
      <c r="AS10" s="4">
        <f t="shared" si="29"/>
        <v>0</v>
      </c>
      <c r="AT10" s="4">
        <f t="shared" si="30"/>
        <v>0</v>
      </c>
      <c r="AU10" s="5">
        <f t="shared" si="31"/>
        <v>0</v>
      </c>
      <c r="AW10" s="3" t="s">
        <v>5</v>
      </c>
      <c r="AX10" s="4">
        <f t="shared" si="32"/>
        <v>30118478.611679114</v>
      </c>
      <c r="AY10" s="4">
        <f t="shared" si="33"/>
        <v>4103237.3701779097</v>
      </c>
      <c r="AZ10" s="4">
        <f t="shared" si="34"/>
        <v>1118122.3300914592</v>
      </c>
      <c r="BA10" s="4">
        <f t="shared" si="35"/>
        <v>917171.72597406199</v>
      </c>
      <c r="BB10" s="4">
        <f t="shared" si="36"/>
        <v>1279789.2968740968</v>
      </c>
      <c r="BC10" s="4">
        <f t="shared" si="37"/>
        <v>99335.228727620168</v>
      </c>
      <c r="BD10" s="4">
        <f t="shared" si="38"/>
        <v>869470.35535988177</v>
      </c>
      <c r="BE10" s="4">
        <f t="shared" si="39"/>
        <v>165510.61836433006</v>
      </c>
      <c r="BF10" s="4">
        <f t="shared" si="40"/>
        <v>535582.32627350721</v>
      </c>
      <c r="BG10" s="5">
        <f t="shared" si="41"/>
        <v>39206697.863521986</v>
      </c>
      <c r="BI10" s="3" t="s">
        <v>5</v>
      </c>
      <c r="BJ10" s="4">
        <f t="shared" si="42"/>
        <v>4491968.3925020806</v>
      </c>
      <c r="BK10" s="4">
        <f t="shared" si="43"/>
        <v>608702.70686054649</v>
      </c>
      <c r="BL10" s="4">
        <f t="shared" si="44"/>
        <v>189411.34569698002</v>
      </c>
      <c r="BM10" s="4">
        <f t="shared" si="45"/>
        <v>128055.80241353471</v>
      </c>
      <c r="BN10" s="4">
        <f t="shared" si="46"/>
        <v>461026.24024858157</v>
      </c>
      <c r="BO10" s="4">
        <f t="shared" si="47"/>
        <v>17981.696965897463</v>
      </c>
      <c r="BP10" s="4">
        <f t="shared" si="48"/>
        <v>121035.04269684349</v>
      </c>
      <c r="BQ10" s="4">
        <f t="shared" si="49"/>
        <v>27430.832062116067</v>
      </c>
      <c r="BR10" s="4">
        <f t="shared" si="50"/>
        <v>90790.725644345177</v>
      </c>
      <c r="BS10" s="5">
        <f t="shared" si="51"/>
        <v>6136402.7850909252</v>
      </c>
      <c r="BU10" s="3" t="s">
        <v>5</v>
      </c>
      <c r="BV10" s="4">
        <f t="shared" si="52"/>
        <v>34610447.004181191</v>
      </c>
      <c r="BW10" s="4">
        <f t="shared" si="53"/>
        <v>4711940.0770384558</v>
      </c>
      <c r="BX10" s="4">
        <f t="shared" si="54"/>
        <v>1307533.6757884393</v>
      </c>
      <c r="BY10" s="4">
        <f t="shared" si="55"/>
        <v>1045227.5283875967</v>
      </c>
      <c r="BZ10" s="4">
        <f t="shared" si="56"/>
        <v>1740815.5371226785</v>
      </c>
      <c r="CA10" s="4">
        <f t="shared" si="57"/>
        <v>117316.92569351764</v>
      </c>
      <c r="CB10" s="4">
        <f t="shared" si="58"/>
        <v>990505.39805672527</v>
      </c>
      <c r="CC10" s="4">
        <f t="shared" si="59"/>
        <v>192941.45042644613</v>
      </c>
      <c r="CD10" s="4">
        <f t="shared" si="60"/>
        <v>626373.05191785237</v>
      </c>
      <c r="CE10" s="5">
        <f t="shared" si="61"/>
        <v>45343100.648612902</v>
      </c>
      <c r="CF10" s="6"/>
      <c r="CG10" s="3" t="s">
        <v>5</v>
      </c>
      <c r="CH10" s="4">
        <f>ParFedAn19!$C$7*CaGa19!$N11</f>
        <v>4263858.362844957</v>
      </c>
      <c r="CI10" s="4">
        <f>ParFedAn19!$D$7*CaGa19!$N11</f>
        <v>586731.85974993685</v>
      </c>
      <c r="CJ10" s="4">
        <f>ParFedAn19!$E$7*CoAr14FIII19!R9</f>
        <v>0</v>
      </c>
      <c r="CK10" s="4">
        <f>ParFedAn19!$F$7*CaGa19!$N11</f>
        <v>155978.24169211701</v>
      </c>
      <c r="CL10" s="4">
        <f>ParFedAn19!$G$7*CaGa19!$N11</f>
        <v>318194.47193519794</v>
      </c>
      <c r="CM10" s="4">
        <f>ParFedAn19!$H$7*CaGa19!$N11</f>
        <v>19663.50769106692</v>
      </c>
      <c r="CN10" s="4">
        <f>ParFedAn19!$I$7*CaGa19!$N11+Aj1S19!G12</f>
        <v>155931.73648103746</v>
      </c>
      <c r="CO10" s="4">
        <f>ParFedAn19!$J$7*CaGa19!$N11</f>
        <v>27585.103060721678</v>
      </c>
      <c r="CP10" s="4">
        <f>ParFedAn19!$K$7*CoAr14FII19!O11+Aj1S19!I12</f>
        <v>94181.730629403537</v>
      </c>
      <c r="CQ10" s="5">
        <f t="shared" si="7"/>
        <v>5622125.0140844369</v>
      </c>
      <c r="CS10" s="3" t="s">
        <v>5</v>
      </c>
      <c r="CT10" s="4">
        <f>ParFedAn19!$C$11*CaGa19!$N11</f>
        <v>5889226.9205849431</v>
      </c>
      <c r="CU10" s="4">
        <f>ParFedAn19!$D$11*CaGa19!$N11</f>
        <v>848680.1695109288</v>
      </c>
      <c r="CV10" s="4">
        <f>ParFedAn19!$E$11*CoAr14FIII19!R9</f>
        <v>0</v>
      </c>
      <c r="CW10" s="4">
        <f>ParFedAn19!$F$11*CaGa19!$N11</f>
        <v>271909.04377239628</v>
      </c>
      <c r="CX10" s="4">
        <f>ParFedAn19!$G$11*CaGa19!$N11</f>
        <v>136494.37485371536</v>
      </c>
      <c r="CY10" s="4">
        <f>ParFedAn19!$H$11*CaGa19!$N11</f>
        <v>16023.963771926023</v>
      </c>
      <c r="CZ10" s="4">
        <f>ParFedAn19!$I$11*CaGa19!$N11+Aj1S19!G12</f>
        <v>165124.33756043293</v>
      </c>
      <c r="DA10" s="4">
        <f>ParFedAn19!$J$11*CaGa19!$N11</f>
        <v>27585.103060721678</v>
      </c>
      <c r="DB10" s="4">
        <f>ParFedAn19!$K$11*CoAr14FII19!O11+Aj1S19!I12</f>
        <v>114385.2961061493</v>
      </c>
      <c r="DC10" s="5">
        <f t="shared" si="62"/>
        <v>7469429.2092212141</v>
      </c>
      <c r="DE10" s="3" t="s">
        <v>5</v>
      </c>
      <c r="DF10" s="4">
        <f>ParFedAn19!$C$14*CaGa19!$N11</f>
        <v>4252404.1668148544</v>
      </c>
      <c r="DG10" s="4">
        <f>ParFedAn19!$D$14*CaGa19!$N11</f>
        <v>584523.3454289916</v>
      </c>
      <c r="DH10" s="4">
        <f>ParFedAn19!$E$14*CoAr14FIII19!R9</f>
        <v>0</v>
      </c>
      <c r="DI10" s="4">
        <f>ParFedAn19!$F$14*CaGa19!$N11</f>
        <v>233652.80916792457</v>
      </c>
      <c r="DJ10" s="4">
        <f>ParFedAn19!$G$14*CaGa19!$N11</f>
        <v>136494.37485371536</v>
      </c>
      <c r="DK10" s="4">
        <f>ParFedAn19!$H$14*CaGa19!$N11</f>
        <v>18794.514391734607</v>
      </c>
      <c r="DL10" s="4">
        <f>ParFedAn19!$I$14*CaGa19!$N11+Aj1S19!G12</f>
        <v>142006.6044390297</v>
      </c>
      <c r="DM10" s="4">
        <f>ParFedAn19!$J$14*CaGa19!$N11</f>
        <v>27585.103060721678</v>
      </c>
      <c r="DN10" s="4">
        <f>ParFedAn19!$K$14*CoAr14FII19!O11+Aj1S19!I12</f>
        <v>65355.969227386689</v>
      </c>
      <c r="DO10" s="5">
        <f t="shared" si="63"/>
        <v>5460816.8873843579</v>
      </c>
      <c r="DQ10" s="3" t="s">
        <v>5</v>
      </c>
      <c r="DR10" s="4">
        <f>ParFedAn19!$C$22*CaGa19!$N11</f>
        <v>4721068.6838479368</v>
      </c>
      <c r="DS10" s="4">
        <f>ParFedAn19!$D$22*CaGa19!$N11</f>
        <v>666408.50642245752</v>
      </c>
      <c r="DT10" s="4">
        <f>ParFedAn19!$E$22*CoAr14FIII19!R9</f>
        <v>0</v>
      </c>
      <c r="DU10" s="4">
        <f>ParFedAn19!$F$22*CaGa19!$N11</f>
        <v>142092.99264694113</v>
      </c>
      <c r="DV10" s="4">
        <f>ParFedAn19!$G$22*CaGa19!$N11</f>
        <v>414316.12752963969</v>
      </c>
      <c r="DW10" s="4">
        <f>ParFedAn19!$H$22*CaGa19!$N11</f>
        <v>16704.169810848016</v>
      </c>
      <c r="DX10" s="4">
        <f>ParFedAn19!$I$22*CaGa19!$N11</f>
        <v>103444.68663815809</v>
      </c>
      <c r="DY10" s="4">
        <f>ParFedAn19!$J$22*CaGa19!$N11</f>
        <v>27585.103060721678</v>
      </c>
      <c r="DZ10" s="4">
        <f>ParFedAn19!$K$22*CoAr14FII19!O11</f>
        <v>78315.95147923888</v>
      </c>
      <c r="EA10" s="5">
        <f t="shared" si="64"/>
        <v>6169936.2214359408</v>
      </c>
      <c r="EC10" s="3" t="s">
        <v>5</v>
      </c>
      <c r="ED10" s="4">
        <f>ParFedAn19!$C$26*CaGa19!$N11</f>
        <v>5744686.1693600202</v>
      </c>
      <c r="EE10" s="4">
        <f>ParFedAn19!$D$26*CaGa19!$N11</f>
        <v>774365.09023694671</v>
      </c>
      <c r="EF10" s="4">
        <f>ParFedAn19!$E$26*CoAr14FIII19!R9</f>
        <v>0</v>
      </c>
      <c r="EG10" s="4">
        <f>ParFedAn19!$F$26*CaGa19!$N11</f>
        <v>145310.62014474563</v>
      </c>
      <c r="EH10" s="4">
        <f>ParFedAn19!$G$26*CaGa19!$N11</f>
        <v>137795.57307542345</v>
      </c>
      <c r="EI10" s="4">
        <f>ParFedAn19!$H$26*CaGa19!$N11</f>
        <v>10600.192461325938</v>
      </c>
      <c r="EJ10" s="4">
        <f>ParFedAn19!$I$26*CaGa19!$N11</f>
        <v>163385.66123315424</v>
      </c>
      <c r="EK10" s="4">
        <f>ParFedAn19!$J$26*CaGa19!$N11</f>
        <v>27585.103060721678</v>
      </c>
      <c r="EL10" s="4">
        <f>ParFedAn19!$K$26*CoAr14FII19!O11</f>
        <v>90846.262883689997</v>
      </c>
      <c r="EM10" s="5">
        <f t="shared" si="65"/>
        <v>7094574.672456027</v>
      </c>
      <c r="EO10" s="3" t="s">
        <v>5</v>
      </c>
      <c r="EP10" s="4">
        <f>ParFedAn19!$C$30*CaGa19!$N11</f>
        <v>5247234.3082264019</v>
      </c>
      <c r="EQ10" s="4">
        <f>ParFedAn19!$D$30*CaGa19!$N11</f>
        <v>642528.39882864815</v>
      </c>
      <c r="ER10" s="4">
        <f>ParFedAn19!$E$30*CoAr14FIII19!R9</f>
        <v>1118122.3300914592</v>
      </c>
      <c r="ES10" s="400">
        <f>ParFedAn19!$F$30*CaGa19!$N11</f>
        <v>-31771.981450062671</v>
      </c>
      <c r="ET10" s="4">
        <f>ParFedAn19!$G$30*CaGa19!$N11</f>
        <v>136494.3746264051</v>
      </c>
      <c r="EU10" s="4">
        <f>ParFedAn19!$H$30*CaGa19!$N11</f>
        <v>17548.880600718669</v>
      </c>
      <c r="EV10" s="4">
        <f>ParFedAn19!$I$30*CaGa19!$N11</f>
        <v>139577.32900806936</v>
      </c>
      <c r="EW10" s="4">
        <f>ParFedAn19!$J$30*CaGa19!$N11</f>
        <v>27585.103060721678</v>
      </c>
      <c r="EX10" s="4">
        <f>ParFedAn19!$K$30*CoAr14FII19!O11</f>
        <v>92497.115947638784</v>
      </c>
      <c r="EY10" s="5">
        <f t="shared" si="66"/>
        <v>7389815.8589399997</v>
      </c>
      <c r="FA10" s="3" t="s">
        <v>5</v>
      </c>
      <c r="FB10" s="405">
        <f>ParFedAn19!$C$41*CaGa19!$AC11+Aj1S19!AW12</f>
        <v>4491968.3925020806</v>
      </c>
      <c r="FC10" s="405">
        <f>ParFedAn19!$D$41*CaGa19!$AC11+Aj1S19!AX12</f>
        <v>608702.70686054649</v>
      </c>
      <c r="FD10" s="468">
        <f>IFERROR(ParFedAn19!$E$41*CoAr14FIII19!R9+Aj1S19!AY12,0)</f>
        <v>189411.34569698002</v>
      </c>
      <c r="FE10" s="405">
        <f>ParFedAn19!$F$41*CaGa19!$AC11+Aj1S19!AZ12</f>
        <v>128055.80241353471</v>
      </c>
      <c r="FF10" s="405">
        <f>ParFedAn19!$G$41*CaGa19!$AC11+Aj1S19!BA12</f>
        <v>461026.24024858157</v>
      </c>
      <c r="FG10" s="405">
        <f>ParFedAn19!$H$41*CaGa19!$AC11+Aj1S19!BB12</f>
        <v>17981.696965897463</v>
      </c>
      <c r="FH10" s="405">
        <f>ParFedAn19!$I$41*CaGa19!$AC11+Aj1S19!BC12</f>
        <v>121035.04269684349</v>
      </c>
      <c r="FI10" s="405">
        <f>ParFedAn19!$J$41*CaGa19!$AC11+Aj1S19!BD12</f>
        <v>27430.832062116067</v>
      </c>
      <c r="FJ10" s="405">
        <f>ParFedAn19!$K$41*CoAr14FII19!U11+Aj1S19!BE12</f>
        <v>90790.725644345177</v>
      </c>
      <c r="FK10" s="5">
        <f t="shared" si="67"/>
        <v>6136402.7850909252</v>
      </c>
      <c r="FM10" s="3" t="s">
        <v>5</v>
      </c>
      <c r="FN10" s="4"/>
      <c r="FO10" s="4"/>
      <c r="FP10" s="4"/>
      <c r="FQ10" s="4"/>
      <c r="FR10" s="4"/>
      <c r="FS10" s="4"/>
      <c r="FT10" s="4"/>
      <c r="FU10" s="4"/>
      <c r="FV10" s="4"/>
      <c r="FW10" s="5">
        <f t="shared" si="68"/>
        <v>0</v>
      </c>
      <c r="FY10" s="3" t="s">
        <v>5</v>
      </c>
      <c r="FZ10" s="4"/>
      <c r="GA10" s="4"/>
      <c r="GB10" s="4"/>
      <c r="GC10" s="4"/>
      <c r="GD10" s="4"/>
      <c r="GE10" s="4"/>
      <c r="GF10" s="4"/>
      <c r="GG10" s="4"/>
      <c r="GH10" s="4"/>
      <c r="GI10" s="5">
        <f t="shared" si="69"/>
        <v>0</v>
      </c>
      <c r="GK10" s="3" t="s">
        <v>5</v>
      </c>
      <c r="GL10" s="4"/>
      <c r="GM10" s="4"/>
      <c r="GN10" s="4"/>
      <c r="GO10" s="4"/>
      <c r="GP10" s="4"/>
      <c r="GQ10" s="4"/>
      <c r="GR10" s="4"/>
      <c r="GS10" s="4"/>
      <c r="GT10" s="4"/>
      <c r="GU10" s="5">
        <f t="shared" si="70"/>
        <v>0</v>
      </c>
      <c r="GW10" s="3" t="s">
        <v>5</v>
      </c>
      <c r="GX10" s="4"/>
      <c r="GY10" s="4"/>
      <c r="GZ10" s="4"/>
      <c r="HA10" s="4"/>
      <c r="HB10" s="4"/>
      <c r="HC10" s="4"/>
      <c r="HD10" s="4"/>
      <c r="HE10" s="4"/>
      <c r="HF10" s="4"/>
      <c r="HG10" s="5"/>
      <c r="HI10" s="3" t="s">
        <v>5</v>
      </c>
      <c r="HJ10" s="4"/>
      <c r="HK10" s="4"/>
      <c r="HL10" s="4"/>
      <c r="HM10" s="4"/>
      <c r="HN10" s="4"/>
      <c r="HO10" s="4"/>
      <c r="HP10" s="4"/>
      <c r="HQ10" s="4"/>
      <c r="HR10" s="4"/>
      <c r="HS10" s="5">
        <f t="shared" si="71"/>
        <v>0</v>
      </c>
    </row>
    <row r="11" spans="1:227" s="2" customFormat="1">
      <c r="A11" s="3" t="s">
        <v>6</v>
      </c>
      <c r="B11" s="4">
        <f t="shared" si="8"/>
        <v>102919735.98654464</v>
      </c>
      <c r="C11" s="4">
        <f t="shared" si="0"/>
        <v>14431388.547470013</v>
      </c>
      <c r="D11" s="4">
        <f t="shared" si="0"/>
        <v>0</v>
      </c>
      <c r="E11" s="4">
        <f t="shared" si="0"/>
        <v>4726360.192011904</v>
      </c>
      <c r="F11" s="4">
        <f t="shared" si="0"/>
        <v>4223696.8970256317</v>
      </c>
      <c r="G11" s="4">
        <f t="shared" si="0"/>
        <v>389245.4761470079</v>
      </c>
      <c r="H11" s="4">
        <f t="shared" si="0"/>
        <v>3312873.3079066807</v>
      </c>
      <c r="I11" s="4">
        <f t="shared" si="0"/>
        <v>591243.67845540913</v>
      </c>
      <c r="J11" s="4">
        <f t="shared" si="0"/>
        <v>5963593.7906944938</v>
      </c>
      <c r="K11" s="6">
        <f t="shared" si="9"/>
        <v>136558137.87625581</v>
      </c>
      <c r="L11" s="3"/>
      <c r="M11" s="3" t="s">
        <v>6</v>
      </c>
      <c r="N11" s="4">
        <f t="shared" si="10"/>
        <v>112261141.95146528</v>
      </c>
      <c r="O11" s="4">
        <f t="shared" si="1"/>
        <v>14884110.123188423</v>
      </c>
      <c r="P11" s="4">
        <f t="shared" si="1"/>
        <v>6472088.9435167154</v>
      </c>
      <c r="Q11" s="4">
        <f t="shared" si="1"/>
        <v>1826355.1612293639</v>
      </c>
      <c r="R11" s="4">
        <f t="shared" si="1"/>
        <v>4919732.5579485456</v>
      </c>
      <c r="S11" s="4">
        <f t="shared" si="1"/>
        <v>320453.11133389099</v>
      </c>
      <c r="T11" s="4">
        <f t="shared" si="1"/>
        <v>2903571.6524453284</v>
      </c>
      <c r="U11" s="4">
        <f t="shared" si="1"/>
        <v>591243.67845540913</v>
      </c>
      <c r="V11" s="4">
        <f t="shared" si="1"/>
        <v>5674730.5928418906</v>
      </c>
      <c r="W11" s="5">
        <f t="shared" si="11"/>
        <v>149853427.77242485</v>
      </c>
      <c r="X11" s="5"/>
      <c r="Y11" s="3" t="s">
        <v>6</v>
      </c>
      <c r="Z11" s="4">
        <f t="shared" si="12"/>
        <v>28810816.208089724</v>
      </c>
      <c r="AA11" s="4">
        <f t="shared" si="13"/>
        <v>3902868.5865455503</v>
      </c>
      <c r="AB11" s="4">
        <f t="shared" si="14"/>
        <v>1096380.1037421126</v>
      </c>
      <c r="AC11" s="4">
        <f t="shared" si="15"/>
        <v>817963.07214096666</v>
      </c>
      <c r="AD11" s="4">
        <f t="shared" si="16"/>
        <v>3061121.0499926708</v>
      </c>
      <c r="AE11" s="4">
        <f t="shared" si="17"/>
        <v>116552.88685984966</v>
      </c>
      <c r="AF11" s="4">
        <f t="shared" si="18"/>
        <v>772928.71339659789</v>
      </c>
      <c r="AG11" s="4">
        <f t="shared" si="19"/>
        <v>176996.10162928351</v>
      </c>
      <c r="AH11" s="4">
        <f t="shared" si="20"/>
        <v>1932390.8685737739</v>
      </c>
      <c r="AI11" s="5">
        <f t="shared" si="21"/>
        <v>40688017.590970546</v>
      </c>
      <c r="AK11" s="3" t="s">
        <v>6</v>
      </c>
      <c r="AL11" s="4">
        <f t="shared" si="22"/>
        <v>0</v>
      </c>
      <c r="AM11" s="4">
        <f t="shared" si="23"/>
        <v>0</v>
      </c>
      <c r="AN11" s="4">
        <f t="shared" si="24"/>
        <v>0</v>
      </c>
      <c r="AO11" s="4">
        <f t="shared" si="25"/>
        <v>0</v>
      </c>
      <c r="AP11" s="4">
        <f t="shared" si="26"/>
        <v>0</v>
      </c>
      <c r="AQ11" s="4">
        <f t="shared" si="27"/>
        <v>0</v>
      </c>
      <c r="AR11" s="4">
        <f t="shared" si="28"/>
        <v>0</v>
      </c>
      <c r="AS11" s="4">
        <f t="shared" si="29"/>
        <v>0</v>
      </c>
      <c r="AT11" s="4">
        <f t="shared" si="30"/>
        <v>0</v>
      </c>
      <c r="AU11" s="5">
        <f t="shared" si="31"/>
        <v>0</v>
      </c>
      <c r="AW11" s="3" t="s">
        <v>6</v>
      </c>
      <c r="AX11" s="4">
        <f t="shared" si="32"/>
        <v>215180877.93800992</v>
      </c>
      <c r="AY11" s="4">
        <f t="shared" si="33"/>
        <v>29315498.670658432</v>
      </c>
      <c r="AZ11" s="4">
        <f t="shared" si="34"/>
        <v>6472088.9435167154</v>
      </c>
      <c r="BA11" s="4">
        <f t="shared" si="35"/>
        <v>6552715.3532412685</v>
      </c>
      <c r="BB11" s="4">
        <f t="shared" si="36"/>
        <v>9143429.4549741764</v>
      </c>
      <c r="BC11" s="4">
        <f t="shared" si="37"/>
        <v>709698.58748089883</v>
      </c>
      <c r="BD11" s="4">
        <f t="shared" si="38"/>
        <v>6216444.9603520082</v>
      </c>
      <c r="BE11" s="4">
        <f t="shared" si="39"/>
        <v>1182487.3569108183</v>
      </c>
      <c r="BF11" s="4">
        <f t="shared" si="40"/>
        <v>11638324.383536384</v>
      </c>
      <c r="BG11" s="5">
        <f t="shared" si="41"/>
        <v>286411565.64868063</v>
      </c>
      <c r="BI11" s="3" t="s">
        <v>6</v>
      </c>
      <c r="BJ11" s="4">
        <f t="shared" si="42"/>
        <v>28810816.208089724</v>
      </c>
      <c r="BK11" s="4">
        <f t="shared" si="43"/>
        <v>3902868.5865455503</v>
      </c>
      <c r="BL11" s="4">
        <f t="shared" si="44"/>
        <v>1096380.1037421126</v>
      </c>
      <c r="BM11" s="4">
        <f t="shared" si="45"/>
        <v>817963.07214096666</v>
      </c>
      <c r="BN11" s="4">
        <f t="shared" si="46"/>
        <v>3061121.0499926708</v>
      </c>
      <c r="BO11" s="4">
        <f t="shared" si="47"/>
        <v>116552.88685984966</v>
      </c>
      <c r="BP11" s="4">
        <f t="shared" si="48"/>
        <v>772928.71339659789</v>
      </c>
      <c r="BQ11" s="4">
        <f t="shared" si="49"/>
        <v>176996.10162928351</v>
      </c>
      <c r="BR11" s="4">
        <f t="shared" si="50"/>
        <v>1932390.8685737739</v>
      </c>
      <c r="BS11" s="5">
        <f t="shared" si="51"/>
        <v>40688017.590970546</v>
      </c>
      <c r="BU11" s="3" t="s">
        <v>6</v>
      </c>
      <c r="BV11" s="4">
        <f t="shared" si="52"/>
        <v>243991694.14609963</v>
      </c>
      <c r="BW11" s="4">
        <f t="shared" si="53"/>
        <v>33218367.257203981</v>
      </c>
      <c r="BX11" s="4">
        <f t="shared" si="54"/>
        <v>7568469.0472588278</v>
      </c>
      <c r="BY11" s="4">
        <f t="shared" si="55"/>
        <v>7370678.4253822351</v>
      </c>
      <c r="BZ11" s="4">
        <f t="shared" si="56"/>
        <v>12204550.504966848</v>
      </c>
      <c r="CA11" s="4">
        <f t="shared" si="57"/>
        <v>826251.47434074851</v>
      </c>
      <c r="CB11" s="4">
        <f t="shared" si="58"/>
        <v>6989373.6737486059</v>
      </c>
      <c r="CC11" s="4">
        <f t="shared" si="59"/>
        <v>1359483.4585401018</v>
      </c>
      <c r="CD11" s="4">
        <f t="shared" si="60"/>
        <v>13570715.252110157</v>
      </c>
      <c r="CE11" s="5">
        <f t="shared" si="61"/>
        <v>327099583.2396512</v>
      </c>
      <c r="CF11" s="6"/>
      <c r="CG11" s="3" t="s">
        <v>6</v>
      </c>
      <c r="CH11" s="4">
        <f>ParFedAn19!$C$7*CaGa19!$N12</f>
        <v>30463052.19296575</v>
      </c>
      <c r="CI11" s="4">
        <f>ParFedAn19!$D$7*CaGa19!$N12</f>
        <v>4191894.2295523221</v>
      </c>
      <c r="CJ11" s="4">
        <f>ParFedAn19!$E$7*CoAr14FIII19!R10</f>
        <v>0</v>
      </c>
      <c r="CK11" s="4">
        <f>ParFedAn19!$F$7*CaGa19!$N12</f>
        <v>1114383.479301037</v>
      </c>
      <c r="CL11" s="4">
        <f>ParFedAn19!$G$7*CaGa19!$N12</f>
        <v>2273334.1450881525</v>
      </c>
      <c r="CM11" s="4">
        <f>ParFedAn19!$H$7*CaGa19!$N12</f>
        <v>140485.54387019546</v>
      </c>
      <c r="CN11" s="4">
        <f>ParFedAn19!$I$7*CaGa19!$N12+Aj1S19!G13</f>
        <v>1115561.5940895877</v>
      </c>
      <c r="CO11" s="4">
        <f>ParFedAn19!$J$7*CaGa19!$N12</f>
        <v>197081.22615180304</v>
      </c>
      <c r="CP11" s="4">
        <f>ParFedAn19!$K$7*CoAr14FII19!O12+Aj1S19!I13</f>
        <v>2050195.8209068</v>
      </c>
      <c r="CQ11" s="5">
        <f t="shared" si="7"/>
        <v>41545988.231925651</v>
      </c>
      <c r="CS11" s="3" t="s">
        <v>6</v>
      </c>
      <c r="CT11" s="4">
        <f>ParFedAn19!$C$11*CaGa19!$N12</f>
        <v>42075465.878818542</v>
      </c>
      <c r="CU11" s="4">
        <f>ParFedAn19!$D$11*CaGa19!$N12</f>
        <v>6063378.7754845573</v>
      </c>
      <c r="CV11" s="4">
        <f>ParFedAn19!$E$11*CoAr14FIII19!R10</f>
        <v>0</v>
      </c>
      <c r="CW11" s="4">
        <f>ParFedAn19!$F$11*CaGa19!$N12</f>
        <v>1942648.8141250459</v>
      </c>
      <c r="CX11" s="4">
        <f>ParFedAn19!$G$11*CaGa19!$N12</f>
        <v>975181.37596873974</v>
      </c>
      <c r="CY11" s="4">
        <f>ParFedAn19!$H$11*CaGa19!$N12</f>
        <v>114482.89393850217</v>
      </c>
      <c r="CZ11" s="4">
        <f>ParFedAn19!$I$11*CaGa19!$N12+Aj1S19!G13</f>
        <v>1181237.9516606897</v>
      </c>
      <c r="DA11" s="4">
        <f>ParFedAn19!$J$11*CaGa19!$N12</f>
        <v>197081.22615180304</v>
      </c>
      <c r="DB11" s="4">
        <f>ParFedAn19!$K$11*CoAr14FII19!O12+Aj1S19!I13</f>
        <v>2488360.173614169</v>
      </c>
      <c r="DC11" s="5">
        <f t="shared" si="62"/>
        <v>55037837.089762047</v>
      </c>
      <c r="DE11" s="3" t="s">
        <v>6</v>
      </c>
      <c r="DF11" s="4">
        <f>ParFedAn19!$C$14*CaGa19!$N12</f>
        <v>30381217.914760347</v>
      </c>
      <c r="DG11" s="4">
        <f>ParFedAn19!$D$14*CaGa19!$N12</f>
        <v>4176115.5424331333</v>
      </c>
      <c r="DH11" s="4">
        <f>ParFedAn19!$E$14*CoAr14FIII19!R10</f>
        <v>0</v>
      </c>
      <c r="DI11" s="4">
        <f>ParFedAn19!$F$14*CaGa19!$N12</f>
        <v>1669327.8985858213</v>
      </c>
      <c r="DJ11" s="4">
        <f>ParFedAn19!$G$14*CaGa19!$N12</f>
        <v>975181.37596873974</v>
      </c>
      <c r="DK11" s="4">
        <f>ParFedAn19!$H$14*CaGa19!$N12</f>
        <v>134277.03833831029</v>
      </c>
      <c r="DL11" s="4">
        <f>ParFedAn19!$I$14*CaGa19!$N12+Aj1S19!G13</f>
        <v>1016073.7621564034</v>
      </c>
      <c r="DM11" s="4">
        <f>ParFedAn19!$J$14*CaGa19!$N12</f>
        <v>197081.22615180304</v>
      </c>
      <c r="DN11" s="4">
        <f>ParFedAn19!$K$14*CoAr14FII19!O12+Aj1S19!I13</f>
        <v>1425037.7961735255</v>
      </c>
      <c r="DO11" s="5">
        <f t="shared" si="63"/>
        <v>39974312.554568082</v>
      </c>
      <c r="DQ11" s="3" t="s">
        <v>6</v>
      </c>
      <c r="DR11" s="4">
        <f>ParFedAn19!$C$22*CaGa19!$N12</f>
        <v>33729582.336941563</v>
      </c>
      <c r="DS11" s="4">
        <f>ParFedAn19!$D$22*CaGa19!$N12</f>
        <v>4761142.4642722961</v>
      </c>
      <c r="DT11" s="4">
        <f>ParFedAn19!$E$22*CoAr14FIII19!R10</f>
        <v>0</v>
      </c>
      <c r="DU11" s="4">
        <f>ParFedAn19!$F$22*CaGa19!$N12</f>
        <v>1015180.5906541231</v>
      </c>
      <c r="DV11" s="4">
        <f>ParFedAn19!$G$22*CaGa19!$N12</f>
        <v>2960073.4225377943</v>
      </c>
      <c r="DW11" s="4">
        <f>ParFedAn19!$H$22*CaGa19!$N12</f>
        <v>119342.61260228667</v>
      </c>
      <c r="DX11" s="4">
        <f>ParFedAn19!$I$22*CaGa19!$N12</f>
        <v>739058.52867978637</v>
      </c>
      <c r="DY11" s="4">
        <f>ParFedAn19!$J$22*CaGa19!$N12</f>
        <v>197081.22615180304</v>
      </c>
      <c r="DZ11" s="4">
        <f>ParFedAn19!$K$22*CoAr14FII19!O12</f>
        <v>1698475.3619879193</v>
      </c>
      <c r="EA11" s="5">
        <f t="shared" si="64"/>
        <v>45219936.543827571</v>
      </c>
      <c r="EC11" s="3" t="s">
        <v>6</v>
      </c>
      <c r="ED11" s="4">
        <f>ParFedAn19!$C$26*CaGa19!$N12</f>
        <v>41042797.325157344</v>
      </c>
      <c r="EE11" s="4">
        <f>ParFedAn19!$D$26*CaGa19!$N12</f>
        <v>5532436.1535684783</v>
      </c>
      <c r="EF11" s="4">
        <f>ParFedAn19!$E$26*CoAr14FIII19!R10</f>
        <v>0</v>
      </c>
      <c r="EG11" s="4">
        <f>ParFedAn19!$F$26*CaGa19!$N12</f>
        <v>1038168.8670136924</v>
      </c>
      <c r="EH11" s="4">
        <f>ParFedAn19!$G$26*CaGa19!$N12</f>
        <v>984477.76106602512</v>
      </c>
      <c r="EI11" s="4">
        <f>ParFedAn19!$H$26*CaGa19!$N12</f>
        <v>75732.86650858575</v>
      </c>
      <c r="EJ11" s="4">
        <f>ParFedAn19!$I$26*CaGa19!$N12</f>
        <v>1167305.6424901655</v>
      </c>
      <c r="EK11" s="4">
        <f>ParFedAn19!$J$26*CaGa19!$N12</f>
        <v>197081.22615180304</v>
      </c>
      <c r="EL11" s="4">
        <f>ParFedAn19!$K$26*CoAr14FII19!O12</f>
        <v>1970226.1968627064</v>
      </c>
      <c r="EM11" s="5">
        <f t="shared" si="65"/>
        <v>52008226.038818799</v>
      </c>
      <c r="EO11" s="3" t="s">
        <v>6</v>
      </c>
      <c r="EP11" s="4">
        <f>ParFedAn19!$C$30*CaGa19!$N12</f>
        <v>37488762.289366364</v>
      </c>
      <c r="EQ11" s="4">
        <f>ParFedAn19!$D$30*CaGa19!$N12</f>
        <v>4590531.5053476486</v>
      </c>
      <c r="ER11" s="4">
        <f>ParFedAn19!$E$30*CoAr14FIII19!R10</f>
        <v>6472088.9435167154</v>
      </c>
      <c r="ES11" s="400">
        <f>ParFedAn19!$F$30*CaGa19!$N12</f>
        <v>-226994.29643845154</v>
      </c>
      <c r="ET11" s="4">
        <f>ParFedAn19!$G$30*CaGa19!$N12</f>
        <v>975181.37434472598</v>
      </c>
      <c r="EU11" s="4">
        <f>ParFedAn19!$H$30*CaGa19!$N12</f>
        <v>125377.63222301855</v>
      </c>
      <c r="EV11" s="4">
        <f>ParFedAn19!$I$30*CaGa19!$N12</f>
        <v>997207.48127537628</v>
      </c>
      <c r="EW11" s="4">
        <f>ParFedAn19!$J$30*CaGa19!$N12</f>
        <v>197081.22615180304</v>
      </c>
      <c r="EX11" s="4">
        <f>ParFedAn19!$K$30*CoAr14FII19!O12</f>
        <v>2006029.0339912649</v>
      </c>
      <c r="EY11" s="5">
        <f t="shared" si="66"/>
        <v>52625265.18977847</v>
      </c>
      <c r="FA11" s="3" t="s">
        <v>6</v>
      </c>
      <c r="FB11" s="405">
        <f>ParFedAn19!$C$41*CaGa19!$AC12+Aj1S19!AW13</f>
        <v>28810816.208089724</v>
      </c>
      <c r="FC11" s="405">
        <f>ParFedAn19!$D$41*CaGa19!$AC12+Aj1S19!AX13</f>
        <v>3902868.5865455503</v>
      </c>
      <c r="FD11" s="468">
        <f>IFERROR(ParFedAn19!$E$41*CoAr14FIII19!R10+Aj1S19!AY13,0)</f>
        <v>1096380.1037421126</v>
      </c>
      <c r="FE11" s="405">
        <f>ParFedAn19!$F$41*CaGa19!$AC12+Aj1S19!AZ13</f>
        <v>817963.07214096666</v>
      </c>
      <c r="FF11" s="405">
        <f>ParFedAn19!$G$41*CaGa19!$AC12+Aj1S19!BA13</f>
        <v>3061121.0499926708</v>
      </c>
      <c r="FG11" s="405">
        <f>ParFedAn19!$H$41*CaGa19!$AC12+Aj1S19!BB13</f>
        <v>116552.88685984966</v>
      </c>
      <c r="FH11" s="405">
        <f>ParFedAn19!$I$41*CaGa19!$AC12+Aj1S19!BC13</f>
        <v>772928.71339659789</v>
      </c>
      <c r="FI11" s="405">
        <f>ParFedAn19!$J$41*CaGa19!$AC12+Aj1S19!BD13</f>
        <v>176996.10162928351</v>
      </c>
      <c r="FJ11" s="405">
        <f>ParFedAn19!$K$41*CoAr14FII19!U12+Aj1S19!BE13</f>
        <v>1932390.8685737739</v>
      </c>
      <c r="FK11" s="5">
        <f t="shared" si="67"/>
        <v>40688017.590970546</v>
      </c>
      <c r="FM11" s="3" t="s">
        <v>6</v>
      </c>
      <c r="FN11" s="4"/>
      <c r="FO11" s="4"/>
      <c r="FP11" s="4"/>
      <c r="FQ11" s="4"/>
      <c r="FR11" s="4"/>
      <c r="FS11" s="4"/>
      <c r="FT11" s="4"/>
      <c r="FU11" s="4"/>
      <c r="FV11" s="4"/>
      <c r="FW11" s="5">
        <f t="shared" si="68"/>
        <v>0</v>
      </c>
      <c r="FY11" s="3" t="s">
        <v>6</v>
      </c>
      <c r="FZ11" s="4"/>
      <c r="GA11" s="4"/>
      <c r="GB11" s="4"/>
      <c r="GC11" s="4"/>
      <c r="GD11" s="4"/>
      <c r="GE11" s="4"/>
      <c r="GF11" s="4"/>
      <c r="GG11" s="4"/>
      <c r="GH11" s="4"/>
      <c r="GI11" s="5">
        <f t="shared" si="69"/>
        <v>0</v>
      </c>
      <c r="GK11" s="3" t="s">
        <v>6</v>
      </c>
      <c r="GL11" s="4"/>
      <c r="GM11" s="4"/>
      <c r="GN11" s="4"/>
      <c r="GO11" s="4"/>
      <c r="GP11" s="4"/>
      <c r="GQ11" s="4"/>
      <c r="GR11" s="4"/>
      <c r="GS11" s="4"/>
      <c r="GT11" s="4"/>
      <c r="GU11" s="5">
        <f t="shared" si="70"/>
        <v>0</v>
      </c>
      <c r="GW11" s="3" t="s">
        <v>6</v>
      </c>
      <c r="GX11" s="4"/>
      <c r="GY11" s="4"/>
      <c r="GZ11" s="4"/>
      <c r="HA11" s="4"/>
      <c r="HB11" s="4"/>
      <c r="HC11" s="4"/>
      <c r="HD11" s="4"/>
      <c r="HE11" s="4"/>
      <c r="HF11" s="4"/>
      <c r="HG11" s="5"/>
      <c r="HI11" s="3" t="s">
        <v>6</v>
      </c>
      <c r="HJ11" s="4"/>
      <c r="HK11" s="4"/>
      <c r="HL11" s="4"/>
      <c r="HM11" s="4"/>
      <c r="HN11" s="4"/>
      <c r="HO11" s="4"/>
      <c r="HP11" s="4"/>
      <c r="HQ11" s="4"/>
      <c r="HR11" s="4"/>
      <c r="HS11" s="5">
        <f t="shared" si="71"/>
        <v>0</v>
      </c>
    </row>
    <row r="12" spans="1:227" s="2" customFormat="1">
      <c r="A12" s="3" t="s">
        <v>7</v>
      </c>
      <c r="B12" s="4">
        <f t="shared" si="8"/>
        <v>16398095.814191636</v>
      </c>
      <c r="C12" s="4">
        <f t="shared" si="0"/>
        <v>2299338.3131509349</v>
      </c>
      <c r="D12" s="4">
        <f t="shared" si="0"/>
        <v>0</v>
      </c>
      <c r="E12" s="4">
        <f t="shared" si="0"/>
        <v>753046.11441215593</v>
      </c>
      <c r="F12" s="4">
        <f t="shared" si="0"/>
        <v>672957.28796452703</v>
      </c>
      <c r="G12" s="4">
        <f t="shared" si="0"/>
        <v>62018.081876286153</v>
      </c>
      <c r="H12" s="4">
        <f t="shared" si="0"/>
        <v>527131.346059217</v>
      </c>
      <c r="I12" s="4">
        <f t="shared" si="0"/>
        <v>94202.247954798819</v>
      </c>
      <c r="J12" s="4">
        <f t="shared" si="0"/>
        <v>305566.73802985239</v>
      </c>
      <c r="K12" s="6">
        <f t="shared" si="9"/>
        <v>21112355.943639405</v>
      </c>
      <c r="L12" s="3"/>
      <c r="M12" s="3" t="s">
        <v>7</v>
      </c>
      <c r="N12" s="4">
        <f t="shared" si="10"/>
        <v>17886452.430963915</v>
      </c>
      <c r="O12" s="4">
        <f t="shared" si="1"/>
        <v>2371469.9767684243</v>
      </c>
      <c r="P12" s="4">
        <f t="shared" si="1"/>
        <v>0</v>
      </c>
      <c r="Q12" s="4">
        <f t="shared" si="1"/>
        <v>290991.29178195633</v>
      </c>
      <c r="R12" s="4">
        <f t="shared" si="1"/>
        <v>783855.9348421318</v>
      </c>
      <c r="S12" s="4">
        <f t="shared" si="1"/>
        <v>51057.465055059598</v>
      </c>
      <c r="T12" s="4">
        <f t="shared" si="1"/>
        <v>462623.08879604959</v>
      </c>
      <c r="U12" s="4">
        <f t="shared" si="1"/>
        <v>94202.247954798819</v>
      </c>
      <c r="V12" s="4">
        <f t="shared" si="1"/>
        <v>291885.49510916899</v>
      </c>
      <c r="W12" s="5">
        <f t="shared" si="11"/>
        <v>22232537.931271501</v>
      </c>
      <c r="X12" s="5"/>
      <c r="Y12" s="3" t="s">
        <v>7</v>
      </c>
      <c r="Z12" s="4">
        <f t="shared" si="12"/>
        <v>5114328.7739470322</v>
      </c>
      <c r="AA12" s="4">
        <f t="shared" si="13"/>
        <v>693038.60888351907</v>
      </c>
      <c r="AB12" s="4">
        <f t="shared" si="14"/>
        <v>0</v>
      </c>
      <c r="AC12" s="4">
        <f t="shared" si="15"/>
        <v>145798.92718061694</v>
      </c>
      <c r="AD12" s="4">
        <f t="shared" si="16"/>
        <v>524868.89044527838</v>
      </c>
      <c r="AE12" s="4">
        <f t="shared" si="17"/>
        <v>20472.674578348295</v>
      </c>
      <c r="AF12" s="4">
        <f t="shared" si="18"/>
        <v>137805.44540022468</v>
      </c>
      <c r="AG12" s="4">
        <f t="shared" si="19"/>
        <v>31231.033818550091</v>
      </c>
      <c r="AH12" s="4">
        <f t="shared" si="20"/>
        <v>102354.4314474697</v>
      </c>
      <c r="AI12" s="5">
        <f t="shared" si="21"/>
        <v>6769898.7857010392</v>
      </c>
      <c r="AK12" s="3" t="s">
        <v>7</v>
      </c>
      <c r="AL12" s="4">
        <f t="shared" si="22"/>
        <v>0</v>
      </c>
      <c r="AM12" s="4">
        <f t="shared" si="23"/>
        <v>0</v>
      </c>
      <c r="AN12" s="4">
        <f t="shared" si="24"/>
        <v>0</v>
      </c>
      <c r="AO12" s="4">
        <f t="shared" si="25"/>
        <v>0</v>
      </c>
      <c r="AP12" s="4">
        <f t="shared" si="26"/>
        <v>0</v>
      </c>
      <c r="AQ12" s="4">
        <f t="shared" si="27"/>
        <v>0</v>
      </c>
      <c r="AR12" s="4">
        <f t="shared" si="28"/>
        <v>0</v>
      </c>
      <c r="AS12" s="4">
        <f t="shared" si="29"/>
        <v>0</v>
      </c>
      <c r="AT12" s="4">
        <f t="shared" si="30"/>
        <v>0</v>
      </c>
      <c r="AU12" s="5">
        <f t="shared" si="31"/>
        <v>0</v>
      </c>
      <c r="AW12" s="3" t="s">
        <v>7</v>
      </c>
      <c r="AX12" s="4">
        <f t="shared" si="32"/>
        <v>34284548.245155551</v>
      </c>
      <c r="AY12" s="4">
        <f t="shared" si="33"/>
        <v>4670808.2899193596</v>
      </c>
      <c r="AZ12" s="4">
        <f t="shared" si="34"/>
        <v>0</v>
      </c>
      <c r="BA12" s="4">
        <f t="shared" si="35"/>
        <v>1044037.4061941123</v>
      </c>
      <c r="BB12" s="4">
        <f t="shared" si="36"/>
        <v>1456813.2228066591</v>
      </c>
      <c r="BC12" s="4">
        <f t="shared" si="37"/>
        <v>113075.54693134574</v>
      </c>
      <c r="BD12" s="4">
        <f t="shared" si="38"/>
        <v>989754.43485526671</v>
      </c>
      <c r="BE12" s="4">
        <f t="shared" si="39"/>
        <v>188404.49590959767</v>
      </c>
      <c r="BF12" s="4">
        <f t="shared" si="40"/>
        <v>597452.23313902132</v>
      </c>
      <c r="BG12" s="5">
        <f t="shared" si="41"/>
        <v>43344893.874910921</v>
      </c>
      <c r="BI12" s="3" t="s">
        <v>7</v>
      </c>
      <c r="BJ12" s="4">
        <f t="shared" si="42"/>
        <v>5114328.7739470322</v>
      </c>
      <c r="BK12" s="4">
        <f t="shared" si="43"/>
        <v>693038.60888351907</v>
      </c>
      <c r="BL12" s="4">
        <f t="shared" si="44"/>
        <v>0</v>
      </c>
      <c r="BM12" s="4">
        <f t="shared" si="45"/>
        <v>145798.92718061694</v>
      </c>
      <c r="BN12" s="4">
        <f t="shared" si="46"/>
        <v>524868.89044527838</v>
      </c>
      <c r="BO12" s="4">
        <f t="shared" si="47"/>
        <v>20472.674578348295</v>
      </c>
      <c r="BP12" s="4">
        <f t="shared" si="48"/>
        <v>137805.44540022468</v>
      </c>
      <c r="BQ12" s="4">
        <f t="shared" si="49"/>
        <v>31231.033818550091</v>
      </c>
      <c r="BR12" s="4">
        <f t="shared" si="50"/>
        <v>102354.4314474697</v>
      </c>
      <c r="BS12" s="5">
        <f t="shared" si="51"/>
        <v>6769898.7857010392</v>
      </c>
      <c r="BU12" s="3" t="s">
        <v>7</v>
      </c>
      <c r="BV12" s="4">
        <f t="shared" si="52"/>
        <v>39398877.019102581</v>
      </c>
      <c r="BW12" s="4">
        <f t="shared" si="53"/>
        <v>5363846.8988028783</v>
      </c>
      <c r="BX12" s="4">
        <f t="shared" si="54"/>
        <v>0</v>
      </c>
      <c r="BY12" s="4">
        <f t="shared" si="55"/>
        <v>1189836.3333747291</v>
      </c>
      <c r="BZ12" s="4">
        <f t="shared" si="56"/>
        <v>1981682.1132519376</v>
      </c>
      <c r="CA12" s="4">
        <f t="shared" si="57"/>
        <v>133548.22150969403</v>
      </c>
      <c r="CB12" s="4">
        <f t="shared" si="58"/>
        <v>1127559.8802554915</v>
      </c>
      <c r="CC12" s="4">
        <f t="shared" si="59"/>
        <v>219635.52972814775</v>
      </c>
      <c r="CD12" s="4">
        <f t="shared" si="60"/>
        <v>699806.66458649107</v>
      </c>
      <c r="CE12" s="5">
        <f t="shared" si="61"/>
        <v>50114792.66061195</v>
      </c>
      <c r="CF12" s="6"/>
      <c r="CG12" s="3" t="s">
        <v>7</v>
      </c>
      <c r="CH12" s="4">
        <f>ParFedAn19!$C$7*CaGa19!$N13</f>
        <v>4853646.813846088</v>
      </c>
      <c r="CI12" s="4">
        <f>ParFedAn19!$D$7*CaGa19!$N13</f>
        <v>667890.20162413456</v>
      </c>
      <c r="CJ12" s="4">
        <f>ParFedAn19!$E$7*CoAr14FIII19!R11</f>
        <v>0</v>
      </c>
      <c r="CK12" s="4">
        <f>ParFedAn19!$F$7*CaGa19!$N13</f>
        <v>177553.5750472552</v>
      </c>
      <c r="CL12" s="4">
        <f>ParFedAn19!$G$7*CaGa19!$N13</f>
        <v>362207.99413732067</v>
      </c>
      <c r="CM12" s="4">
        <f>ParFedAn19!$H$7*CaGa19!$N13</f>
        <v>22383.417396187884</v>
      </c>
      <c r="CN12" s="4">
        <f>ParFedAn19!$I$7*CaGa19!$N13+Aj1S19!G14</f>
        <v>177506.16451257467</v>
      </c>
      <c r="CO12" s="4">
        <f>ParFedAn19!$J$7*CaGa19!$N13</f>
        <v>31400.749318266273</v>
      </c>
      <c r="CP12" s="4">
        <f>ParFedAn19!$K$7*CoAr14FII19!O13+Aj1S19!I14</f>
        <v>105061.64875624806</v>
      </c>
      <c r="CQ12" s="5">
        <f t="shared" si="7"/>
        <v>6397650.5646380754</v>
      </c>
      <c r="CS12" s="3" t="s">
        <v>7</v>
      </c>
      <c r="CT12" s="4">
        <f>ParFedAn19!$C$11*CaGa19!$N13</f>
        <v>6703840.7579846485</v>
      </c>
      <c r="CU12" s="4">
        <f>ParFedAn19!$D$11*CaGa19!$N13</f>
        <v>966071.91191328515</v>
      </c>
      <c r="CV12" s="4">
        <f>ParFedAn19!$E$11*CoAr14FIII19!R11</f>
        <v>0</v>
      </c>
      <c r="CW12" s="4">
        <f>ParFedAn19!$F$11*CaGa19!$N13</f>
        <v>309520.24003941251</v>
      </c>
      <c r="CX12" s="4">
        <f>ParFedAn19!$G$11*CaGa19!$N13</f>
        <v>155374.64691360315</v>
      </c>
      <c r="CY12" s="4">
        <f>ParFedAn19!$H$11*CaGa19!$N13</f>
        <v>18240.441892844818</v>
      </c>
      <c r="CZ12" s="4">
        <f>ParFedAn19!$I$11*CaGa19!$N13+Aj1S19!G14</f>
        <v>187970.31110073571</v>
      </c>
      <c r="DA12" s="4">
        <f>ParFedAn19!$J$11*CaGa19!$N13</f>
        <v>31400.749318266273</v>
      </c>
      <c r="DB12" s="4">
        <f>ParFedAn19!$K$11*CoAr14FII19!O13+Aj1S19!I14</f>
        <v>127599.07444311753</v>
      </c>
      <c r="DC12" s="5">
        <f t="shared" si="62"/>
        <v>8500018.1336059123</v>
      </c>
      <c r="DE12" s="3" t="s">
        <v>7</v>
      </c>
      <c r="DF12" s="4">
        <f>ParFedAn19!$C$14*CaGa19!$N13</f>
        <v>4840608.2423608983</v>
      </c>
      <c r="DG12" s="4">
        <f>ParFedAn19!$D$14*CaGa19!$N13</f>
        <v>665376.19961351505</v>
      </c>
      <c r="DH12" s="4">
        <f>ParFedAn19!$E$14*CoAr14FIII19!R11</f>
        <v>0</v>
      </c>
      <c r="DI12" s="4">
        <f>ParFedAn19!$F$14*CaGa19!$N13</f>
        <v>265972.29932548822</v>
      </c>
      <c r="DJ12" s="4">
        <f>ParFedAn19!$G$14*CaGa19!$N13</f>
        <v>155374.64691360315</v>
      </c>
      <c r="DK12" s="4">
        <f>ParFedAn19!$H$14*CaGa19!$N13</f>
        <v>21394.222587253455</v>
      </c>
      <c r="DL12" s="4">
        <f>ParFedAn19!$I$14*CaGa19!$N13+Aj1S19!G14</f>
        <v>161654.87044590665</v>
      </c>
      <c r="DM12" s="4">
        <f>ParFedAn19!$J$14*CaGa19!$N13</f>
        <v>31400.749318266273</v>
      </c>
      <c r="DN12" s="4">
        <f>ParFedAn19!$K$14*CoAr14FII19!O13+Aj1S19!I14</f>
        <v>72906.014830486805</v>
      </c>
      <c r="DO12" s="5">
        <f t="shared" si="63"/>
        <v>6214687.2453954183</v>
      </c>
      <c r="DQ12" s="3" t="s">
        <v>7</v>
      </c>
      <c r="DR12" s="4">
        <f>ParFedAn19!$C$22*CaGa19!$N13</f>
        <v>5374099.7062618192</v>
      </c>
      <c r="DS12" s="4">
        <f>ParFedAn19!$D$22*CaGa19!$N13</f>
        <v>758587.93812258367</v>
      </c>
      <c r="DT12" s="4">
        <f>ParFedAn19!$E$22*CoAr14FIII19!R11</f>
        <v>0</v>
      </c>
      <c r="DU12" s="4">
        <f>ParFedAn19!$F$22*CaGa19!$N13</f>
        <v>161747.68070169108</v>
      </c>
      <c r="DV12" s="4">
        <f>ParFedAn19!$G$22*CaGa19!$N13</f>
        <v>471625.45778549992</v>
      </c>
      <c r="DW12" s="4">
        <f>ParFedAn19!$H$22*CaGa19!$N13</f>
        <v>19014.735875576876</v>
      </c>
      <c r="DX12" s="4">
        <f>ParFedAn19!$I$22*CaGa19!$N13</f>
        <v>117753.43620363589</v>
      </c>
      <c r="DY12" s="4">
        <f>ParFedAn19!$J$22*CaGa19!$N13</f>
        <v>31400.749318266273</v>
      </c>
      <c r="DZ12" s="4">
        <f>ParFedAn19!$K$22*CoAr14FII19!O13</f>
        <v>87362.79438356444</v>
      </c>
      <c r="EA12" s="5">
        <f t="shared" si="64"/>
        <v>7021592.498652637</v>
      </c>
      <c r="EC12" s="3" t="s">
        <v>7</v>
      </c>
      <c r="ED12" s="4">
        <f>ParFedAn19!$C$26*CaGa19!$N13</f>
        <v>6539306.7381009124</v>
      </c>
      <c r="EE12" s="4">
        <f>ParFedAn19!$D$26*CaGa19!$N13</f>
        <v>881477.36935483711</v>
      </c>
      <c r="EF12" s="4">
        <f>ParFedAn19!$E$26*CoAr14FIII19!R11</f>
        <v>0</v>
      </c>
      <c r="EG12" s="4">
        <f>ParFedAn19!$F$26*CaGa19!$N13</f>
        <v>165410.37916019291</v>
      </c>
      <c r="EH12" s="4">
        <f>ParFedAn19!$G$26*CaGa19!$N13</f>
        <v>156855.83040178116</v>
      </c>
      <c r="EI12" s="4">
        <f>ParFedAn19!$H$26*CaGa19!$N13</f>
        <v>12066.439826988402</v>
      </c>
      <c r="EJ12" s="4">
        <f>ParFedAn19!$I$26*CaGa19!$N13</f>
        <v>185985.6089458174</v>
      </c>
      <c r="EK12" s="4">
        <f>ParFedAn19!$J$26*CaGa19!$N13</f>
        <v>31400.749318266273</v>
      </c>
      <c r="EL12" s="4">
        <f>ParFedAn19!$K$26*CoAr14FII19!O13</f>
        <v>101340.57283243243</v>
      </c>
      <c r="EM12" s="5">
        <f t="shared" si="65"/>
        <v>8073843.687941228</v>
      </c>
      <c r="EO12" s="3" t="s">
        <v>7</v>
      </c>
      <c r="EP12" s="4">
        <f>ParFedAn19!$C$30*CaGa19!$N13</f>
        <v>5973045.9866011823</v>
      </c>
      <c r="EQ12" s="4">
        <f>ParFedAn19!$D$30*CaGa19!$N13</f>
        <v>731404.66929100372</v>
      </c>
      <c r="ER12" s="4">
        <f>ParFedAn19!$E$30*CoAr14FIII19!R11</f>
        <v>0</v>
      </c>
      <c r="ES12" s="400">
        <f>ParFedAn19!$F$30*CaGa19!$N13</f>
        <v>-36166.768079927686</v>
      </c>
      <c r="ET12" s="4">
        <f>ParFedAn19!$G$30*CaGa19!$N13</f>
        <v>155374.64665485072</v>
      </c>
      <c r="EU12" s="4">
        <f>ParFedAn19!$H$30*CaGa19!$N13</f>
        <v>19976.289352494325</v>
      </c>
      <c r="EV12" s="4">
        <f>ParFedAn19!$I$30*CaGa19!$N13</f>
        <v>158884.04364659634</v>
      </c>
      <c r="EW12" s="4">
        <f>ParFedAn19!$J$30*CaGa19!$N13</f>
        <v>31400.749318266273</v>
      </c>
      <c r="EX12" s="4">
        <f>ParFedAn19!$K$30*CoAr14FII19!O13</f>
        <v>103182.1278931721</v>
      </c>
      <c r="EY12" s="5">
        <f t="shared" si="66"/>
        <v>7137101.7446776377</v>
      </c>
      <c r="FA12" s="3" t="s">
        <v>7</v>
      </c>
      <c r="FB12" s="405">
        <f>ParFedAn19!$C$41*CaGa19!$AC13+Aj1S19!AW14</f>
        <v>5114328.7739470322</v>
      </c>
      <c r="FC12" s="405">
        <f>ParFedAn19!$D$41*CaGa19!$AC13+Aj1S19!AX14</f>
        <v>693038.60888351907</v>
      </c>
      <c r="FD12" s="468">
        <f>IFERROR(ParFedAn19!$E$41*CoAr14FIII19!R11+Aj1S19!AY14,0)</f>
        <v>0</v>
      </c>
      <c r="FE12" s="405">
        <f>ParFedAn19!$F$41*CaGa19!$AC13+Aj1S19!AZ14</f>
        <v>145798.92718061694</v>
      </c>
      <c r="FF12" s="405">
        <f>ParFedAn19!$G$41*CaGa19!$AC13+Aj1S19!BA14</f>
        <v>524868.89044527838</v>
      </c>
      <c r="FG12" s="405">
        <f>ParFedAn19!$H$41*CaGa19!$AC13+Aj1S19!BB14</f>
        <v>20472.674578348295</v>
      </c>
      <c r="FH12" s="405">
        <f>ParFedAn19!$I$41*CaGa19!$AC13+Aj1S19!BC14</f>
        <v>137805.44540022468</v>
      </c>
      <c r="FI12" s="405">
        <f>ParFedAn19!$J$41*CaGa19!$AC13+Aj1S19!BD14</f>
        <v>31231.033818550091</v>
      </c>
      <c r="FJ12" s="405">
        <f>ParFedAn19!$K$41*CoAr14FII19!U13+Aj1S19!BE14</f>
        <v>102354.4314474697</v>
      </c>
      <c r="FK12" s="5">
        <f t="shared" si="67"/>
        <v>6769898.7857010392</v>
      </c>
      <c r="FM12" s="3" t="s">
        <v>7</v>
      </c>
      <c r="FN12" s="4"/>
      <c r="FO12" s="4"/>
      <c r="FP12" s="4"/>
      <c r="FQ12" s="4"/>
      <c r="FR12" s="4"/>
      <c r="FS12" s="4"/>
      <c r="FT12" s="4"/>
      <c r="FU12" s="4"/>
      <c r="FV12" s="4"/>
      <c r="FW12" s="5">
        <f t="shared" si="68"/>
        <v>0</v>
      </c>
      <c r="FY12" s="3" t="s">
        <v>7</v>
      </c>
      <c r="FZ12" s="4"/>
      <c r="GA12" s="4"/>
      <c r="GB12" s="4"/>
      <c r="GC12" s="4"/>
      <c r="GD12" s="4"/>
      <c r="GE12" s="4"/>
      <c r="GF12" s="4"/>
      <c r="GG12" s="4"/>
      <c r="GH12" s="4"/>
      <c r="GI12" s="5">
        <f t="shared" si="69"/>
        <v>0</v>
      </c>
      <c r="GK12" s="3" t="s">
        <v>7</v>
      </c>
      <c r="GL12" s="4"/>
      <c r="GM12" s="4"/>
      <c r="GN12" s="4"/>
      <c r="GO12" s="4"/>
      <c r="GP12" s="4"/>
      <c r="GQ12" s="4"/>
      <c r="GR12" s="4"/>
      <c r="GS12" s="4"/>
      <c r="GT12" s="4"/>
      <c r="GU12" s="5">
        <f t="shared" si="70"/>
        <v>0</v>
      </c>
      <c r="GW12" s="3" t="s">
        <v>7</v>
      </c>
      <c r="GX12" s="4"/>
      <c r="GY12" s="4"/>
      <c r="GZ12" s="4"/>
      <c r="HA12" s="4"/>
      <c r="HB12" s="4"/>
      <c r="HC12" s="4"/>
      <c r="HD12" s="4"/>
      <c r="HE12" s="4"/>
      <c r="HF12" s="4"/>
      <c r="HG12" s="5"/>
      <c r="HI12" s="3" t="s">
        <v>7</v>
      </c>
      <c r="HJ12" s="4"/>
      <c r="HK12" s="4"/>
      <c r="HL12" s="4"/>
      <c r="HM12" s="4"/>
      <c r="HN12" s="4"/>
      <c r="HO12" s="4"/>
      <c r="HP12" s="4"/>
      <c r="HQ12" s="4"/>
      <c r="HR12" s="4"/>
      <c r="HS12" s="5">
        <f t="shared" si="71"/>
        <v>0</v>
      </c>
    </row>
    <row r="13" spans="1:227" s="2" customFormat="1">
      <c r="A13" s="3" t="s">
        <v>8</v>
      </c>
      <c r="B13" s="4">
        <f t="shared" si="8"/>
        <v>2614676.6613540365</v>
      </c>
      <c r="C13" s="4">
        <f t="shared" si="0"/>
        <v>366629.53382366721</v>
      </c>
      <c r="D13" s="4">
        <f t="shared" si="0"/>
        <v>0</v>
      </c>
      <c r="E13" s="4">
        <f t="shared" si="0"/>
        <v>120073.21597503842</v>
      </c>
      <c r="F13" s="4">
        <f t="shared" si="0"/>
        <v>107303.05121196757</v>
      </c>
      <c r="G13" s="4">
        <f t="shared" si="0"/>
        <v>9888.7842284426169</v>
      </c>
      <c r="H13" s="4">
        <f t="shared" si="0"/>
        <v>84048.458217558073</v>
      </c>
      <c r="I13" s="4">
        <f t="shared" si="0"/>
        <v>15020.550066632268</v>
      </c>
      <c r="J13" s="4">
        <f t="shared" si="0"/>
        <v>54769.728198590856</v>
      </c>
      <c r="K13" s="6">
        <f t="shared" si="9"/>
        <v>3372409.9830759331</v>
      </c>
      <c r="L13" s="3"/>
      <c r="M13" s="3" t="s">
        <v>8</v>
      </c>
      <c r="N13" s="4">
        <f t="shared" si="10"/>
        <v>2851995.1496554883</v>
      </c>
      <c r="O13" s="4">
        <f t="shared" si="1"/>
        <v>378130.92883576779</v>
      </c>
      <c r="P13" s="4">
        <f t="shared" si="1"/>
        <v>1600190.3911138612</v>
      </c>
      <c r="Q13" s="4">
        <f t="shared" si="1"/>
        <v>46398.566510452525</v>
      </c>
      <c r="R13" s="4">
        <f t="shared" si="1"/>
        <v>124985.84237578479</v>
      </c>
      <c r="S13" s="4">
        <f t="shared" si="1"/>
        <v>8141.1136866164616</v>
      </c>
      <c r="T13" s="4">
        <f t="shared" si="1"/>
        <v>73765.259514564939</v>
      </c>
      <c r="U13" s="4">
        <f t="shared" si="1"/>
        <v>15020.550066632268</v>
      </c>
      <c r="V13" s="4">
        <f t="shared" si="1"/>
        <v>52298.535745011919</v>
      </c>
      <c r="W13" s="5">
        <f t="shared" si="11"/>
        <v>5150926.3375041801</v>
      </c>
      <c r="X13" s="5"/>
      <c r="Y13" s="3" t="s">
        <v>8</v>
      </c>
      <c r="Z13" s="4">
        <f t="shared" si="12"/>
        <v>815317.31080582237</v>
      </c>
      <c r="AA13" s="4">
        <f t="shared" si="13"/>
        <v>110482.93546903798</v>
      </c>
      <c r="AB13" s="4">
        <f t="shared" si="14"/>
        <v>271074.28873856849</v>
      </c>
      <c r="AC13" s="4">
        <f t="shared" si="15"/>
        <v>23242.842187215254</v>
      </c>
      <c r="AD13" s="4">
        <f t="shared" si="16"/>
        <v>83678.833323451181</v>
      </c>
      <c r="AE13" s="4">
        <f t="shared" si="17"/>
        <v>3263.7782666575035</v>
      </c>
      <c r="AF13" s="4">
        <f t="shared" si="18"/>
        <v>21968.535150331118</v>
      </c>
      <c r="AG13" s="4">
        <f t="shared" si="19"/>
        <v>4978.848975736697</v>
      </c>
      <c r="AH13" s="4">
        <f t="shared" si="20"/>
        <v>18570.589156286122</v>
      </c>
      <c r="AI13" s="5">
        <f t="shared" si="21"/>
        <v>1352577.962073107</v>
      </c>
      <c r="AK13" s="3" t="s">
        <v>8</v>
      </c>
      <c r="AL13" s="4">
        <f t="shared" si="22"/>
        <v>0</v>
      </c>
      <c r="AM13" s="4">
        <f t="shared" si="23"/>
        <v>0</v>
      </c>
      <c r="AN13" s="4">
        <f t="shared" si="24"/>
        <v>0</v>
      </c>
      <c r="AO13" s="4">
        <f t="shared" si="25"/>
        <v>0</v>
      </c>
      <c r="AP13" s="4">
        <f t="shared" si="26"/>
        <v>0</v>
      </c>
      <c r="AQ13" s="4">
        <f t="shared" si="27"/>
        <v>0</v>
      </c>
      <c r="AR13" s="4">
        <f t="shared" si="28"/>
        <v>0</v>
      </c>
      <c r="AS13" s="4">
        <f t="shared" si="29"/>
        <v>0</v>
      </c>
      <c r="AT13" s="4">
        <f t="shared" si="30"/>
        <v>0</v>
      </c>
      <c r="AU13" s="5">
        <f t="shared" si="31"/>
        <v>0</v>
      </c>
      <c r="AW13" s="3" t="s">
        <v>8</v>
      </c>
      <c r="AX13" s="4">
        <f t="shared" si="32"/>
        <v>5466671.8110095253</v>
      </c>
      <c r="AY13" s="4">
        <f t="shared" si="33"/>
        <v>744760.462659435</v>
      </c>
      <c r="AZ13" s="4">
        <f t="shared" si="34"/>
        <v>1600190.3911138612</v>
      </c>
      <c r="BA13" s="4">
        <f t="shared" si="35"/>
        <v>166471.78248549096</v>
      </c>
      <c r="BB13" s="4">
        <f t="shared" si="36"/>
        <v>232288.89358775236</v>
      </c>
      <c r="BC13" s="4">
        <f t="shared" si="37"/>
        <v>18029.897915059079</v>
      </c>
      <c r="BD13" s="4">
        <f t="shared" si="38"/>
        <v>157813.71773212301</v>
      </c>
      <c r="BE13" s="4">
        <f t="shared" si="39"/>
        <v>30041.100133264532</v>
      </c>
      <c r="BF13" s="4">
        <f t="shared" si="40"/>
        <v>107068.26394360278</v>
      </c>
      <c r="BG13" s="5">
        <f t="shared" si="41"/>
        <v>8523336.3205801155</v>
      </c>
      <c r="BI13" s="3" t="s">
        <v>8</v>
      </c>
      <c r="BJ13" s="4">
        <f t="shared" si="42"/>
        <v>815317.31080582237</v>
      </c>
      <c r="BK13" s="4">
        <f t="shared" si="43"/>
        <v>110482.93546903798</v>
      </c>
      <c r="BL13" s="4">
        <f t="shared" si="44"/>
        <v>271074.28873856849</v>
      </c>
      <c r="BM13" s="4">
        <f t="shared" si="45"/>
        <v>23242.842187215254</v>
      </c>
      <c r="BN13" s="4">
        <f t="shared" si="46"/>
        <v>83678.833323451181</v>
      </c>
      <c r="BO13" s="4">
        <f t="shared" si="47"/>
        <v>3263.7782666575035</v>
      </c>
      <c r="BP13" s="4">
        <f t="shared" si="48"/>
        <v>21968.535150331118</v>
      </c>
      <c r="BQ13" s="4">
        <f t="shared" si="49"/>
        <v>4978.848975736697</v>
      </c>
      <c r="BR13" s="4">
        <f t="shared" si="50"/>
        <v>18570.589156286122</v>
      </c>
      <c r="BS13" s="5">
        <f t="shared" si="51"/>
        <v>1352577.962073107</v>
      </c>
      <c r="BU13" s="3" t="s">
        <v>8</v>
      </c>
      <c r="BV13" s="4">
        <f t="shared" si="52"/>
        <v>6281989.121815348</v>
      </c>
      <c r="BW13" s="4">
        <f t="shared" si="53"/>
        <v>855243.39812847297</v>
      </c>
      <c r="BX13" s="4">
        <f t="shared" si="54"/>
        <v>1871264.6798524298</v>
      </c>
      <c r="BY13" s="4">
        <f t="shared" si="55"/>
        <v>189714.62467270621</v>
      </c>
      <c r="BZ13" s="4">
        <f t="shared" si="56"/>
        <v>315967.72691120353</v>
      </c>
      <c r="CA13" s="4">
        <f t="shared" si="57"/>
        <v>21293.676181716583</v>
      </c>
      <c r="CB13" s="4">
        <f t="shared" si="58"/>
        <v>179782.25288245414</v>
      </c>
      <c r="CC13" s="4">
        <f t="shared" si="59"/>
        <v>35019.949109001231</v>
      </c>
      <c r="CD13" s="4">
        <f t="shared" si="60"/>
        <v>125638.8530998889</v>
      </c>
      <c r="CE13" s="5">
        <f t="shared" si="61"/>
        <v>9875914.2826532219</v>
      </c>
      <c r="CF13" s="6"/>
      <c r="CG13" s="3" t="s">
        <v>8</v>
      </c>
      <c r="CH13" s="4">
        <f>ParFedAn19!$C$7*CaGa19!$N14</f>
        <v>773914.06846370781</v>
      </c>
      <c r="CI13" s="4">
        <f>ParFedAn19!$D$7*CaGa19!$N14</f>
        <v>106495.10420730233</v>
      </c>
      <c r="CJ13" s="4">
        <f>ParFedAn19!$E$7*CoAr14FIII19!R12</f>
        <v>0</v>
      </c>
      <c r="CK13" s="4">
        <f>ParFedAn19!$F$7*CaGa19!$N14</f>
        <v>28310.920613980819</v>
      </c>
      <c r="CL13" s="4">
        <f>ParFedAn19!$G$7*CaGa19!$N14</f>
        <v>57754.070933473093</v>
      </c>
      <c r="CM13" s="4">
        <f>ParFedAn19!$H$7*CaGa19!$N14</f>
        <v>3569.036291183756</v>
      </c>
      <c r="CN13" s="4">
        <f>ParFedAn19!$I$7*CaGa19!$N14+Aj1S19!G15</f>
        <v>28302.479658744862</v>
      </c>
      <c r="CO13" s="4">
        <f>ParFedAn19!$J$7*CaGa19!$N14</f>
        <v>5006.8500222107559</v>
      </c>
      <c r="CP13" s="4">
        <f>ParFedAn19!$K$7*CoAr14FII19!O14+Aj1S19!I15</f>
        <v>18831.023027777461</v>
      </c>
      <c r="CQ13" s="5">
        <f t="shared" si="7"/>
        <v>1022183.5532183809</v>
      </c>
      <c r="CS13" s="3" t="s">
        <v>8</v>
      </c>
      <c r="CT13" s="4">
        <f>ParFedAn19!$C$11*CaGa19!$N14</f>
        <v>1068927.5248755764</v>
      </c>
      <c r="CU13" s="4">
        <f>ParFedAn19!$D$11*CaGa19!$N14</f>
        <v>154040.18307316248</v>
      </c>
      <c r="CV13" s="4">
        <f>ParFedAn19!$E$11*CoAr14FIII19!R12</f>
        <v>0</v>
      </c>
      <c r="CW13" s="4">
        <f>ParFedAn19!$F$11*CaGa19!$N14</f>
        <v>49353.007630761073</v>
      </c>
      <c r="CX13" s="4">
        <f>ParFedAn19!$G$11*CaGa19!$N14</f>
        <v>24774.490139247242</v>
      </c>
      <c r="CY13" s="4">
        <f>ParFedAn19!$H$11*CaGa19!$N14</f>
        <v>2908.4387754784484</v>
      </c>
      <c r="CZ13" s="4">
        <f>ParFedAn19!$I$11*CaGa19!$N14+Aj1S19!G15</f>
        <v>29970.988013316939</v>
      </c>
      <c r="DA13" s="4">
        <f>ParFedAn19!$J$11*CaGa19!$N14</f>
        <v>5006.8500222107559</v>
      </c>
      <c r="DB13" s="4">
        <f>ParFedAn19!$K$11*CoAr14FII19!O14+Aj1S19!I15</f>
        <v>22869.162581250141</v>
      </c>
      <c r="DC13" s="5">
        <f t="shared" si="62"/>
        <v>1357850.6451110032</v>
      </c>
      <c r="DE13" s="3" t="s">
        <v>8</v>
      </c>
      <c r="DF13" s="4">
        <f>ParFedAn19!$C$14*CaGa19!$N14</f>
        <v>771835.06801475224</v>
      </c>
      <c r="DG13" s="4">
        <f>ParFedAn19!$D$14*CaGa19!$N14</f>
        <v>106094.24654320237</v>
      </c>
      <c r="DH13" s="4">
        <f>ParFedAn19!$E$14*CoAr14FIII19!R12</f>
        <v>0</v>
      </c>
      <c r="DI13" s="4">
        <f>ParFedAn19!$F$14*CaGa19!$N14</f>
        <v>42409.287730296513</v>
      </c>
      <c r="DJ13" s="4">
        <f>ParFedAn19!$G$14*CaGa19!$N14</f>
        <v>24774.490139247242</v>
      </c>
      <c r="DK13" s="4">
        <f>ParFedAn19!$H$14*CaGa19!$N14</f>
        <v>3411.3091617804134</v>
      </c>
      <c r="DL13" s="4">
        <f>ParFedAn19!$I$14*CaGa19!$N14+Aj1S19!G15</f>
        <v>25774.990545496279</v>
      </c>
      <c r="DM13" s="4">
        <f>ParFedAn19!$J$14*CaGa19!$N14</f>
        <v>5006.8500222107559</v>
      </c>
      <c r="DN13" s="4">
        <f>ParFedAn19!$K$14*CoAr14FII19!O14+Aj1S19!I15</f>
        <v>13069.54258956326</v>
      </c>
      <c r="DO13" s="5">
        <f t="shared" si="63"/>
        <v>992375.78474654909</v>
      </c>
      <c r="DQ13" s="3" t="s">
        <v>8</v>
      </c>
      <c r="DR13" s="4">
        <f>ParFedAn19!$C$22*CaGa19!$N14</f>
        <v>856900.29116621846</v>
      </c>
      <c r="DS13" s="4">
        <f>ParFedAn19!$D$22*CaGa19!$N14</f>
        <v>120956.85986157147</v>
      </c>
      <c r="DT13" s="4">
        <f>ParFedAn19!$E$22*CoAr14FIII19!R12</f>
        <v>0</v>
      </c>
      <c r="DU13" s="4">
        <f>ParFedAn19!$F$22*CaGa19!$N14</f>
        <v>25790.670487047926</v>
      </c>
      <c r="DV13" s="4">
        <f>ParFedAn19!$G$22*CaGa19!$N14</f>
        <v>75200.687405725446</v>
      </c>
      <c r="DW13" s="4">
        <f>ParFedAn19!$H$22*CaGa19!$N14</f>
        <v>3031.8999644248051</v>
      </c>
      <c r="DX13" s="4">
        <f>ParFedAn19!$I$22*CaGa19!$N14</f>
        <v>18775.787440480075</v>
      </c>
      <c r="DY13" s="4">
        <f>ParFedAn19!$J$22*CaGa19!$N14</f>
        <v>5006.8500222107559</v>
      </c>
      <c r="DZ13" s="4">
        <f>ParFedAn19!$K$22*CoAr14FII19!O14</f>
        <v>15653.214364571717</v>
      </c>
      <c r="EA13" s="5">
        <f t="shared" si="64"/>
        <v>1121316.2607122504</v>
      </c>
      <c r="EC13" s="3" t="s">
        <v>8</v>
      </c>
      <c r="ED13" s="4">
        <f>ParFedAn19!$C$26*CaGa19!$N14</f>
        <v>1042692.5725577316</v>
      </c>
      <c r="EE13" s="4">
        <f>ParFedAn19!$D$26*CaGa19!$N14</f>
        <v>140551.5817982468</v>
      </c>
      <c r="EF13" s="4">
        <f>ParFedAn19!$E$26*CoAr14FIII19!R12</f>
        <v>0</v>
      </c>
      <c r="EG13" s="4">
        <f>ParFedAn19!$F$26*CaGa19!$N14</f>
        <v>26374.687819641749</v>
      </c>
      <c r="EH13" s="4">
        <f>ParFedAn19!$G$26*CaGa19!$N14</f>
        <v>25010.6648720702</v>
      </c>
      <c r="EI13" s="4">
        <f>ParFedAn19!$H$26*CaGa19!$N14</f>
        <v>1923.9940392319693</v>
      </c>
      <c r="EJ13" s="4">
        <f>ParFedAn19!$I$26*CaGa19!$N14</f>
        <v>29655.408565029145</v>
      </c>
      <c r="EK13" s="4">
        <f>ParFedAn19!$J$26*CaGa19!$N14</f>
        <v>5006.8500222107559</v>
      </c>
      <c r="EL13" s="4">
        <f>ParFedAn19!$K$26*CoAr14FII19!O14</f>
        <v>18157.680527135122</v>
      </c>
      <c r="EM13" s="5">
        <f t="shared" si="65"/>
        <v>1289373.4402012972</v>
      </c>
      <c r="EO13" s="3" t="s">
        <v>8</v>
      </c>
      <c r="EP13" s="4">
        <f>ParFedAn19!$C$30*CaGa19!$N14</f>
        <v>952402.28593153844</v>
      </c>
      <c r="EQ13" s="4">
        <f>ParFedAn19!$D$30*CaGa19!$N14</f>
        <v>116622.48717594947</v>
      </c>
      <c r="ER13" s="4">
        <f>ParFedAn19!$E$30*CoAr14FIII19!R12</f>
        <v>1600190.3911138612</v>
      </c>
      <c r="ES13" s="400">
        <f>ParFedAn19!$F$30*CaGa19!$N14</f>
        <v>-5766.7917962371484</v>
      </c>
      <c r="ET13" s="4">
        <f>ParFedAn19!$G$30*CaGa19!$N14</f>
        <v>24774.490097989157</v>
      </c>
      <c r="EU13" s="4">
        <f>ParFedAn19!$H$30*CaGa19!$N14</f>
        <v>3185.2196829596865</v>
      </c>
      <c r="EV13" s="4">
        <f>ParFedAn19!$I$30*CaGa19!$N14</f>
        <v>25334.063509055712</v>
      </c>
      <c r="EW13" s="4">
        <f>ParFedAn19!$J$30*CaGa19!$N14</f>
        <v>5006.8500222107559</v>
      </c>
      <c r="EX13" s="4">
        <f>ParFedAn19!$K$30*CoAr14FII19!O14</f>
        <v>18487.640853305082</v>
      </c>
      <c r="EY13" s="5">
        <f t="shared" si="66"/>
        <v>2740236.6365906326</v>
      </c>
      <c r="FA13" s="3" t="s">
        <v>8</v>
      </c>
      <c r="FB13" s="405">
        <f>ParFedAn19!$C$41*CaGa19!$AC14+Aj1S19!AW15</f>
        <v>815317.31080582237</v>
      </c>
      <c r="FC13" s="405">
        <f>ParFedAn19!$D$41*CaGa19!$AC14+Aj1S19!AX15</f>
        <v>110482.93546903798</v>
      </c>
      <c r="FD13" s="468">
        <f>IFERROR(ParFedAn19!$E$41*CoAr14FIII19!R12+Aj1S19!AY15,0)</f>
        <v>271074.28873856849</v>
      </c>
      <c r="FE13" s="405">
        <f>ParFedAn19!$F$41*CaGa19!$AC14+Aj1S19!AZ15</f>
        <v>23242.842187215254</v>
      </c>
      <c r="FF13" s="405">
        <f>ParFedAn19!$G$41*CaGa19!$AC14+Aj1S19!BA15</f>
        <v>83678.833323451181</v>
      </c>
      <c r="FG13" s="405">
        <f>ParFedAn19!$H$41*CaGa19!$AC14+Aj1S19!BB15</f>
        <v>3263.7782666575035</v>
      </c>
      <c r="FH13" s="405">
        <f>ParFedAn19!$I$41*CaGa19!$AC14+Aj1S19!BC15</f>
        <v>21968.535150331118</v>
      </c>
      <c r="FI13" s="405">
        <f>ParFedAn19!$J$41*CaGa19!$AC14+Aj1S19!BD15</f>
        <v>4978.848975736697</v>
      </c>
      <c r="FJ13" s="405">
        <f>ParFedAn19!$K$41*CoAr14FII19!U14+Aj1S19!BE15</f>
        <v>18570.589156286122</v>
      </c>
      <c r="FK13" s="5">
        <f t="shared" si="67"/>
        <v>1352577.962073107</v>
      </c>
      <c r="FM13" s="3" t="s">
        <v>8</v>
      </c>
      <c r="FN13" s="4"/>
      <c r="FO13" s="4"/>
      <c r="FP13" s="4"/>
      <c r="FQ13" s="4"/>
      <c r="FR13" s="4"/>
      <c r="FS13" s="4"/>
      <c r="FT13" s="4"/>
      <c r="FU13" s="4"/>
      <c r="FV13" s="4"/>
      <c r="FW13" s="5">
        <f t="shared" si="68"/>
        <v>0</v>
      </c>
      <c r="FY13" s="3" t="s">
        <v>8</v>
      </c>
      <c r="FZ13" s="4"/>
      <c r="GA13" s="4"/>
      <c r="GB13" s="4"/>
      <c r="GC13" s="4"/>
      <c r="GD13" s="4"/>
      <c r="GE13" s="4"/>
      <c r="GF13" s="4"/>
      <c r="GG13" s="4"/>
      <c r="GH13" s="4"/>
      <c r="GI13" s="5">
        <f t="shared" si="69"/>
        <v>0</v>
      </c>
      <c r="GK13" s="3" t="s">
        <v>8</v>
      </c>
      <c r="GL13" s="4"/>
      <c r="GM13" s="4"/>
      <c r="GN13" s="4"/>
      <c r="GO13" s="4"/>
      <c r="GP13" s="4"/>
      <c r="GQ13" s="4"/>
      <c r="GR13" s="4"/>
      <c r="GS13" s="4"/>
      <c r="GT13" s="4"/>
      <c r="GU13" s="5">
        <f t="shared" si="70"/>
        <v>0</v>
      </c>
      <c r="GW13" s="3" t="s">
        <v>8</v>
      </c>
      <c r="GX13" s="4"/>
      <c r="GY13" s="4"/>
      <c r="GZ13" s="4"/>
      <c r="HA13" s="4"/>
      <c r="HB13" s="4"/>
      <c r="HC13" s="4"/>
      <c r="HD13" s="4"/>
      <c r="HE13" s="4"/>
      <c r="HF13" s="4"/>
      <c r="HG13" s="5"/>
      <c r="HI13" s="3" t="s">
        <v>8</v>
      </c>
      <c r="HJ13" s="4"/>
      <c r="HK13" s="4"/>
      <c r="HL13" s="4"/>
      <c r="HM13" s="4"/>
      <c r="HN13" s="4"/>
      <c r="HO13" s="4"/>
      <c r="HP13" s="4"/>
      <c r="HQ13" s="4"/>
      <c r="HR13" s="4"/>
      <c r="HS13" s="5">
        <f t="shared" si="71"/>
        <v>0</v>
      </c>
    </row>
    <row r="14" spans="1:227" s="2" customFormat="1">
      <c r="A14" s="3" t="s">
        <v>9</v>
      </c>
      <c r="B14" s="4">
        <f t="shared" si="8"/>
        <v>25990397.612780347</v>
      </c>
      <c r="C14" s="4">
        <f t="shared" si="0"/>
        <v>3644369.3025243143</v>
      </c>
      <c r="D14" s="4">
        <f t="shared" si="0"/>
        <v>0</v>
      </c>
      <c r="E14" s="4">
        <f t="shared" si="0"/>
        <v>1193551.2608355887</v>
      </c>
      <c r="F14" s="4">
        <f t="shared" si="0"/>
        <v>1066613.3244251076</v>
      </c>
      <c r="G14" s="4">
        <f t="shared" si="0"/>
        <v>98296.450112924489</v>
      </c>
      <c r="H14" s="4">
        <f t="shared" si="0"/>
        <v>835458.11996504338</v>
      </c>
      <c r="I14" s="4">
        <f t="shared" si="0"/>
        <v>149307.20664798364</v>
      </c>
      <c r="J14" s="4">
        <f t="shared" si="0"/>
        <v>982371.70432391763</v>
      </c>
      <c r="K14" s="6">
        <f t="shared" si="9"/>
        <v>33960364.98161523</v>
      </c>
      <c r="L14" s="3"/>
      <c r="M14" s="3" t="s">
        <v>9</v>
      </c>
      <c r="N14" s="4">
        <f t="shared" si="10"/>
        <v>28349389.821256541</v>
      </c>
      <c r="O14" s="4">
        <f t="shared" si="1"/>
        <v>3758695.4193571848</v>
      </c>
      <c r="P14" s="4">
        <f t="shared" si="1"/>
        <v>2534338.3863206557</v>
      </c>
      <c r="Q14" s="4">
        <f t="shared" si="1"/>
        <v>461210.8296576906</v>
      </c>
      <c r="R14" s="4">
        <f t="shared" si="1"/>
        <v>1242383.7284846937</v>
      </c>
      <c r="S14" s="4">
        <f t="shared" si="1"/>
        <v>80924.262970410855</v>
      </c>
      <c r="T14" s="4">
        <f t="shared" si="1"/>
        <v>733241.11280384334</v>
      </c>
      <c r="U14" s="4">
        <f t="shared" si="1"/>
        <v>149307.20664798364</v>
      </c>
      <c r="V14" s="4">
        <f t="shared" si="1"/>
        <v>936542.14317385037</v>
      </c>
      <c r="W14" s="5">
        <f t="shared" si="11"/>
        <v>38246032.910672851</v>
      </c>
      <c r="X14" s="5"/>
      <c r="Y14" s="3" t="s">
        <v>9</v>
      </c>
      <c r="Z14" s="4">
        <f t="shared" si="12"/>
        <v>8104413.5979140457</v>
      </c>
      <c r="AA14" s="4">
        <f t="shared" si="13"/>
        <v>1098221.9961302667</v>
      </c>
      <c r="AB14" s="4">
        <f t="shared" si="14"/>
        <v>429320.14797096746</v>
      </c>
      <c r="AC14" s="4">
        <f t="shared" si="15"/>
        <v>231038.39913574464</v>
      </c>
      <c r="AD14" s="4">
        <f t="shared" si="16"/>
        <v>831783.97619681398</v>
      </c>
      <c r="AE14" s="4">
        <f t="shared" si="17"/>
        <v>32442.594575518629</v>
      </c>
      <c r="AF14" s="4">
        <f t="shared" si="18"/>
        <v>218371.53785270121</v>
      </c>
      <c r="AG14" s="4">
        <f t="shared" si="19"/>
        <v>49490.733001903478</v>
      </c>
      <c r="AH14" s="4">
        <f t="shared" si="20"/>
        <v>324974.16309668991</v>
      </c>
      <c r="AI14" s="5">
        <f t="shared" si="21"/>
        <v>11320057.145874651</v>
      </c>
      <c r="AK14" s="3" t="s">
        <v>9</v>
      </c>
      <c r="AL14" s="4">
        <f t="shared" si="22"/>
        <v>0</v>
      </c>
      <c r="AM14" s="4">
        <f t="shared" si="23"/>
        <v>0</v>
      </c>
      <c r="AN14" s="4">
        <f t="shared" si="24"/>
        <v>0</v>
      </c>
      <c r="AO14" s="4">
        <f t="shared" si="25"/>
        <v>0</v>
      </c>
      <c r="AP14" s="4">
        <f t="shared" si="26"/>
        <v>0</v>
      </c>
      <c r="AQ14" s="4">
        <f t="shared" si="27"/>
        <v>0</v>
      </c>
      <c r="AR14" s="4">
        <f t="shared" si="28"/>
        <v>0</v>
      </c>
      <c r="AS14" s="4">
        <f t="shared" si="29"/>
        <v>0</v>
      </c>
      <c r="AT14" s="4">
        <f t="shared" si="30"/>
        <v>0</v>
      </c>
      <c r="AU14" s="5">
        <f t="shared" si="31"/>
        <v>0</v>
      </c>
      <c r="AW14" s="3" t="s">
        <v>9</v>
      </c>
      <c r="AX14" s="4">
        <f t="shared" si="32"/>
        <v>54339787.434036888</v>
      </c>
      <c r="AY14" s="4">
        <f t="shared" si="33"/>
        <v>7403064.7218814995</v>
      </c>
      <c r="AZ14" s="4">
        <f t="shared" si="34"/>
        <v>2534338.3863206557</v>
      </c>
      <c r="BA14" s="4">
        <f t="shared" si="35"/>
        <v>1654762.0904932793</v>
      </c>
      <c r="BB14" s="4">
        <f t="shared" si="36"/>
        <v>2308997.0529098012</v>
      </c>
      <c r="BC14" s="4">
        <f t="shared" si="37"/>
        <v>179220.71308333531</v>
      </c>
      <c r="BD14" s="4">
        <f t="shared" si="38"/>
        <v>1568699.232768887</v>
      </c>
      <c r="BE14" s="4">
        <f t="shared" si="39"/>
        <v>298614.41329596727</v>
      </c>
      <c r="BF14" s="4">
        <f t="shared" si="40"/>
        <v>1918913.847497768</v>
      </c>
      <c r="BG14" s="5">
        <f t="shared" si="41"/>
        <v>72206397.892288089</v>
      </c>
      <c r="BI14" s="3" t="s">
        <v>9</v>
      </c>
      <c r="BJ14" s="4">
        <f t="shared" si="42"/>
        <v>8104413.5979140457</v>
      </c>
      <c r="BK14" s="4">
        <f t="shared" si="43"/>
        <v>1098221.9961302667</v>
      </c>
      <c r="BL14" s="4">
        <f t="shared" si="44"/>
        <v>429320.14797096746</v>
      </c>
      <c r="BM14" s="4">
        <f t="shared" si="45"/>
        <v>231038.39913574464</v>
      </c>
      <c r="BN14" s="4">
        <f t="shared" si="46"/>
        <v>831783.97619681398</v>
      </c>
      <c r="BO14" s="4">
        <f t="shared" si="47"/>
        <v>32442.594575518629</v>
      </c>
      <c r="BP14" s="4">
        <f t="shared" si="48"/>
        <v>218371.53785270121</v>
      </c>
      <c r="BQ14" s="4">
        <f t="shared" si="49"/>
        <v>49490.733001903478</v>
      </c>
      <c r="BR14" s="4">
        <f t="shared" si="50"/>
        <v>324974.16309668991</v>
      </c>
      <c r="BS14" s="5">
        <f t="shared" si="51"/>
        <v>11320057.145874651</v>
      </c>
      <c r="BU14" s="3" t="s">
        <v>9</v>
      </c>
      <c r="BV14" s="4">
        <f t="shared" si="52"/>
        <v>62444201.031950936</v>
      </c>
      <c r="BW14" s="4">
        <f t="shared" si="53"/>
        <v>8501286.7180117667</v>
      </c>
      <c r="BX14" s="4">
        <f t="shared" si="54"/>
        <v>2963658.5342916232</v>
      </c>
      <c r="BY14" s="4">
        <f t="shared" si="55"/>
        <v>1885800.4896290239</v>
      </c>
      <c r="BZ14" s="4">
        <f t="shared" si="56"/>
        <v>3140781.0291066151</v>
      </c>
      <c r="CA14" s="4">
        <f t="shared" si="57"/>
        <v>211663.30765885394</v>
      </c>
      <c r="CB14" s="4">
        <f t="shared" si="58"/>
        <v>1787070.7706215882</v>
      </c>
      <c r="CC14" s="4">
        <f t="shared" si="59"/>
        <v>348105.14629787073</v>
      </c>
      <c r="CD14" s="4">
        <f t="shared" si="60"/>
        <v>2243888.0105944579</v>
      </c>
      <c r="CE14" s="5">
        <f t="shared" si="61"/>
        <v>83526455.038162738</v>
      </c>
      <c r="CF14" s="6"/>
      <c r="CG14" s="3" t="s">
        <v>9</v>
      </c>
      <c r="CH14" s="4">
        <f>ParFedAn19!$C$7*CaGa19!$N15</f>
        <v>7692857.2678963188</v>
      </c>
      <c r="CI14" s="4">
        <f>ParFedAn19!$D$7*CaGa19!$N15</f>
        <v>1058582.1731123368</v>
      </c>
      <c r="CJ14" s="4">
        <f>ParFedAn19!$E$7*CoAr14FIII19!R13</f>
        <v>0</v>
      </c>
      <c r="CK14" s="4">
        <f>ParFedAn19!$F$7*CaGa19!$N15</f>
        <v>281416.09033989446</v>
      </c>
      <c r="CL14" s="4">
        <f>ParFedAn19!$G$7*CaGa19!$N15</f>
        <v>574086.765489524</v>
      </c>
      <c r="CM14" s="4">
        <f>ParFedAn19!$H$7*CaGa19!$N15</f>
        <v>35476.919067412215</v>
      </c>
      <c r="CN14" s="4">
        <f>ParFedAn19!$I$7*CaGa19!$N15+Aj1S19!G16</f>
        <v>281332.18559272354</v>
      </c>
      <c r="CO14" s="4">
        <f>ParFedAn19!$J$7*CaGa19!$N15</f>
        <v>49769.068882661209</v>
      </c>
      <c r="CP14" s="4">
        <f>ParFedAn19!$K$7*CoAr14FII19!O15+Aj1S19!I16</f>
        <v>337744.21089881536</v>
      </c>
      <c r="CQ14" s="5">
        <f t="shared" si="7"/>
        <v>10311264.681279687</v>
      </c>
      <c r="CS14" s="3" t="s">
        <v>9</v>
      </c>
      <c r="CT14" s="4">
        <f>ParFedAn19!$C$11*CaGa19!$N15</f>
        <v>10625348.748236531</v>
      </c>
      <c r="CU14" s="4">
        <f>ParFedAn19!$D$11*CaGa19!$N15</f>
        <v>1531189.5599143354</v>
      </c>
      <c r="CV14" s="4">
        <f>ParFedAn19!$E$11*CoAr14FIII19!R13</f>
        <v>0</v>
      </c>
      <c r="CW14" s="4">
        <f>ParFedAn19!$F$11*CaGa19!$N15</f>
        <v>490578.55247225938</v>
      </c>
      <c r="CX14" s="4">
        <f>ParFedAn19!$G$11*CaGa19!$N15</f>
        <v>246263.27946779178</v>
      </c>
      <c r="CY14" s="4">
        <f>ParFedAn19!$H$11*CaGa19!$N15</f>
        <v>28910.450505940214</v>
      </c>
      <c r="CZ14" s="4">
        <f>ParFedAn19!$I$11*CaGa19!$N15+Aj1S19!G16</f>
        <v>297917.48510471638</v>
      </c>
      <c r="DA14" s="4">
        <f>ParFedAn19!$J$11*CaGa19!$N15</f>
        <v>49769.068882661209</v>
      </c>
      <c r="DB14" s="4">
        <f>ParFedAn19!$K$11*CoAr14FII19!O15+Aj1S19!I16</f>
        <v>410057.66705910768</v>
      </c>
      <c r="DC14" s="5">
        <f t="shared" si="62"/>
        <v>13680034.811643343</v>
      </c>
      <c r="DE14" s="3" t="s">
        <v>9</v>
      </c>
      <c r="DF14" s="4">
        <f>ParFedAn19!$C$14*CaGa19!$N15</f>
        <v>7672191.5966474982</v>
      </c>
      <c r="DG14" s="4">
        <f>ParFedAn19!$D$14*CaGa19!$N15</f>
        <v>1054597.5694976423</v>
      </c>
      <c r="DH14" s="4">
        <f>ParFedAn19!$E$14*CoAr14FIII19!R13</f>
        <v>0</v>
      </c>
      <c r="DI14" s="4">
        <f>ParFedAn19!$F$14*CaGa19!$N15</f>
        <v>421556.61802343489</v>
      </c>
      <c r="DJ14" s="4">
        <f>ParFedAn19!$G$14*CaGa19!$N15</f>
        <v>246263.27946779178</v>
      </c>
      <c r="DK14" s="4">
        <f>ParFedAn19!$H$14*CaGa19!$N15</f>
        <v>33909.08053957206</v>
      </c>
      <c r="DL14" s="4">
        <f>ParFedAn19!$I$14*CaGa19!$N15+Aj1S19!G16</f>
        <v>256208.4492676034</v>
      </c>
      <c r="DM14" s="4">
        <f>ParFedAn19!$J$14*CaGa19!$N15</f>
        <v>49769.068882661209</v>
      </c>
      <c r="DN14" s="4">
        <f>ParFedAn19!$K$14*CoAr14FII19!O15+Aj1S19!I16</f>
        <v>234569.82636599446</v>
      </c>
      <c r="DO14" s="5">
        <f t="shared" si="63"/>
        <v>9969065.4886921979</v>
      </c>
      <c r="DQ14" s="3" t="s">
        <v>9</v>
      </c>
      <c r="DR14" s="4">
        <f>ParFedAn19!$C$22*CaGa19!$N15</f>
        <v>8517756.5590017997</v>
      </c>
      <c r="DS14" s="4">
        <f>ParFedAn19!$D$22*CaGa19!$N15</f>
        <v>1202334.8539653043</v>
      </c>
      <c r="DT14" s="4">
        <f>ParFedAn19!$E$22*CoAr14FIII19!R13</f>
        <v>0</v>
      </c>
      <c r="DU14" s="4">
        <f>ParFedAn19!$F$22*CaGa19!$N15</f>
        <v>256364.31095516356</v>
      </c>
      <c r="DV14" s="4">
        <f>ParFedAn19!$G$22*CaGa19!$N15</f>
        <v>747509.54690399568</v>
      </c>
      <c r="DW14" s="4">
        <f>ParFedAn19!$H$22*CaGa19!$N15</f>
        <v>30137.678881016123</v>
      </c>
      <c r="DX14" s="4">
        <f>ParFedAn19!$I$22*CaGa19!$N15</f>
        <v>186635.00090998405</v>
      </c>
      <c r="DY14" s="4">
        <f>ParFedAn19!$J$22*CaGa19!$N15</f>
        <v>49769.068882661209</v>
      </c>
      <c r="DZ14" s="4">
        <f>ParFedAn19!$K$22*CoAr14FII19!O15</f>
        <v>280311.7662802618</v>
      </c>
      <c r="EA14" s="5">
        <f t="shared" si="64"/>
        <v>11270818.785780186</v>
      </c>
      <c r="EC14" s="3" t="s">
        <v>9</v>
      </c>
      <c r="ED14" s="4">
        <f>ParFedAn19!$C$26*CaGa19!$N15</f>
        <v>10364568.188953148</v>
      </c>
      <c r="EE14" s="4">
        <f>ParFedAn19!$D$26*CaGa19!$N15</f>
        <v>1397110.2240037273</v>
      </c>
      <c r="EF14" s="4">
        <f>ParFedAn19!$E$26*CoAr14FIII19!R13</f>
        <v>0</v>
      </c>
      <c r="EG14" s="4">
        <f>ParFedAn19!$F$26*CaGa19!$N15</f>
        <v>262169.55751249823</v>
      </c>
      <c r="EH14" s="4">
        <f>ParFedAn19!$G$26*CaGa19!$N15</f>
        <v>248610.90252301958</v>
      </c>
      <c r="EI14" s="4">
        <f>ParFedAn19!$H$26*CaGa19!$N15</f>
        <v>19124.877206943984</v>
      </c>
      <c r="EJ14" s="4">
        <f>ParFedAn19!$I$26*CaGa19!$N15</f>
        <v>294780.56364163046</v>
      </c>
      <c r="EK14" s="4">
        <f>ParFedAn19!$J$26*CaGa19!$N15</f>
        <v>49769.068882661209</v>
      </c>
      <c r="EL14" s="4">
        <f>ParFedAn19!$K$26*CoAr14FII19!O15</f>
        <v>325160.78688820929</v>
      </c>
      <c r="EM14" s="5">
        <f t="shared" si="65"/>
        <v>12961294.169611838</v>
      </c>
      <c r="EO14" s="3" t="s">
        <v>9</v>
      </c>
      <c r="EP14" s="4">
        <f>ParFedAn19!$C$30*CaGa19!$N15</f>
        <v>9467065.0733015891</v>
      </c>
      <c r="EQ14" s="4">
        <f>ParFedAn19!$D$30*CaGa19!$N15</f>
        <v>1159250.3413881534</v>
      </c>
      <c r="ER14" s="4">
        <f>ParFedAn19!$E$30*CoAr14FIII19!R13</f>
        <v>2534338.3863206557</v>
      </c>
      <c r="ES14" s="400">
        <f>ParFedAn19!$F$30*CaGa19!$N15</f>
        <v>-57323.038809971178</v>
      </c>
      <c r="ET14" s="4">
        <f>ParFedAn19!$G$30*CaGa19!$N15</f>
        <v>246263.27905767836</v>
      </c>
      <c r="EU14" s="4">
        <f>ParFedAn19!$H$30*CaGa19!$N15</f>
        <v>31661.706882450741</v>
      </c>
      <c r="EV14" s="4">
        <f>ParFedAn19!$I$30*CaGa19!$N15</f>
        <v>251825.54825222879</v>
      </c>
      <c r="EW14" s="4">
        <f>ParFedAn19!$J$30*CaGa19!$N15</f>
        <v>49769.068882661209</v>
      </c>
      <c r="EX14" s="4">
        <f>ParFedAn19!$K$30*CoAr14FII19!O15</f>
        <v>331069.59000537934</v>
      </c>
      <c r="EY14" s="5">
        <f t="shared" si="66"/>
        <v>14013919.955280824</v>
      </c>
      <c r="FA14" s="3" t="s">
        <v>9</v>
      </c>
      <c r="FB14" s="405">
        <f>ParFedAn19!$C$41*CaGa19!$AC15+Aj1S19!AW16</f>
        <v>8104413.5979140457</v>
      </c>
      <c r="FC14" s="405">
        <f>ParFedAn19!$D$41*CaGa19!$AC15+Aj1S19!AX16</f>
        <v>1098221.9961302667</v>
      </c>
      <c r="FD14" s="468">
        <f>IFERROR(ParFedAn19!$E$41*CoAr14FIII19!R13+Aj1S19!AY16,0)</f>
        <v>429320.14797096746</v>
      </c>
      <c r="FE14" s="405">
        <f>ParFedAn19!$F$41*CaGa19!$AC15+Aj1S19!AZ16</f>
        <v>231038.39913574464</v>
      </c>
      <c r="FF14" s="405">
        <f>ParFedAn19!$G$41*CaGa19!$AC15+Aj1S19!BA16</f>
        <v>831783.97619681398</v>
      </c>
      <c r="FG14" s="405">
        <f>ParFedAn19!$H$41*CaGa19!$AC15+Aj1S19!BB16</f>
        <v>32442.594575518629</v>
      </c>
      <c r="FH14" s="405">
        <f>ParFedAn19!$I$41*CaGa19!$AC15+Aj1S19!BC16</f>
        <v>218371.53785270121</v>
      </c>
      <c r="FI14" s="405">
        <f>ParFedAn19!$J$41*CaGa19!$AC15+Aj1S19!BD16</f>
        <v>49490.733001903478</v>
      </c>
      <c r="FJ14" s="405">
        <f>ParFedAn19!$K$41*CoAr14FII19!U15+Aj1S19!BE16</f>
        <v>324974.16309668991</v>
      </c>
      <c r="FK14" s="5">
        <f t="shared" si="67"/>
        <v>11320057.145874651</v>
      </c>
      <c r="FM14" s="3" t="s">
        <v>9</v>
      </c>
      <c r="FN14" s="4"/>
      <c r="FO14" s="4"/>
      <c r="FP14" s="4"/>
      <c r="FQ14" s="4"/>
      <c r="FR14" s="4"/>
      <c r="FS14" s="4"/>
      <c r="FT14" s="4"/>
      <c r="FU14" s="4"/>
      <c r="FV14" s="4"/>
      <c r="FW14" s="5">
        <f t="shared" si="68"/>
        <v>0</v>
      </c>
      <c r="FY14" s="3" t="s">
        <v>9</v>
      </c>
      <c r="FZ14" s="4"/>
      <c r="GA14" s="4"/>
      <c r="GB14" s="4"/>
      <c r="GC14" s="4"/>
      <c r="GD14" s="4"/>
      <c r="GE14" s="4"/>
      <c r="GF14" s="4"/>
      <c r="GG14" s="4"/>
      <c r="GH14" s="4"/>
      <c r="GI14" s="5">
        <f t="shared" si="69"/>
        <v>0</v>
      </c>
      <c r="GK14" s="3" t="s">
        <v>9</v>
      </c>
      <c r="GL14" s="4"/>
      <c r="GM14" s="4"/>
      <c r="GN14" s="4"/>
      <c r="GO14" s="4"/>
      <c r="GP14" s="4"/>
      <c r="GQ14" s="4"/>
      <c r="GR14" s="4"/>
      <c r="GS14" s="4"/>
      <c r="GT14" s="4"/>
      <c r="GU14" s="5">
        <f t="shared" si="70"/>
        <v>0</v>
      </c>
      <c r="GW14" s="3" t="s">
        <v>9</v>
      </c>
      <c r="GX14" s="4"/>
      <c r="GY14" s="4"/>
      <c r="GZ14" s="4"/>
      <c r="HA14" s="4"/>
      <c r="HB14" s="4"/>
      <c r="HC14" s="4"/>
      <c r="HD14" s="4"/>
      <c r="HE14" s="4"/>
      <c r="HF14" s="4"/>
      <c r="HG14" s="5"/>
      <c r="HI14" s="3" t="s">
        <v>9</v>
      </c>
      <c r="HJ14" s="4"/>
      <c r="HK14" s="4"/>
      <c r="HL14" s="4"/>
      <c r="HM14" s="4"/>
      <c r="HN14" s="4"/>
      <c r="HO14" s="4"/>
      <c r="HP14" s="4"/>
      <c r="HQ14" s="4"/>
      <c r="HR14" s="4"/>
      <c r="HS14" s="5">
        <f t="shared" si="71"/>
        <v>0</v>
      </c>
    </row>
    <row r="15" spans="1:227" s="2" customFormat="1">
      <c r="A15" s="3" t="s">
        <v>10</v>
      </c>
      <c r="B15" s="4">
        <f t="shared" si="8"/>
        <v>4154662.2149989172</v>
      </c>
      <c r="C15" s="4">
        <f t="shared" si="0"/>
        <v>582566.05629050964</v>
      </c>
      <c r="D15" s="4">
        <f t="shared" si="0"/>
        <v>0</v>
      </c>
      <c r="E15" s="4">
        <f t="shared" si="0"/>
        <v>190793.63074536141</v>
      </c>
      <c r="F15" s="4">
        <f t="shared" si="0"/>
        <v>170502.12709421184</v>
      </c>
      <c r="G15" s="4">
        <f t="shared" si="0"/>
        <v>15713.054999661685</v>
      </c>
      <c r="H15" s="4">
        <f t="shared" si="0"/>
        <v>133572.60238497937</v>
      </c>
      <c r="I15" s="4">
        <f t="shared" si="0"/>
        <v>23867.315118810649</v>
      </c>
      <c r="J15" s="4">
        <f t="shared" si="0"/>
        <v>287650.6789479393</v>
      </c>
      <c r="K15" s="6">
        <f t="shared" si="9"/>
        <v>5559327.6805803925</v>
      </c>
      <c r="L15" s="3"/>
      <c r="M15" s="3" t="s">
        <v>10</v>
      </c>
      <c r="N15" s="4">
        <f t="shared" si="10"/>
        <v>4531755.937844214</v>
      </c>
      <c r="O15" s="4">
        <f t="shared" si="1"/>
        <v>600841.51343701803</v>
      </c>
      <c r="P15" s="4">
        <f t="shared" si="1"/>
        <v>1629269.7735339566</v>
      </c>
      <c r="Q15" s="4">
        <f t="shared" si="1"/>
        <v>73726.275206534803</v>
      </c>
      <c r="R15" s="4">
        <f t="shared" si="1"/>
        <v>198599.68324327047</v>
      </c>
      <c r="S15" s="4">
        <f t="shared" si="1"/>
        <v>12936.045944694388</v>
      </c>
      <c r="T15" s="4">
        <f t="shared" si="1"/>
        <v>117211.33286363748</v>
      </c>
      <c r="U15" s="4">
        <f t="shared" si="1"/>
        <v>23867.315118810649</v>
      </c>
      <c r="V15" s="4">
        <f t="shared" si="1"/>
        <v>273950.62627299887</v>
      </c>
      <c r="W15" s="5">
        <f t="shared" si="11"/>
        <v>7462158.5034651347</v>
      </c>
      <c r="X15" s="5"/>
      <c r="Y15" s="3" t="s">
        <v>10</v>
      </c>
      <c r="Z15" s="4">
        <f t="shared" si="12"/>
        <v>1384926.4911585266</v>
      </c>
      <c r="AA15" s="4">
        <f t="shared" si="13"/>
        <v>187704.49905105718</v>
      </c>
      <c r="AB15" s="4">
        <f t="shared" si="14"/>
        <v>276000.37312843738</v>
      </c>
      <c r="AC15" s="4">
        <f t="shared" si="15"/>
        <v>39572.847618729465</v>
      </c>
      <c r="AD15" s="4">
        <f t="shared" si="16"/>
        <v>139302.11324144329</v>
      </c>
      <c r="AE15" s="4">
        <f t="shared" si="17"/>
        <v>5510.7070490901187</v>
      </c>
      <c r="AF15" s="4">
        <f t="shared" si="18"/>
        <v>37408.38095163746</v>
      </c>
      <c r="AG15" s="4">
        <f t="shared" si="19"/>
        <v>8428.4027985627508</v>
      </c>
      <c r="AH15" s="4">
        <f t="shared" si="20"/>
        <v>97624.724106134323</v>
      </c>
      <c r="AI15" s="5">
        <f t="shared" si="21"/>
        <v>2176478.5391036188</v>
      </c>
      <c r="AK15" s="3" t="s">
        <v>10</v>
      </c>
      <c r="AL15" s="4">
        <f t="shared" si="22"/>
        <v>0</v>
      </c>
      <c r="AM15" s="4">
        <f t="shared" si="23"/>
        <v>0</v>
      </c>
      <c r="AN15" s="4">
        <f t="shared" si="24"/>
        <v>0</v>
      </c>
      <c r="AO15" s="4">
        <f t="shared" si="25"/>
        <v>0</v>
      </c>
      <c r="AP15" s="4">
        <f t="shared" si="26"/>
        <v>0</v>
      </c>
      <c r="AQ15" s="4">
        <f t="shared" si="27"/>
        <v>0</v>
      </c>
      <c r="AR15" s="4">
        <f t="shared" si="28"/>
        <v>0</v>
      </c>
      <c r="AS15" s="4">
        <f t="shared" si="29"/>
        <v>0</v>
      </c>
      <c r="AT15" s="4">
        <f t="shared" si="30"/>
        <v>0</v>
      </c>
      <c r="AU15" s="5">
        <f t="shared" si="31"/>
        <v>0</v>
      </c>
      <c r="AW15" s="3" t="s">
        <v>10</v>
      </c>
      <c r="AX15" s="4">
        <f t="shared" si="32"/>
        <v>8686418.1528431326</v>
      </c>
      <c r="AY15" s="4">
        <f t="shared" si="33"/>
        <v>1183407.5697275277</v>
      </c>
      <c r="AZ15" s="4">
        <f t="shared" si="34"/>
        <v>1629269.7735339566</v>
      </c>
      <c r="BA15" s="4">
        <f t="shared" si="35"/>
        <v>264519.90595189627</v>
      </c>
      <c r="BB15" s="4">
        <f t="shared" si="36"/>
        <v>369101.81033748225</v>
      </c>
      <c r="BC15" s="4">
        <f t="shared" si="37"/>
        <v>28649.100944356069</v>
      </c>
      <c r="BD15" s="4">
        <f t="shared" si="38"/>
        <v>250783.93524861685</v>
      </c>
      <c r="BE15" s="4">
        <f t="shared" si="39"/>
        <v>47734.630237621299</v>
      </c>
      <c r="BF15" s="4">
        <f t="shared" si="40"/>
        <v>561601.30522093817</v>
      </c>
      <c r="BG15" s="5">
        <f t="shared" si="41"/>
        <v>13021486.184045529</v>
      </c>
      <c r="BI15" s="3" t="s">
        <v>10</v>
      </c>
      <c r="BJ15" s="4">
        <f t="shared" si="42"/>
        <v>1384926.4911585266</v>
      </c>
      <c r="BK15" s="4">
        <f t="shared" si="43"/>
        <v>187704.49905105718</v>
      </c>
      <c r="BL15" s="4">
        <f t="shared" si="44"/>
        <v>276000.37312843738</v>
      </c>
      <c r="BM15" s="4">
        <f t="shared" si="45"/>
        <v>39572.847618729465</v>
      </c>
      <c r="BN15" s="4">
        <f t="shared" si="46"/>
        <v>139302.11324144329</v>
      </c>
      <c r="BO15" s="4">
        <f t="shared" si="47"/>
        <v>5510.7070490901187</v>
      </c>
      <c r="BP15" s="4">
        <f t="shared" si="48"/>
        <v>37408.38095163746</v>
      </c>
      <c r="BQ15" s="4">
        <f t="shared" si="49"/>
        <v>8428.4027985627508</v>
      </c>
      <c r="BR15" s="4">
        <f t="shared" si="50"/>
        <v>97624.724106134323</v>
      </c>
      <c r="BS15" s="5">
        <f t="shared" si="51"/>
        <v>2176478.5391036188</v>
      </c>
      <c r="BU15" s="3" t="s">
        <v>10</v>
      </c>
      <c r="BV15" s="4">
        <f t="shared" si="52"/>
        <v>10071344.644001659</v>
      </c>
      <c r="BW15" s="4">
        <f t="shared" si="53"/>
        <v>1371112.0687785849</v>
      </c>
      <c r="BX15" s="4">
        <f t="shared" si="54"/>
        <v>1905270.1466623941</v>
      </c>
      <c r="BY15" s="4">
        <f t="shared" si="55"/>
        <v>304092.75357062573</v>
      </c>
      <c r="BZ15" s="4">
        <f t="shared" si="56"/>
        <v>508403.92357892555</v>
      </c>
      <c r="CA15" s="4">
        <f t="shared" si="57"/>
        <v>34159.807993446186</v>
      </c>
      <c r="CB15" s="4">
        <f t="shared" si="58"/>
        <v>288192.31620025431</v>
      </c>
      <c r="CC15" s="4">
        <f t="shared" si="59"/>
        <v>56163.033036184046</v>
      </c>
      <c r="CD15" s="4">
        <f t="shared" si="60"/>
        <v>659226.02932707244</v>
      </c>
      <c r="CE15" s="5">
        <f t="shared" si="61"/>
        <v>15197964.723149145</v>
      </c>
      <c r="CF15" s="6"/>
      <c r="CG15" s="3" t="s">
        <v>10</v>
      </c>
      <c r="CH15" s="4">
        <f>ParFedAn19!$C$7*CaGa19!$N16</f>
        <v>1229731.9915025937</v>
      </c>
      <c r="CI15" s="4">
        <f>ParFedAn19!$D$7*CaGa19!$N16</f>
        <v>169218.3175350345</v>
      </c>
      <c r="CJ15" s="4">
        <f>ParFedAn19!$E$7*CoAr14FIII19!R14</f>
        <v>0</v>
      </c>
      <c r="CK15" s="4">
        <f>ParFedAn19!$F$7*CaGa19!$N16</f>
        <v>44985.41402279093</v>
      </c>
      <c r="CL15" s="4">
        <f>ParFedAn19!$G$7*CaGa19!$N16</f>
        <v>91769.915499000199</v>
      </c>
      <c r="CM15" s="4">
        <f>ParFedAn19!$H$7*CaGa19!$N16</f>
        <v>5671.1181317777637</v>
      </c>
      <c r="CN15" s="4">
        <f>ParFedAn19!$I$7*CaGa19!$N16+Aj1S19!G17</f>
        <v>44979.167809236518</v>
      </c>
      <c r="CO15" s="4">
        <f>ParFedAn19!$J$7*CaGa19!$N16</f>
        <v>7955.7717062702168</v>
      </c>
      <c r="CP15" s="4">
        <f>ParFedAn19!$K$7*CoAr14FII19!O16+Aj1S19!I17</f>
        <v>98892.632516149723</v>
      </c>
      <c r="CQ15" s="5">
        <f t="shared" si="7"/>
        <v>1693204.3287228534</v>
      </c>
      <c r="CS15" s="3" t="s">
        <v>10</v>
      </c>
      <c r="CT15" s="4">
        <f>ParFedAn19!$C$11*CaGa19!$N16</f>
        <v>1698501.7167947025</v>
      </c>
      <c r="CU15" s="4">
        <f>ParFedAn19!$D$11*CaGa19!$N16</f>
        <v>244766.37500338623</v>
      </c>
      <c r="CV15" s="4">
        <f>ParFedAn19!$E$11*CoAr14FIII19!R14</f>
        <v>0</v>
      </c>
      <c r="CW15" s="4">
        <f>ParFedAn19!$F$11*CaGa19!$N16</f>
        <v>78420.815480064601</v>
      </c>
      <c r="CX15" s="4">
        <f>ParFedAn19!$G$11*CaGa19!$N16</f>
        <v>39366.105797605822</v>
      </c>
      <c r="CY15" s="4">
        <f>ParFedAn19!$H$11*CaGa19!$N16</f>
        <v>4621.4435856326591</v>
      </c>
      <c r="CZ15" s="4">
        <f>ParFedAn19!$I$11*CaGa19!$N16+Aj1S19!G17</f>
        <v>47630.389934943174</v>
      </c>
      <c r="DA15" s="4">
        <f>ParFedAn19!$J$11*CaGa19!$N16</f>
        <v>7955.7717062702168</v>
      </c>
      <c r="DB15" s="4">
        <f>ParFedAn19!$K$11*CoAr14FII19!O16+Aj1S19!I17</f>
        <v>120045.24881587319</v>
      </c>
      <c r="DC15" s="5">
        <f t="shared" si="62"/>
        <v>2241307.8671184783</v>
      </c>
      <c r="DE15" s="3" t="s">
        <v>10</v>
      </c>
      <c r="DF15" s="4">
        <f>ParFedAn19!$C$14*CaGa19!$N16</f>
        <v>1226428.5067016208</v>
      </c>
      <c r="DG15" s="4">
        <f>ParFedAn19!$D$14*CaGa19!$N16</f>
        <v>168581.36375208898</v>
      </c>
      <c r="DH15" s="4">
        <f>ParFedAn19!$E$14*CoAr14FIII19!R14</f>
        <v>0</v>
      </c>
      <c r="DI15" s="4">
        <f>ParFedAn19!$F$14*CaGa19!$N16</f>
        <v>67387.401242505875</v>
      </c>
      <c r="DJ15" s="4">
        <f>ParFedAn19!$G$14*CaGa19!$N16</f>
        <v>39366.105797605822</v>
      </c>
      <c r="DK15" s="4">
        <f>ParFedAn19!$H$14*CaGa19!$N16</f>
        <v>5420.4932822512619</v>
      </c>
      <c r="DL15" s="4">
        <f>ParFedAn19!$I$14*CaGa19!$N16+Aj1S19!G17</f>
        <v>40963.044640799693</v>
      </c>
      <c r="DM15" s="4">
        <f>ParFedAn19!$J$14*CaGa19!$N16</f>
        <v>7955.7717062702168</v>
      </c>
      <c r="DN15" s="4">
        <f>ParFedAn19!$K$14*CoAr14FII19!O16+Aj1S19!I17</f>
        <v>68712.797615916381</v>
      </c>
      <c r="DO15" s="5">
        <f t="shared" si="63"/>
        <v>1624815.4847390591</v>
      </c>
      <c r="DQ15" s="3" t="s">
        <v>10</v>
      </c>
      <c r="DR15" s="4">
        <f>ParFedAn19!$C$22*CaGa19!$N16</f>
        <v>1361595.226801852</v>
      </c>
      <c r="DS15" s="4">
        <f>ParFedAn19!$D$22*CaGa19!$N16</f>
        <v>192197.72094173488</v>
      </c>
      <c r="DT15" s="4">
        <f>ParFedAn19!$E$22*CoAr14FIII19!R14</f>
        <v>0</v>
      </c>
      <c r="DU15" s="4">
        <f>ParFedAn19!$F$22*CaGa19!$N16</f>
        <v>40980.793440262802</v>
      </c>
      <c r="DV15" s="4">
        <f>ParFedAn19!$G$22*CaGa19!$N16</f>
        <v>119492.19539241829</v>
      </c>
      <c r="DW15" s="4">
        <f>ParFedAn19!$H$22*CaGa19!$N16</f>
        <v>4817.6206289802058</v>
      </c>
      <c r="DX15" s="4">
        <f>ParFedAn19!$I$22*CaGa19!$N16</f>
        <v>29834.302569334544</v>
      </c>
      <c r="DY15" s="4">
        <f>ParFedAn19!$J$22*CaGa19!$N16</f>
        <v>7955.7717062702168</v>
      </c>
      <c r="DZ15" s="4">
        <f>ParFedAn19!$K$22*CoAr14FII19!O16</f>
        <v>81994.798081300396</v>
      </c>
      <c r="EA15" s="5">
        <f t="shared" si="64"/>
        <v>1838868.4295621535</v>
      </c>
      <c r="EC15" s="3" t="s">
        <v>10</v>
      </c>
      <c r="ED15" s="4">
        <f>ParFedAn19!$C$26*CaGa19!$N16</f>
        <v>1656814.9695504745</v>
      </c>
      <c r="EE15" s="4">
        <f>ParFedAn19!$D$26*CaGa19!$N16</f>
        <v>223333.29194635642</v>
      </c>
      <c r="EF15" s="4">
        <f>ParFedAn19!$E$26*CoAr14FIII19!R14</f>
        <v>0</v>
      </c>
      <c r="EG15" s="4">
        <f>ParFedAn19!$F$26*CaGa19!$N16</f>
        <v>41908.78380346721</v>
      </c>
      <c r="EH15" s="4">
        <f>ParFedAn19!$G$26*CaGa19!$N16</f>
        <v>39741.382118804511</v>
      </c>
      <c r="EI15" s="4">
        <f>ParFedAn19!$H$26*CaGa19!$N16</f>
        <v>3057.1831136247147</v>
      </c>
      <c r="EJ15" s="4">
        <f>ParFedAn19!$I$26*CaGa19!$N16</f>
        <v>47121.775038783286</v>
      </c>
      <c r="EK15" s="4">
        <f>ParFedAn19!$J$26*CaGa19!$N16</f>
        <v>7955.7717062702168</v>
      </c>
      <c r="EL15" s="4">
        <f>ParFedAn19!$K$26*CoAr14FII19!O16</f>
        <v>95113.713629126549</v>
      </c>
      <c r="EM15" s="5">
        <f t="shared" si="65"/>
        <v>2115046.8709069076</v>
      </c>
      <c r="EO15" s="3" t="s">
        <v>10</v>
      </c>
      <c r="EP15" s="4">
        <f>ParFedAn19!$C$30*CaGa19!$N16</f>
        <v>1513345.7414918877</v>
      </c>
      <c r="EQ15" s="4">
        <f>ParFedAn19!$D$30*CaGa19!$N16</f>
        <v>185310.50054892671</v>
      </c>
      <c r="ER15" s="4">
        <f>ParFedAn19!$E$30*CoAr14FIII19!R14</f>
        <v>1629269.7735339566</v>
      </c>
      <c r="ES15" s="400">
        <f>ParFedAn19!$F$30*CaGa19!$N16</f>
        <v>-9163.3020371952116</v>
      </c>
      <c r="ET15" s="4">
        <f>ParFedAn19!$G$30*CaGa19!$N16</f>
        <v>39366.105732047661</v>
      </c>
      <c r="EU15" s="4">
        <f>ParFedAn19!$H$30*CaGa19!$N16</f>
        <v>5061.2422020894674</v>
      </c>
      <c r="EV15" s="4">
        <f>ParFedAn19!$I$30*CaGa19!$N16</f>
        <v>40255.255255519645</v>
      </c>
      <c r="EW15" s="4">
        <f>ParFedAn19!$J$30*CaGa19!$N16</f>
        <v>7955.7717062702168</v>
      </c>
      <c r="EX15" s="4">
        <f>ParFedAn19!$K$30*CoAr14FII19!O16</f>
        <v>96842.114562571893</v>
      </c>
      <c r="EY15" s="5">
        <f t="shared" si="66"/>
        <v>3508243.2029960742</v>
      </c>
      <c r="FA15" s="3" t="s">
        <v>10</v>
      </c>
      <c r="FB15" s="405">
        <f>ParFedAn19!$C$41*CaGa19!$AC16+Aj1S19!AW17</f>
        <v>1384926.4911585266</v>
      </c>
      <c r="FC15" s="405">
        <f>ParFedAn19!$D$41*CaGa19!$AC16+Aj1S19!AX17</f>
        <v>187704.49905105718</v>
      </c>
      <c r="FD15" s="468">
        <f>IFERROR(ParFedAn19!$E$41*CoAr14FIII19!R14+Aj1S19!AY17,0)</f>
        <v>276000.37312843738</v>
      </c>
      <c r="FE15" s="405">
        <f>ParFedAn19!$F$41*CaGa19!$AC16+Aj1S19!AZ17</f>
        <v>39572.847618729465</v>
      </c>
      <c r="FF15" s="405">
        <f>ParFedAn19!$G$41*CaGa19!$AC16+Aj1S19!BA17</f>
        <v>139302.11324144329</v>
      </c>
      <c r="FG15" s="405">
        <f>ParFedAn19!$H$41*CaGa19!$AC16+Aj1S19!BB17</f>
        <v>5510.7070490901187</v>
      </c>
      <c r="FH15" s="405">
        <f>ParFedAn19!$I$41*CaGa19!$AC16+Aj1S19!BC17</f>
        <v>37408.38095163746</v>
      </c>
      <c r="FI15" s="405">
        <f>ParFedAn19!$J$41*CaGa19!$AC16+Aj1S19!BD17</f>
        <v>8428.4027985627508</v>
      </c>
      <c r="FJ15" s="405">
        <f>ParFedAn19!$K$41*CoAr14FII19!U16+Aj1S19!BE17</f>
        <v>97624.724106134323</v>
      </c>
      <c r="FK15" s="5">
        <f t="shared" si="67"/>
        <v>2176478.5391036188</v>
      </c>
      <c r="FM15" s="3" t="s">
        <v>10</v>
      </c>
      <c r="FN15" s="4"/>
      <c r="FO15" s="4"/>
      <c r="FP15" s="4"/>
      <c r="FQ15" s="4"/>
      <c r="FR15" s="4"/>
      <c r="FS15" s="4"/>
      <c r="FT15" s="4"/>
      <c r="FU15" s="4"/>
      <c r="FV15" s="4"/>
      <c r="FW15" s="5">
        <f t="shared" si="68"/>
        <v>0</v>
      </c>
      <c r="FY15" s="3" t="s">
        <v>10</v>
      </c>
      <c r="FZ15" s="4"/>
      <c r="GA15" s="4"/>
      <c r="GB15" s="4"/>
      <c r="GC15" s="4"/>
      <c r="GD15" s="4"/>
      <c r="GE15" s="4"/>
      <c r="GF15" s="4"/>
      <c r="GG15" s="4"/>
      <c r="GH15" s="4"/>
      <c r="GI15" s="5">
        <f t="shared" si="69"/>
        <v>0</v>
      </c>
      <c r="GK15" s="3" t="s">
        <v>10</v>
      </c>
      <c r="GL15" s="4"/>
      <c r="GM15" s="4"/>
      <c r="GN15" s="4"/>
      <c r="GO15" s="4"/>
      <c r="GP15" s="4"/>
      <c r="GQ15" s="4"/>
      <c r="GR15" s="4"/>
      <c r="GS15" s="4"/>
      <c r="GT15" s="4"/>
      <c r="GU15" s="5">
        <f t="shared" si="70"/>
        <v>0</v>
      </c>
      <c r="GW15" s="3" t="s">
        <v>10</v>
      </c>
      <c r="GX15" s="4"/>
      <c r="GY15" s="4"/>
      <c r="GZ15" s="4"/>
      <c r="HA15" s="4"/>
      <c r="HB15" s="4"/>
      <c r="HC15" s="4"/>
      <c r="HD15" s="4"/>
      <c r="HE15" s="4"/>
      <c r="HF15" s="4"/>
      <c r="HG15" s="5"/>
      <c r="HI15" s="3" t="s">
        <v>10</v>
      </c>
      <c r="HJ15" s="4"/>
      <c r="HK15" s="4"/>
      <c r="HL15" s="4"/>
      <c r="HM15" s="4"/>
      <c r="HN15" s="4"/>
      <c r="HO15" s="4"/>
      <c r="HP15" s="4"/>
      <c r="HQ15" s="4"/>
      <c r="HR15" s="4"/>
      <c r="HS15" s="5">
        <f t="shared" si="71"/>
        <v>0</v>
      </c>
    </row>
    <row r="16" spans="1:227" s="2" customFormat="1">
      <c r="A16" s="3" t="s">
        <v>11</v>
      </c>
      <c r="B16" s="4">
        <f t="shared" si="8"/>
        <v>6683019.2353688693</v>
      </c>
      <c r="C16" s="4">
        <f t="shared" si="0"/>
        <v>937091.86417299986</v>
      </c>
      <c r="D16" s="4">
        <f t="shared" si="0"/>
        <v>0</v>
      </c>
      <c r="E16" s="4">
        <f t="shared" si="0"/>
        <v>306902.80900668795</v>
      </c>
      <c r="F16" s="4">
        <f t="shared" si="0"/>
        <v>274262.72849048511</v>
      </c>
      <c r="G16" s="4">
        <f t="shared" si="0"/>
        <v>25275.375800719674</v>
      </c>
      <c r="H16" s="4">
        <f t="shared" si="0"/>
        <v>215173.93134174979</v>
      </c>
      <c r="I16" s="4">
        <f t="shared" si="0"/>
        <v>38391.984180996384</v>
      </c>
      <c r="J16" s="4">
        <f t="shared" si="0"/>
        <v>145606.60428109689</v>
      </c>
      <c r="K16" s="6">
        <f t="shared" si="9"/>
        <v>8625724.532643605</v>
      </c>
      <c r="L16" s="3"/>
      <c r="M16" s="3" t="s">
        <v>11</v>
      </c>
      <c r="N16" s="4">
        <f t="shared" si="10"/>
        <v>7289596.7314199256</v>
      </c>
      <c r="O16" s="4">
        <f t="shared" si="1"/>
        <v>966489.01497008489</v>
      </c>
      <c r="P16" s="4">
        <f t="shared" si="1"/>
        <v>6214299.5310427016</v>
      </c>
      <c r="Q16" s="4">
        <f t="shared" si="1"/>
        <v>118593.0624103696</v>
      </c>
      <c r="R16" s="4">
        <f t="shared" si="1"/>
        <v>319459.30488919106</v>
      </c>
      <c r="S16" s="4">
        <f t="shared" si="1"/>
        <v>20808.392934064461</v>
      </c>
      <c r="T16" s="4">
        <f t="shared" si="1"/>
        <v>188541.34261577189</v>
      </c>
      <c r="U16" s="4">
        <f t="shared" si="1"/>
        <v>38391.984180996384</v>
      </c>
      <c r="V16" s="4">
        <f t="shared" si="1"/>
        <v>138501.34272565952</v>
      </c>
      <c r="W16" s="5">
        <f t="shared" si="11"/>
        <v>15294680.707188765</v>
      </c>
      <c r="X16" s="5"/>
      <c r="Y16" s="3" t="s">
        <v>11</v>
      </c>
      <c r="Z16" s="4">
        <f t="shared" si="12"/>
        <v>1787491.2276137746</v>
      </c>
      <c r="AA16" s="4">
        <f t="shared" si="13"/>
        <v>242107.57586539173</v>
      </c>
      <c r="AB16" s="4">
        <f t="shared" si="14"/>
        <v>1052710.2491930646</v>
      </c>
      <c r="AC16" s="4">
        <f t="shared" si="15"/>
        <v>50653.128823902851</v>
      </c>
      <c r="AD16" s="4">
        <f t="shared" si="16"/>
        <v>192864.91271101567</v>
      </c>
      <c r="AE16" s="4">
        <f t="shared" si="17"/>
        <v>7265.7441293520606</v>
      </c>
      <c r="AF16" s="4">
        <f t="shared" si="18"/>
        <v>47858.970388404909</v>
      </c>
      <c r="AG16" s="4">
        <f t="shared" si="19"/>
        <v>11011.19939927911</v>
      </c>
      <c r="AH16" s="4">
        <f t="shared" si="20"/>
        <v>41485.906317829002</v>
      </c>
      <c r="AI16" s="5">
        <f t="shared" si="21"/>
        <v>3433448.9144420144</v>
      </c>
      <c r="AK16" s="3" t="s">
        <v>11</v>
      </c>
      <c r="AL16" s="4">
        <f t="shared" si="22"/>
        <v>0</v>
      </c>
      <c r="AM16" s="4">
        <f t="shared" si="23"/>
        <v>0</v>
      </c>
      <c r="AN16" s="4">
        <f t="shared" si="24"/>
        <v>0</v>
      </c>
      <c r="AO16" s="4">
        <f t="shared" si="25"/>
        <v>0</v>
      </c>
      <c r="AP16" s="4">
        <f t="shared" si="26"/>
        <v>0</v>
      </c>
      <c r="AQ16" s="4">
        <f t="shared" si="27"/>
        <v>0</v>
      </c>
      <c r="AR16" s="4">
        <f t="shared" si="28"/>
        <v>0</v>
      </c>
      <c r="AS16" s="4">
        <f t="shared" si="29"/>
        <v>0</v>
      </c>
      <c r="AT16" s="4">
        <f t="shared" si="30"/>
        <v>0</v>
      </c>
      <c r="AU16" s="5">
        <f t="shared" si="31"/>
        <v>0</v>
      </c>
      <c r="AW16" s="3" t="s">
        <v>11</v>
      </c>
      <c r="AX16" s="4">
        <f t="shared" si="32"/>
        <v>13972615.966788795</v>
      </c>
      <c r="AY16" s="4">
        <f t="shared" si="33"/>
        <v>1903580.8791430849</v>
      </c>
      <c r="AZ16" s="4">
        <f t="shared" si="34"/>
        <v>6214299.5310427016</v>
      </c>
      <c r="BA16" s="4">
        <f t="shared" si="35"/>
        <v>425495.87141705758</v>
      </c>
      <c r="BB16" s="4">
        <f t="shared" si="36"/>
        <v>593722.03337967629</v>
      </c>
      <c r="BC16" s="4">
        <f t="shared" si="37"/>
        <v>46083.768734784127</v>
      </c>
      <c r="BD16" s="4">
        <f t="shared" si="38"/>
        <v>403715.27395752171</v>
      </c>
      <c r="BE16" s="4">
        <f t="shared" si="39"/>
        <v>76783.968361992767</v>
      </c>
      <c r="BF16" s="4">
        <f t="shared" si="40"/>
        <v>284107.94700675644</v>
      </c>
      <c r="BG16" s="5">
        <f t="shared" si="41"/>
        <v>23920405.239832371</v>
      </c>
      <c r="BI16" s="3" t="s">
        <v>11</v>
      </c>
      <c r="BJ16" s="4">
        <f t="shared" si="42"/>
        <v>1787491.2276137746</v>
      </c>
      <c r="BK16" s="4">
        <f t="shared" si="43"/>
        <v>242107.57586539173</v>
      </c>
      <c r="BL16" s="4">
        <f t="shared" si="44"/>
        <v>1052710.2491930646</v>
      </c>
      <c r="BM16" s="4">
        <f t="shared" si="45"/>
        <v>50653.128823902851</v>
      </c>
      <c r="BN16" s="4">
        <f t="shared" si="46"/>
        <v>192864.91271101567</v>
      </c>
      <c r="BO16" s="4">
        <f t="shared" si="47"/>
        <v>7265.7441293520606</v>
      </c>
      <c r="BP16" s="4">
        <f t="shared" si="48"/>
        <v>47858.970388404909</v>
      </c>
      <c r="BQ16" s="4">
        <f t="shared" si="49"/>
        <v>11011.19939927911</v>
      </c>
      <c r="BR16" s="4">
        <f t="shared" si="50"/>
        <v>41485.906317829002</v>
      </c>
      <c r="BS16" s="5">
        <f t="shared" si="51"/>
        <v>3433448.9144420144</v>
      </c>
      <c r="BU16" s="3" t="s">
        <v>11</v>
      </c>
      <c r="BV16" s="4">
        <f t="shared" si="52"/>
        <v>15760107.19440257</v>
      </c>
      <c r="BW16" s="4">
        <f t="shared" si="53"/>
        <v>2145688.4550084765</v>
      </c>
      <c r="BX16" s="4">
        <f t="shared" si="54"/>
        <v>7267009.7802357664</v>
      </c>
      <c r="BY16" s="4">
        <f t="shared" si="55"/>
        <v>476149.00024096045</v>
      </c>
      <c r="BZ16" s="4">
        <f t="shared" si="56"/>
        <v>786586.94609069196</v>
      </c>
      <c r="CA16" s="4">
        <f t="shared" si="57"/>
        <v>53349.512864136188</v>
      </c>
      <c r="CB16" s="4">
        <f t="shared" si="58"/>
        <v>451574.24434592662</v>
      </c>
      <c r="CC16" s="4">
        <f t="shared" si="59"/>
        <v>87795.167761271878</v>
      </c>
      <c r="CD16" s="4">
        <f t="shared" si="60"/>
        <v>325593.85332458542</v>
      </c>
      <c r="CE16" s="5">
        <f t="shared" si="61"/>
        <v>27353854.154274382</v>
      </c>
      <c r="CF16" s="6"/>
      <c r="CG16" s="3" t="s">
        <v>11</v>
      </c>
      <c r="CH16" s="4">
        <f>ParFedAn19!$C$7*CaGa19!$N17</f>
        <v>1978096.4440119816</v>
      </c>
      <c r="CI16" s="4">
        <f>ParFedAn19!$D$7*CaGa19!$N17</f>
        <v>272197.64508910564</v>
      </c>
      <c r="CJ16" s="4">
        <f>ParFedAn19!$E$7*CoAr14FIII19!R15</f>
        <v>0</v>
      </c>
      <c r="CK16" s="4">
        <f>ParFedAn19!$F$7*CaGa19!$N17</f>
        <v>72361.691918057084</v>
      </c>
      <c r="CL16" s="4">
        <f>ParFedAn19!$G$7*CaGa19!$N17</f>
        <v>147617.3221240211</v>
      </c>
      <c r="CM16" s="4">
        <f>ParFedAn19!$H$7*CaGa19!$N17</f>
        <v>9122.3280255841073</v>
      </c>
      <c r="CN16" s="4">
        <f>ParFedAn19!$I$7*CaGa19!$N17+Aj1S19!G18</f>
        <v>72456.485059200364</v>
      </c>
      <c r="CO16" s="4">
        <f>ParFedAn19!$J$7*CaGa19!$N17</f>
        <v>12797.328060332127</v>
      </c>
      <c r="CP16" s="4">
        <f>ParFedAn19!$K$7*CoAr14FII19!O17+Aj1S19!I18</f>
        <v>50056.833098267256</v>
      </c>
      <c r="CQ16" s="5">
        <f t="shared" si="7"/>
        <v>2614706.0773865492</v>
      </c>
      <c r="CS16" s="3" t="s">
        <v>11</v>
      </c>
      <c r="CT16" s="4">
        <f>ParFedAn19!$C$11*CaGa19!$N17</f>
        <v>2732140.197503157</v>
      </c>
      <c r="CU16" s="4">
        <f>ParFedAn19!$D$11*CaGa19!$N17</f>
        <v>393721.15172534349</v>
      </c>
      <c r="CV16" s="4">
        <f>ParFedAn19!$E$11*CoAr14FIII19!R15</f>
        <v>0</v>
      </c>
      <c r="CW16" s="4">
        <f>ParFedAn19!$F$11*CaGa19!$N17</f>
        <v>126144.50734756573</v>
      </c>
      <c r="CX16" s="4">
        <f>ParFedAn19!$G$11*CaGa19!$N17</f>
        <v>63322.703183232014</v>
      </c>
      <c r="CY16" s="4">
        <f>ParFedAn19!$H$11*CaGa19!$N17</f>
        <v>7433.864603109062</v>
      </c>
      <c r="CZ16" s="4">
        <f>ParFedAn19!$I$11*CaGa19!$N17+Aj1S19!G18</f>
        <v>76721.132230604097</v>
      </c>
      <c r="DA16" s="4">
        <f>ParFedAn19!$J$11*CaGa19!$N17</f>
        <v>12797.328060332127</v>
      </c>
      <c r="DB16" s="4">
        <f>ParFedAn19!$K$11*CoAr14FII19!O17+Aj1S19!I18</f>
        <v>60750.97094175181</v>
      </c>
      <c r="DC16" s="5">
        <f t="shared" si="62"/>
        <v>3473031.8555950951</v>
      </c>
      <c r="DE16" s="3" t="s">
        <v>11</v>
      </c>
      <c r="DF16" s="4">
        <f>ParFedAn19!$C$14*CaGa19!$N17</f>
        <v>1972782.5938537307</v>
      </c>
      <c r="DG16" s="4">
        <f>ParFedAn19!$D$14*CaGa19!$N17</f>
        <v>271173.06735855073</v>
      </c>
      <c r="DH16" s="4">
        <f>ParFedAn19!$E$14*CoAr14FIII19!R15</f>
        <v>0</v>
      </c>
      <c r="DI16" s="4">
        <f>ParFedAn19!$F$14*CaGa19!$N17</f>
        <v>108396.60974106513</v>
      </c>
      <c r="DJ16" s="4">
        <f>ParFedAn19!$G$14*CaGa19!$N17</f>
        <v>63322.703183232014</v>
      </c>
      <c r="DK16" s="4">
        <f>ParFedAn19!$H$14*CaGa19!$N17</f>
        <v>8719.1831720265054</v>
      </c>
      <c r="DL16" s="4">
        <f>ParFedAn19!$I$14*CaGa19!$N17+Aj1S19!G18</f>
        <v>65996.314051945345</v>
      </c>
      <c r="DM16" s="4">
        <f>ParFedAn19!$J$14*CaGa19!$N17</f>
        <v>12797.328060332127</v>
      </c>
      <c r="DN16" s="4">
        <f>ParFedAn19!$K$14*CoAr14FII19!O17+Aj1S19!I18</f>
        <v>34798.800241077828</v>
      </c>
      <c r="DO16" s="5">
        <f t="shared" si="63"/>
        <v>2537986.5996619603</v>
      </c>
      <c r="DQ16" s="3" t="s">
        <v>11</v>
      </c>
      <c r="DR16" s="4">
        <f>ParFedAn19!$C$22*CaGa19!$N17</f>
        <v>2190206.2359371823</v>
      </c>
      <c r="DS16" s="4">
        <f>ParFedAn19!$D$22*CaGa19!$N17</f>
        <v>309161.37090774474</v>
      </c>
      <c r="DT16" s="4">
        <f>ParFedAn19!$E$22*CoAr14FIII19!R15</f>
        <v>0</v>
      </c>
      <c r="DU16" s="4">
        <f>ParFedAn19!$F$22*CaGa19!$N17</f>
        <v>65920.023498715658</v>
      </c>
      <c r="DV16" s="4">
        <f>ParFedAn19!$G$22*CaGa19!$N17</f>
        <v>192210.24452987811</v>
      </c>
      <c r="DW16" s="4">
        <f>ParFedAn19!$H$22*CaGa19!$N17</f>
        <v>7749.4269488266891</v>
      </c>
      <c r="DX16" s="4">
        <f>ParFedAn19!$I$22*CaGa19!$N17</f>
        <v>47990.23545762062</v>
      </c>
      <c r="DY16" s="4">
        <f>ParFedAn19!$J$22*CaGa19!$N17</f>
        <v>12797.328060332127</v>
      </c>
      <c r="DZ16" s="4">
        <f>ParFedAn19!$K$22*CoAr14FII19!O17</f>
        <v>41454.147359613999</v>
      </c>
      <c r="EA16" s="5">
        <f t="shared" si="64"/>
        <v>2867489.0126999146</v>
      </c>
      <c r="EC16" s="3" t="s">
        <v>11</v>
      </c>
      <c r="ED16" s="4">
        <f>ParFedAn19!$C$26*CaGa19!$N17</f>
        <v>2665084.6056701136</v>
      </c>
      <c r="EE16" s="4">
        <f>ParFedAn19!$D$26*CaGa19!$N17</f>
        <v>359244.77339877811</v>
      </c>
      <c r="EF16" s="4">
        <f>ParFedAn19!$E$26*CoAr14FIII19!R15</f>
        <v>0</v>
      </c>
      <c r="EG16" s="4">
        <f>ParFedAn19!$F$26*CaGa19!$N17</f>
        <v>67412.750735395151</v>
      </c>
      <c r="EH16" s="4">
        <f>ParFedAn19!$G$26*CaGa19!$N17</f>
        <v>63926.357281535151</v>
      </c>
      <c r="EI16" s="4">
        <f>ParFedAn19!$H$26*CaGa19!$N17</f>
        <v>4917.6593660585204</v>
      </c>
      <c r="EJ16" s="4">
        <f>ParFedAn19!$I$26*CaGa19!$N17</f>
        <v>75798.154625428535</v>
      </c>
      <c r="EK16" s="4">
        <f>ParFedAn19!$J$26*CaGa19!$N17</f>
        <v>12797.328060332127</v>
      </c>
      <c r="EL16" s="4">
        <f>ParFedAn19!$K$26*CoAr14FII19!O17</f>
        <v>48086.683459997934</v>
      </c>
      <c r="EM16" s="5">
        <f t="shared" si="65"/>
        <v>3297268.3125976389</v>
      </c>
      <c r="EO16" s="3" t="s">
        <v>11</v>
      </c>
      <c r="EP16" s="4">
        <f>ParFedAn19!$C$30*CaGa19!$N17</f>
        <v>2434305.8898126297</v>
      </c>
      <c r="EQ16" s="4">
        <f>ParFedAn19!$D$30*CaGa19!$N17</f>
        <v>298082.87066356209</v>
      </c>
      <c r="ER16" s="4">
        <f>ParFedAn19!$E$30*CoAr14FIII19!R15</f>
        <v>6214299.5310427016</v>
      </c>
      <c r="ES16" s="400">
        <f>ParFedAn19!$F$30*CaGa19!$N17</f>
        <v>-14739.711823741201</v>
      </c>
      <c r="ET16" s="4">
        <f>ParFedAn19!$G$30*CaGa19!$N17</f>
        <v>63322.703077777842</v>
      </c>
      <c r="EU16" s="4">
        <f>ParFedAn19!$H$30*CaGa19!$N17</f>
        <v>8141.3066191792495</v>
      </c>
      <c r="EV16" s="4">
        <f>ParFedAn19!$I$30*CaGa19!$N17</f>
        <v>64752.952532722738</v>
      </c>
      <c r="EW16" s="4">
        <f>ParFedAn19!$J$30*CaGa19!$N17</f>
        <v>12797.328060332127</v>
      </c>
      <c r="EX16" s="4">
        <f>ParFedAn19!$K$30*CoAr14FII19!O17</f>
        <v>48960.511906047592</v>
      </c>
      <c r="EY16" s="5">
        <f t="shared" si="66"/>
        <v>9129923.3818912134</v>
      </c>
      <c r="FA16" s="3" t="s">
        <v>11</v>
      </c>
      <c r="FB16" s="405">
        <f>ParFedAn19!$C$41*CaGa19!$AC17+Aj1S19!AW18</f>
        <v>1787491.2276137746</v>
      </c>
      <c r="FC16" s="405">
        <f>ParFedAn19!$D$41*CaGa19!$AC17+Aj1S19!AX18</f>
        <v>242107.57586539173</v>
      </c>
      <c r="FD16" s="468">
        <f>IFERROR(ParFedAn19!$E$41*CoAr14FIII19!R15+Aj1S19!AY18,0)</f>
        <v>1052710.2491930646</v>
      </c>
      <c r="FE16" s="405">
        <f>ParFedAn19!$F$41*CaGa19!$AC17+Aj1S19!AZ18</f>
        <v>50653.128823902851</v>
      </c>
      <c r="FF16" s="405">
        <f>ParFedAn19!$G$41*CaGa19!$AC17+Aj1S19!BA18</f>
        <v>192864.91271101567</v>
      </c>
      <c r="FG16" s="405">
        <f>ParFedAn19!$H$41*CaGa19!$AC17+Aj1S19!BB18</f>
        <v>7265.7441293520606</v>
      </c>
      <c r="FH16" s="405">
        <f>ParFedAn19!$I$41*CaGa19!$AC17+Aj1S19!BC18</f>
        <v>47858.970388404909</v>
      </c>
      <c r="FI16" s="405">
        <f>ParFedAn19!$J$41*CaGa19!$AC17+Aj1S19!BD18</f>
        <v>11011.19939927911</v>
      </c>
      <c r="FJ16" s="405">
        <f>ParFedAn19!$K$41*CoAr14FII19!U17+Aj1S19!BE18</f>
        <v>41485.906317829002</v>
      </c>
      <c r="FK16" s="5">
        <f t="shared" si="67"/>
        <v>3433448.9144420144</v>
      </c>
      <c r="FM16" s="3" t="s">
        <v>11</v>
      </c>
      <c r="FN16" s="4"/>
      <c r="FO16" s="4"/>
      <c r="FP16" s="4"/>
      <c r="FQ16" s="4"/>
      <c r="FR16" s="4"/>
      <c r="FS16" s="4"/>
      <c r="FT16" s="4"/>
      <c r="FU16" s="4"/>
      <c r="FV16" s="4"/>
      <c r="FW16" s="5">
        <f t="shared" si="68"/>
        <v>0</v>
      </c>
      <c r="FY16" s="3" t="s">
        <v>11</v>
      </c>
      <c r="FZ16" s="4"/>
      <c r="GA16" s="4"/>
      <c r="GB16" s="4"/>
      <c r="GC16" s="4"/>
      <c r="GD16" s="4"/>
      <c r="GE16" s="4"/>
      <c r="GF16" s="4"/>
      <c r="GG16" s="4"/>
      <c r="GH16" s="4"/>
      <c r="GI16" s="5">
        <f t="shared" si="69"/>
        <v>0</v>
      </c>
      <c r="GK16" s="3" t="s">
        <v>11</v>
      </c>
      <c r="GL16" s="4"/>
      <c r="GM16" s="4"/>
      <c r="GN16" s="4"/>
      <c r="GO16" s="4"/>
      <c r="GP16" s="4"/>
      <c r="GQ16" s="4"/>
      <c r="GR16" s="4"/>
      <c r="GS16" s="4"/>
      <c r="GT16" s="4"/>
      <c r="GU16" s="5">
        <f t="shared" si="70"/>
        <v>0</v>
      </c>
      <c r="GW16" s="3" t="s">
        <v>11</v>
      </c>
      <c r="GX16" s="4"/>
      <c r="GY16" s="4"/>
      <c r="GZ16" s="4"/>
      <c r="HA16" s="4"/>
      <c r="HB16" s="4"/>
      <c r="HC16" s="4"/>
      <c r="HD16" s="4"/>
      <c r="HE16" s="4"/>
      <c r="HF16" s="4"/>
      <c r="HG16" s="5"/>
      <c r="HI16" s="3" t="s">
        <v>11</v>
      </c>
      <c r="HJ16" s="4"/>
      <c r="HK16" s="4"/>
      <c r="HL16" s="4"/>
      <c r="HM16" s="4"/>
      <c r="HN16" s="4"/>
      <c r="HO16" s="4"/>
      <c r="HP16" s="4"/>
      <c r="HQ16" s="4"/>
      <c r="HR16" s="4"/>
      <c r="HS16" s="5">
        <f t="shared" si="71"/>
        <v>0</v>
      </c>
    </row>
    <row r="17" spans="1:227" s="2" customFormat="1">
      <c r="A17" s="3" t="s">
        <v>12</v>
      </c>
      <c r="B17" s="4">
        <f t="shared" si="8"/>
        <v>13194742.008114193</v>
      </c>
      <c r="C17" s="4">
        <f t="shared" si="0"/>
        <v>1850164.5663725296</v>
      </c>
      <c r="D17" s="4">
        <f t="shared" si="0"/>
        <v>0</v>
      </c>
      <c r="E17" s="4">
        <f t="shared" si="0"/>
        <v>605939.20858066774</v>
      </c>
      <c r="F17" s="4">
        <f t="shared" si="0"/>
        <v>541495.66497150436</v>
      </c>
      <c r="G17" s="4">
        <f t="shared" si="0"/>
        <v>49902.903329025226</v>
      </c>
      <c r="H17" s="4">
        <f t="shared" si="0"/>
        <v>424143.35154636181</v>
      </c>
      <c r="I17" s="4">
        <f t="shared" si="0"/>
        <v>75799.920456145177</v>
      </c>
      <c r="J17" s="4">
        <f t="shared" si="0"/>
        <v>207215.58380419074</v>
      </c>
      <c r="K17" s="6">
        <f t="shared" si="9"/>
        <v>16949403.207174618</v>
      </c>
      <c r="L17" s="3"/>
      <c r="M17" s="3" t="s">
        <v>12</v>
      </c>
      <c r="N17" s="4">
        <f t="shared" si="10"/>
        <v>14392349.449667487</v>
      </c>
      <c r="O17" s="4">
        <f t="shared" si="1"/>
        <v>1908205.3720144359</v>
      </c>
      <c r="P17" s="4">
        <f t="shared" si="1"/>
        <v>1577616.5409681636</v>
      </c>
      <c r="Q17" s="4">
        <f t="shared" si="1"/>
        <v>234146.39511667402</v>
      </c>
      <c r="R17" s="4">
        <f t="shared" si="1"/>
        <v>630730.35729063139</v>
      </c>
      <c r="S17" s="4">
        <f t="shared" si="1"/>
        <v>41083.433504930261</v>
      </c>
      <c r="T17" s="4">
        <f t="shared" si="1"/>
        <v>372250.06932682637</v>
      </c>
      <c r="U17" s="4">
        <f t="shared" si="1"/>
        <v>75799.920456145177</v>
      </c>
      <c r="V17" s="4">
        <f t="shared" si="1"/>
        <v>198103.84385045778</v>
      </c>
      <c r="W17" s="5">
        <f t="shared" si="11"/>
        <v>19430285.382195756</v>
      </c>
      <c r="X17" s="5"/>
      <c r="Y17" s="3" t="s">
        <v>12</v>
      </c>
      <c r="Z17" s="4">
        <f t="shared" si="12"/>
        <v>4114429.0343193696</v>
      </c>
      <c r="AA17" s="4">
        <f t="shared" si="13"/>
        <v>557542.67874106928</v>
      </c>
      <c r="AB17" s="4">
        <f t="shared" si="14"/>
        <v>267250.24979525467</v>
      </c>
      <c r="AC17" s="4">
        <f t="shared" si="15"/>
        <v>117293.01398085638</v>
      </c>
      <c r="AD17" s="4">
        <f t="shared" si="16"/>
        <v>422278.07115207397</v>
      </c>
      <c r="AE17" s="4">
        <f t="shared" si="17"/>
        <v>16470.37770931661</v>
      </c>
      <c r="AF17" s="4">
        <f t="shared" si="18"/>
        <v>110862.33257411477</v>
      </c>
      <c r="AG17" s="4">
        <f t="shared" si="19"/>
        <v>25125.335267339982</v>
      </c>
      <c r="AH17" s="4">
        <f t="shared" si="20"/>
        <v>70174.830004648305</v>
      </c>
      <c r="AI17" s="5">
        <f t="shared" si="21"/>
        <v>5701425.9235440437</v>
      </c>
      <c r="AK17" s="3" t="s">
        <v>12</v>
      </c>
      <c r="AL17" s="4">
        <f t="shared" si="22"/>
        <v>0</v>
      </c>
      <c r="AM17" s="4">
        <f t="shared" si="23"/>
        <v>0</v>
      </c>
      <c r="AN17" s="4">
        <f t="shared" si="24"/>
        <v>0</v>
      </c>
      <c r="AO17" s="4">
        <f t="shared" si="25"/>
        <v>0</v>
      </c>
      <c r="AP17" s="4">
        <f t="shared" si="26"/>
        <v>0</v>
      </c>
      <c r="AQ17" s="4">
        <f t="shared" si="27"/>
        <v>0</v>
      </c>
      <c r="AR17" s="4">
        <f t="shared" si="28"/>
        <v>0</v>
      </c>
      <c r="AS17" s="4">
        <f t="shared" si="29"/>
        <v>0</v>
      </c>
      <c r="AT17" s="4">
        <f t="shared" si="30"/>
        <v>0</v>
      </c>
      <c r="AU17" s="5">
        <f t="shared" si="31"/>
        <v>0</v>
      </c>
      <c r="AW17" s="3" t="s">
        <v>12</v>
      </c>
      <c r="AX17" s="4">
        <f t="shared" si="32"/>
        <v>27587091.45778168</v>
      </c>
      <c r="AY17" s="4">
        <f t="shared" si="33"/>
        <v>3758369.938386966</v>
      </c>
      <c r="AZ17" s="4">
        <f t="shared" si="34"/>
        <v>1577616.5409681636</v>
      </c>
      <c r="BA17" s="4">
        <f t="shared" si="35"/>
        <v>840085.60369734175</v>
      </c>
      <c r="BB17" s="4">
        <f t="shared" si="36"/>
        <v>1172226.0222621358</v>
      </c>
      <c r="BC17" s="4">
        <f t="shared" si="37"/>
        <v>90986.336833955502</v>
      </c>
      <c r="BD17" s="4">
        <f t="shared" si="38"/>
        <v>796393.42087318818</v>
      </c>
      <c r="BE17" s="4">
        <f t="shared" si="39"/>
        <v>151599.84091229035</v>
      </c>
      <c r="BF17" s="4">
        <f t="shared" si="40"/>
        <v>405319.42765464849</v>
      </c>
      <c r="BG17" s="5">
        <f t="shared" si="41"/>
        <v>36379688.589370362</v>
      </c>
      <c r="BI17" s="3" t="s">
        <v>12</v>
      </c>
      <c r="BJ17" s="4">
        <f t="shared" si="42"/>
        <v>4114429.0343193696</v>
      </c>
      <c r="BK17" s="4">
        <f t="shared" si="43"/>
        <v>557542.67874106928</v>
      </c>
      <c r="BL17" s="4">
        <f t="shared" si="44"/>
        <v>267250.24979525467</v>
      </c>
      <c r="BM17" s="4">
        <f t="shared" si="45"/>
        <v>117293.01398085638</v>
      </c>
      <c r="BN17" s="4">
        <f t="shared" si="46"/>
        <v>422278.07115207397</v>
      </c>
      <c r="BO17" s="4">
        <f t="shared" si="47"/>
        <v>16470.37770931661</v>
      </c>
      <c r="BP17" s="4">
        <f t="shared" si="48"/>
        <v>110862.33257411477</v>
      </c>
      <c r="BQ17" s="4">
        <f t="shared" si="49"/>
        <v>25125.335267339982</v>
      </c>
      <c r="BR17" s="4">
        <f t="shared" si="50"/>
        <v>70174.830004648305</v>
      </c>
      <c r="BS17" s="5">
        <f t="shared" si="51"/>
        <v>5701425.9235440437</v>
      </c>
      <c r="BU17" s="3" t="s">
        <v>12</v>
      </c>
      <c r="BV17" s="4">
        <f t="shared" si="52"/>
        <v>31701520.492101051</v>
      </c>
      <c r="BW17" s="4">
        <f t="shared" si="53"/>
        <v>4315912.6171280351</v>
      </c>
      <c r="BX17" s="4">
        <f t="shared" si="54"/>
        <v>1844866.7907634182</v>
      </c>
      <c r="BY17" s="4">
        <f t="shared" si="55"/>
        <v>957378.61767819815</v>
      </c>
      <c r="BZ17" s="4">
        <f t="shared" si="56"/>
        <v>1594504.0934142098</v>
      </c>
      <c r="CA17" s="4">
        <f t="shared" si="57"/>
        <v>107456.71454327212</v>
      </c>
      <c r="CB17" s="4">
        <f t="shared" si="58"/>
        <v>907255.75344730297</v>
      </c>
      <c r="CC17" s="4">
        <f t="shared" si="59"/>
        <v>176725.17617963033</v>
      </c>
      <c r="CD17" s="4">
        <f t="shared" si="60"/>
        <v>475494.2576592968</v>
      </c>
      <c r="CE17" s="5">
        <f t="shared" si="61"/>
        <v>42081114.512914412</v>
      </c>
      <c r="CF17" s="6"/>
      <c r="CG17" s="3" t="s">
        <v>12</v>
      </c>
      <c r="CH17" s="4">
        <f>ParFedAn19!$C$7*CaGa19!$N18</f>
        <v>3905491.1151195541</v>
      </c>
      <c r="CI17" s="4">
        <f>ParFedAn19!$D$7*CaGa19!$N18</f>
        <v>537418.42955637444</v>
      </c>
      <c r="CJ17" s="4">
        <f>ParFedAn19!$E$7*CoAr14FIII19!R16</f>
        <v>0</v>
      </c>
      <c r="CK17" s="4">
        <f>ParFedAn19!$F$7*CaGa19!$N18</f>
        <v>142868.63803657825</v>
      </c>
      <c r="CL17" s="4">
        <f>ParFedAn19!$G$7*CaGa19!$N18</f>
        <v>291450.97638607025</v>
      </c>
      <c r="CM17" s="4">
        <f>ParFedAn19!$H$7*CaGa19!$N18</f>
        <v>18010.836206178952</v>
      </c>
      <c r="CN17" s="4">
        <f>ParFedAn19!$I$7*CaGa19!$N18+Aj1S19!G19</f>
        <v>142826.04147788434</v>
      </c>
      <c r="CO17" s="4">
        <f>ParFedAn19!$J$7*CaGa19!$N18</f>
        <v>25266.640152048392</v>
      </c>
      <c r="CP17" s="4">
        <f>ParFedAn19!$K$7*CoAr14FII19!O18+Aj1S19!I19</f>
        <v>71247.833301624167</v>
      </c>
      <c r="CQ17" s="5">
        <f t="shared" si="7"/>
        <v>5134580.5102363126</v>
      </c>
      <c r="CS17" s="3" t="s">
        <v>12</v>
      </c>
      <c r="CT17" s="4">
        <f>ParFedAn19!$C$11*CaGa19!$N18</f>
        <v>5394251.2757203719</v>
      </c>
      <c r="CU17" s="4">
        <f>ParFedAn19!$D$11*CaGa19!$N18</f>
        <v>777350.60115635744</v>
      </c>
      <c r="CV17" s="4">
        <f>ParFedAn19!$E$11*CoAr14FIII19!R16</f>
        <v>0</v>
      </c>
      <c r="CW17" s="4">
        <f>ParFedAn19!$F$11*CaGa19!$N18</f>
        <v>249055.72938994027</v>
      </c>
      <c r="CX17" s="4">
        <f>ParFedAn19!$G$11*CaGa19!$N18</f>
        <v>125022.34429271708</v>
      </c>
      <c r="CY17" s="4">
        <f>ParFedAn19!$H$11*CaGa19!$N18</f>
        <v>14677.187376950937</v>
      </c>
      <c r="CZ17" s="4">
        <f>ParFedAn19!$I$11*CaGa19!$N18+Aj1S19!G19</f>
        <v>151246.02609868281</v>
      </c>
      <c r="DA17" s="4">
        <f>ParFedAn19!$J$11*CaGa19!$N18</f>
        <v>25266.640152048392</v>
      </c>
      <c r="DB17" s="4">
        <f>ParFedAn19!$K$11*CoAr14FII19!O18+Aj1S19!I19</f>
        <v>86544.073552935763</v>
      </c>
      <c r="DC17" s="5">
        <f t="shared" si="62"/>
        <v>6823413.8777400041</v>
      </c>
      <c r="DE17" s="3" t="s">
        <v>12</v>
      </c>
      <c r="DF17" s="4">
        <f>ParFedAn19!$C$14*CaGa19!$N18</f>
        <v>3894999.6172742653</v>
      </c>
      <c r="DG17" s="4">
        <f>ParFedAn19!$D$14*CaGa19!$N18</f>
        <v>535395.53565979784</v>
      </c>
      <c r="DH17" s="4">
        <f>ParFedAn19!$E$14*CoAr14FIII19!R16</f>
        <v>0</v>
      </c>
      <c r="DI17" s="4">
        <f>ParFedAn19!$F$14*CaGa19!$N18</f>
        <v>214014.84115414918</v>
      </c>
      <c r="DJ17" s="4">
        <f>ParFedAn19!$G$14*CaGa19!$N18</f>
        <v>125022.34429271708</v>
      </c>
      <c r="DK17" s="4">
        <f>ParFedAn19!$H$14*CaGa19!$N18</f>
        <v>17214.879745895334</v>
      </c>
      <c r="DL17" s="4">
        <f>ParFedAn19!$I$14*CaGa19!$N18+Aj1S19!G19</f>
        <v>130071.28396979463</v>
      </c>
      <c r="DM17" s="4">
        <f>ParFedAn19!$J$14*CaGa19!$N18</f>
        <v>25266.640152048392</v>
      </c>
      <c r="DN17" s="4">
        <f>ParFedAn19!$K$14*CoAr14FII19!O18+Aj1S19!I19</f>
        <v>49423.676949630826</v>
      </c>
      <c r="DO17" s="5">
        <f t="shared" si="63"/>
        <v>4991408.8191982973</v>
      </c>
      <c r="DQ17" s="3" t="s">
        <v>12</v>
      </c>
      <c r="DR17" s="4">
        <f>ParFedAn19!$C$22*CaGa19!$N18</f>
        <v>4324273.9860465042</v>
      </c>
      <c r="DS17" s="4">
        <f>ParFedAn19!$D$22*CaGa19!$N18</f>
        <v>610398.44183202251</v>
      </c>
      <c r="DT17" s="4">
        <f>ParFedAn19!$E$22*CoAr14FIII19!R16</f>
        <v>0</v>
      </c>
      <c r="DU17" s="4">
        <f>ParFedAn19!$F$22*CaGa19!$N18</f>
        <v>130150.41145341993</v>
      </c>
      <c r="DV17" s="4">
        <f>ParFedAn19!$G$22*CaGa19!$N18</f>
        <v>379493.83333598915</v>
      </c>
      <c r="DW17" s="4">
        <f>ParFedAn19!$H$22*CaGa19!$N18</f>
        <v>15300.223701189439</v>
      </c>
      <c r="DX17" s="4">
        <f>ParFedAn19!$I$22*CaGa19!$N18</f>
        <v>94750.404490943751</v>
      </c>
      <c r="DY17" s="4">
        <f>ParFedAn19!$J$22*CaGa19!$N18</f>
        <v>25266.640152048392</v>
      </c>
      <c r="DZ17" s="4">
        <f>ParFedAn19!$K$22*CoAr14FII19!O18</f>
        <v>59293.475239077197</v>
      </c>
      <c r="EA17" s="5">
        <f t="shared" si="64"/>
        <v>5638927.4162511956</v>
      </c>
      <c r="EC17" s="3" t="s">
        <v>12</v>
      </c>
      <c r="ED17" s="4">
        <f>ParFedAn19!$C$26*CaGa19!$N18</f>
        <v>5261858.83402937</v>
      </c>
      <c r="EE17" s="4">
        <f>ParFedAn19!$D$26*CaGa19!$N18</f>
        <v>709281.52917379548</v>
      </c>
      <c r="EF17" s="4">
        <f>ParFedAn19!$E$26*CoAr14FIII19!R16</f>
        <v>0</v>
      </c>
      <c r="EG17" s="4">
        <f>ParFedAn19!$F$26*CaGa19!$N18</f>
        <v>133097.60494228976</v>
      </c>
      <c r="EH17" s="4">
        <f>ParFedAn19!$G$26*CaGa19!$N18</f>
        <v>126214.17987013048</v>
      </c>
      <c r="EI17" s="4">
        <f>ParFedAn19!$H$26*CaGa19!$N18</f>
        <v>9709.271264030278</v>
      </c>
      <c r="EJ17" s="4">
        <f>ParFedAn19!$I$26*CaGa19!$N18</f>
        <v>149653.48142058344</v>
      </c>
      <c r="EK17" s="4">
        <f>ParFedAn19!$J$26*CaGa19!$N18</f>
        <v>25266.640152048392</v>
      </c>
      <c r="EL17" s="4">
        <f>ParFedAn19!$K$26*CoAr14FII19!O18</f>
        <v>68780.248941810103</v>
      </c>
      <c r="EM17" s="5">
        <f t="shared" si="65"/>
        <v>6483861.7897940576</v>
      </c>
      <c r="EO17" s="3" t="s">
        <v>12</v>
      </c>
      <c r="EP17" s="4">
        <f>ParFedAn19!$C$30*CaGa19!$N18</f>
        <v>4806216.6295916149</v>
      </c>
      <c r="EQ17" s="4">
        <f>ParFedAn19!$D$30*CaGa19!$N18</f>
        <v>588525.40100861806</v>
      </c>
      <c r="ER17" s="4">
        <f>ParFedAn19!$E$30*CoAr14FIII19!R16</f>
        <v>1577616.5409681636</v>
      </c>
      <c r="ES17" s="400">
        <f>ParFedAn19!$F$30*CaGa19!$N18</f>
        <v>-29101.62127903568</v>
      </c>
      <c r="ET17" s="4">
        <f>ParFedAn19!$G$30*CaGa19!$N18</f>
        <v>125022.3440845117</v>
      </c>
      <c r="EU17" s="4">
        <f>ParFedAn19!$H$30*CaGa19!$N18</f>
        <v>16073.938539710545</v>
      </c>
      <c r="EV17" s="4">
        <f>ParFedAn19!$I$30*CaGa19!$N18</f>
        <v>127846.18341529918</v>
      </c>
      <c r="EW17" s="4">
        <f>ParFedAn19!$J$30*CaGa19!$N18</f>
        <v>25266.640152048392</v>
      </c>
      <c r="EX17" s="4">
        <f>ParFedAn19!$K$30*CoAr14FII19!O18</f>
        <v>70030.119669570471</v>
      </c>
      <c r="EY17" s="5">
        <f t="shared" si="66"/>
        <v>7307496.1761505017</v>
      </c>
      <c r="FA17" s="3" t="s">
        <v>12</v>
      </c>
      <c r="FB17" s="405">
        <f>ParFedAn19!$C$41*CaGa19!$AC18+Aj1S19!AW19</f>
        <v>4114429.0343193696</v>
      </c>
      <c r="FC17" s="405">
        <f>ParFedAn19!$D$41*CaGa19!$AC18+Aj1S19!AX19</f>
        <v>557542.67874106928</v>
      </c>
      <c r="FD17" s="468">
        <f>IFERROR(ParFedAn19!$E$41*CoAr14FIII19!R16+Aj1S19!AY19,0)</f>
        <v>267250.24979525467</v>
      </c>
      <c r="FE17" s="405">
        <f>ParFedAn19!$F$41*CaGa19!$AC18+Aj1S19!AZ19</f>
        <v>117293.01398085638</v>
      </c>
      <c r="FF17" s="405">
        <f>ParFedAn19!$G$41*CaGa19!$AC18+Aj1S19!BA19</f>
        <v>422278.07115207397</v>
      </c>
      <c r="FG17" s="405">
        <f>ParFedAn19!$H$41*CaGa19!$AC18+Aj1S19!BB19</f>
        <v>16470.37770931661</v>
      </c>
      <c r="FH17" s="405">
        <f>ParFedAn19!$I$41*CaGa19!$AC18+Aj1S19!BC19</f>
        <v>110862.33257411477</v>
      </c>
      <c r="FI17" s="405">
        <f>ParFedAn19!$J$41*CaGa19!$AC18+Aj1S19!BD19</f>
        <v>25125.335267339982</v>
      </c>
      <c r="FJ17" s="405">
        <f>ParFedAn19!$K$41*CoAr14FII19!U18+Aj1S19!BE19</f>
        <v>70174.830004648305</v>
      </c>
      <c r="FK17" s="5">
        <f t="shared" si="67"/>
        <v>5701425.9235440437</v>
      </c>
      <c r="FM17" s="3" t="s">
        <v>12</v>
      </c>
      <c r="FN17" s="4"/>
      <c r="FO17" s="4"/>
      <c r="FP17" s="4"/>
      <c r="FQ17" s="4"/>
      <c r="FR17" s="4"/>
      <c r="FS17" s="4"/>
      <c r="FT17" s="4"/>
      <c r="FU17" s="4"/>
      <c r="FV17" s="4"/>
      <c r="FW17" s="5">
        <f t="shared" si="68"/>
        <v>0</v>
      </c>
      <c r="FY17" s="3" t="s">
        <v>12</v>
      </c>
      <c r="FZ17" s="4"/>
      <c r="GA17" s="4"/>
      <c r="GB17" s="4"/>
      <c r="GC17" s="4"/>
      <c r="GD17" s="4"/>
      <c r="GE17" s="4"/>
      <c r="GF17" s="4"/>
      <c r="GG17" s="4"/>
      <c r="GH17" s="4"/>
      <c r="GI17" s="5">
        <f t="shared" si="69"/>
        <v>0</v>
      </c>
      <c r="GK17" s="3" t="s">
        <v>12</v>
      </c>
      <c r="GL17" s="4"/>
      <c r="GM17" s="4"/>
      <c r="GN17" s="4"/>
      <c r="GO17" s="4"/>
      <c r="GP17" s="4"/>
      <c r="GQ17" s="4"/>
      <c r="GR17" s="4"/>
      <c r="GS17" s="4"/>
      <c r="GT17" s="4"/>
      <c r="GU17" s="5">
        <f t="shared" si="70"/>
        <v>0</v>
      </c>
      <c r="GW17" s="3" t="s">
        <v>12</v>
      </c>
      <c r="GX17" s="4"/>
      <c r="GY17" s="4"/>
      <c r="GZ17" s="4"/>
      <c r="HA17" s="4"/>
      <c r="HB17" s="4"/>
      <c r="HC17" s="4"/>
      <c r="HD17" s="4"/>
      <c r="HE17" s="4"/>
      <c r="HF17" s="4"/>
      <c r="HG17" s="5"/>
      <c r="HI17" s="3" t="s">
        <v>12</v>
      </c>
      <c r="HJ17" s="4"/>
      <c r="HK17" s="4"/>
      <c r="HL17" s="4"/>
      <c r="HM17" s="4"/>
      <c r="HN17" s="4"/>
      <c r="HO17" s="4"/>
      <c r="HP17" s="4"/>
      <c r="HQ17" s="4"/>
      <c r="HR17" s="4"/>
      <c r="HS17" s="5">
        <f t="shared" si="71"/>
        <v>0</v>
      </c>
    </row>
    <row r="18" spans="1:227" s="2" customFormat="1">
      <c r="A18" s="3" t="s">
        <v>13</v>
      </c>
      <c r="B18" s="4">
        <f t="shared" si="8"/>
        <v>6713610.8210741654</v>
      </c>
      <c r="C18" s="4">
        <f t="shared" si="0"/>
        <v>941381.41131733055</v>
      </c>
      <c r="D18" s="4">
        <f t="shared" si="0"/>
        <v>0</v>
      </c>
      <c r="E18" s="4">
        <f t="shared" si="0"/>
        <v>308307.65960703278</v>
      </c>
      <c r="F18" s="4">
        <f t="shared" si="0"/>
        <v>275518.168804046</v>
      </c>
      <c r="G18" s="4">
        <f t="shared" si="0"/>
        <v>25391.074079867096</v>
      </c>
      <c r="H18" s="4">
        <f t="shared" si="0"/>
        <v>215808.19033134327</v>
      </c>
      <c r="I18" s="4">
        <f t="shared" si="0"/>
        <v>38567.723862883518</v>
      </c>
      <c r="J18" s="4">
        <f t="shared" si="0"/>
        <v>366253.17540242168</v>
      </c>
      <c r="K18" s="6">
        <f t="shared" si="9"/>
        <v>8884838.2244790904</v>
      </c>
      <c r="L18" s="3"/>
      <c r="M18" s="3" t="s">
        <v>13</v>
      </c>
      <c r="N18" s="4">
        <f t="shared" si="10"/>
        <v>7322964.9315271592</v>
      </c>
      <c r="O18" s="4">
        <f t="shared" si="1"/>
        <v>970913.12785879383</v>
      </c>
      <c r="P18" s="4">
        <f t="shared" si="1"/>
        <v>1976796.3968482688</v>
      </c>
      <c r="Q18" s="4">
        <f t="shared" si="1"/>
        <v>119135.92330976372</v>
      </c>
      <c r="R18" s="4">
        <f t="shared" si="1"/>
        <v>320921.63297185639</v>
      </c>
      <c r="S18" s="4">
        <f t="shared" si="1"/>
        <v>20903.643555589384</v>
      </c>
      <c r="T18" s="4">
        <f t="shared" si="1"/>
        <v>189404.39244975965</v>
      </c>
      <c r="U18" s="4">
        <f t="shared" si="1"/>
        <v>38567.723862883518</v>
      </c>
      <c r="V18" s="4">
        <f t="shared" si="1"/>
        <v>348952.46725936915</v>
      </c>
      <c r="W18" s="5">
        <f t="shared" si="11"/>
        <v>11308560.239643443</v>
      </c>
      <c r="X18" s="5"/>
      <c r="Y18" s="3" t="s">
        <v>13</v>
      </c>
      <c r="Z18" s="4">
        <f t="shared" si="12"/>
        <v>2093460.8096438355</v>
      </c>
      <c r="AA18" s="4">
        <f t="shared" si="13"/>
        <v>283683.04275330756</v>
      </c>
      <c r="AB18" s="4">
        <f t="shared" si="14"/>
        <v>334871.82539798203</v>
      </c>
      <c r="AC18" s="4">
        <f t="shared" si="15"/>
        <v>59679.806351198655</v>
      </c>
      <c r="AD18" s="4">
        <f t="shared" si="16"/>
        <v>214859.1178399307</v>
      </c>
      <c r="AE18" s="4">
        <f t="shared" si="17"/>
        <v>8380.2855674212897</v>
      </c>
      <c r="AF18" s="4">
        <f t="shared" si="18"/>
        <v>56407.814200641158</v>
      </c>
      <c r="AG18" s="4">
        <f t="shared" si="19"/>
        <v>12784.010678662622</v>
      </c>
      <c r="AH18" s="4">
        <f t="shared" si="20"/>
        <v>124153.10870086651</v>
      </c>
      <c r="AI18" s="5">
        <f t="shared" si="21"/>
        <v>3188279.821133846</v>
      </c>
      <c r="AK18" s="3" t="s">
        <v>13</v>
      </c>
      <c r="AL18" s="4">
        <f t="shared" si="22"/>
        <v>0</v>
      </c>
      <c r="AM18" s="4">
        <f t="shared" si="23"/>
        <v>0</v>
      </c>
      <c r="AN18" s="4">
        <f t="shared" si="24"/>
        <v>0</v>
      </c>
      <c r="AO18" s="4">
        <f t="shared" si="25"/>
        <v>0</v>
      </c>
      <c r="AP18" s="4">
        <f t="shared" si="26"/>
        <v>0</v>
      </c>
      <c r="AQ18" s="4">
        <f t="shared" si="27"/>
        <v>0</v>
      </c>
      <c r="AR18" s="4">
        <f t="shared" si="28"/>
        <v>0</v>
      </c>
      <c r="AS18" s="4">
        <f t="shared" si="29"/>
        <v>0</v>
      </c>
      <c r="AT18" s="4">
        <f t="shared" si="30"/>
        <v>0</v>
      </c>
      <c r="AU18" s="5">
        <f t="shared" si="31"/>
        <v>0</v>
      </c>
      <c r="AW18" s="3" t="s">
        <v>13</v>
      </c>
      <c r="AX18" s="4">
        <f t="shared" si="32"/>
        <v>14036575.752601324</v>
      </c>
      <c r="AY18" s="4">
        <f t="shared" si="33"/>
        <v>1912294.5391761244</v>
      </c>
      <c r="AZ18" s="4">
        <f t="shared" si="34"/>
        <v>1976796.3968482688</v>
      </c>
      <c r="BA18" s="4">
        <f t="shared" si="35"/>
        <v>427443.5829167965</v>
      </c>
      <c r="BB18" s="4">
        <f t="shared" si="36"/>
        <v>596439.80177590228</v>
      </c>
      <c r="BC18" s="4">
        <f t="shared" si="37"/>
        <v>46294.71763545648</v>
      </c>
      <c r="BD18" s="4">
        <f t="shared" si="38"/>
        <v>405212.58278110286</v>
      </c>
      <c r="BE18" s="4">
        <f t="shared" si="39"/>
        <v>77135.447725767037</v>
      </c>
      <c r="BF18" s="4">
        <f t="shared" si="40"/>
        <v>715205.64266179083</v>
      </c>
      <c r="BG18" s="5">
        <f t="shared" si="41"/>
        <v>20193398.46412253</v>
      </c>
      <c r="BI18" s="3" t="s">
        <v>13</v>
      </c>
      <c r="BJ18" s="4">
        <f t="shared" si="42"/>
        <v>2093460.8096438355</v>
      </c>
      <c r="BK18" s="4">
        <f t="shared" si="43"/>
        <v>283683.04275330756</v>
      </c>
      <c r="BL18" s="4">
        <f t="shared" si="44"/>
        <v>334871.82539798203</v>
      </c>
      <c r="BM18" s="4">
        <f t="shared" si="45"/>
        <v>59679.806351198655</v>
      </c>
      <c r="BN18" s="4">
        <f t="shared" si="46"/>
        <v>214859.1178399307</v>
      </c>
      <c r="BO18" s="4">
        <f t="shared" si="47"/>
        <v>8380.2855674212897</v>
      </c>
      <c r="BP18" s="4">
        <f t="shared" si="48"/>
        <v>56407.814200641158</v>
      </c>
      <c r="BQ18" s="4">
        <f t="shared" si="49"/>
        <v>12784.010678662622</v>
      </c>
      <c r="BR18" s="4">
        <f t="shared" si="50"/>
        <v>124153.10870086651</v>
      </c>
      <c r="BS18" s="5">
        <f t="shared" si="51"/>
        <v>3188279.821133846</v>
      </c>
      <c r="BU18" s="3" t="s">
        <v>13</v>
      </c>
      <c r="BV18" s="4">
        <f t="shared" si="52"/>
        <v>16130036.562245158</v>
      </c>
      <c r="BW18" s="4">
        <f t="shared" si="53"/>
        <v>2195977.5819294318</v>
      </c>
      <c r="BX18" s="4">
        <f t="shared" si="54"/>
        <v>2311668.2222462511</v>
      </c>
      <c r="BY18" s="4">
        <f t="shared" si="55"/>
        <v>487123.38926799514</v>
      </c>
      <c r="BZ18" s="4">
        <f t="shared" si="56"/>
        <v>811298.91961583297</v>
      </c>
      <c r="CA18" s="4">
        <f t="shared" si="57"/>
        <v>54675.003202877771</v>
      </c>
      <c r="CB18" s="4">
        <f t="shared" si="58"/>
        <v>461620.39698174404</v>
      </c>
      <c r="CC18" s="4">
        <f t="shared" si="59"/>
        <v>89919.458404429664</v>
      </c>
      <c r="CD18" s="4">
        <f t="shared" si="60"/>
        <v>839358.75136265729</v>
      </c>
      <c r="CE18" s="5">
        <f t="shared" si="61"/>
        <v>23381678.285256378</v>
      </c>
      <c r="CF18" s="6"/>
      <c r="CG18" s="3" t="s">
        <v>13</v>
      </c>
      <c r="CH18" s="4">
        <f>ParFedAn19!$C$7*CaGa19!$N19</f>
        <v>1987151.1997696902</v>
      </c>
      <c r="CI18" s="4">
        <f>ParFedAn19!$D$7*CaGa19!$N19</f>
        <v>273443.63246326341</v>
      </c>
      <c r="CJ18" s="4">
        <f>ParFedAn19!$E$7*CoAr14FIII19!R17</f>
        <v>0</v>
      </c>
      <c r="CK18" s="4">
        <f>ParFedAn19!$F$7*CaGa19!$N19</f>
        <v>72692.928268294723</v>
      </c>
      <c r="CL18" s="4">
        <f>ParFedAn19!$G$7*CaGa19!$N19</f>
        <v>148293.04185522339</v>
      </c>
      <c r="CM18" s="4">
        <f>ParFedAn19!$H$7*CaGa19!$N19</f>
        <v>9164.0855710583983</v>
      </c>
      <c r="CN18" s="4">
        <f>ParFedAn19!$I$7*CaGa19!$N19+Aj1S19!G20</f>
        <v>72671.254732986054</v>
      </c>
      <c r="CO18" s="4">
        <f>ParFedAn19!$J$7*CaGa19!$N19</f>
        <v>12855.907954294506</v>
      </c>
      <c r="CP18" s="4">
        <f>ParFedAn19!$K$7*CoAr14FII19!O19+Aj1S19!I20</f>
        <v>125917.28466668988</v>
      </c>
      <c r="CQ18" s="5">
        <f t="shared" si="7"/>
        <v>2702189.3352815011</v>
      </c>
      <c r="CS18" s="3" t="s">
        <v>13</v>
      </c>
      <c r="CT18" s="4">
        <f>ParFedAn19!$C$11*CaGa19!$N19</f>
        <v>2744646.5958939418</v>
      </c>
      <c r="CU18" s="4">
        <f>ParFedAn19!$D$11*CaGa19!$N19</f>
        <v>395523.41413590929</v>
      </c>
      <c r="CV18" s="4">
        <f>ParFedAn19!$E$11*CoAr14FIII19!R17</f>
        <v>0</v>
      </c>
      <c r="CW18" s="4">
        <f>ParFedAn19!$F$11*CaGa19!$N19</f>
        <v>126721.93505978186</v>
      </c>
      <c r="CX18" s="4">
        <f>ParFedAn19!$G$11*CaGa19!$N19</f>
        <v>63612.563474411312</v>
      </c>
      <c r="CY18" s="4">
        <f>ParFedAn19!$H$11*CaGa19!$N19</f>
        <v>7467.8931908054774</v>
      </c>
      <c r="CZ18" s="4">
        <f>ParFedAn19!$I$11*CaGa19!$N19+Aj1S19!G20</f>
        <v>76955.423368394637</v>
      </c>
      <c r="DA18" s="4">
        <f>ParFedAn19!$J$11*CaGa19!$N19</f>
        <v>12855.907954294506</v>
      </c>
      <c r="DB18" s="4">
        <f>ParFedAn19!$K$11*CoAr14FII19!O19+Aj1S19!I20</f>
        <v>152861.03634632152</v>
      </c>
      <c r="DC18" s="5">
        <f t="shared" si="62"/>
        <v>3580644.7694238601</v>
      </c>
      <c r="DE18" s="3" t="s">
        <v>13</v>
      </c>
      <c r="DF18" s="4">
        <f>ParFedAn19!$C$14*CaGa19!$N19</f>
        <v>1981813.0254105332</v>
      </c>
      <c r="DG18" s="4">
        <f>ParFedAn19!$D$14*CaGa19!$N19</f>
        <v>272414.36471815786</v>
      </c>
      <c r="DH18" s="4">
        <f>ParFedAn19!$E$14*CoAr14FIII19!R17</f>
        <v>0</v>
      </c>
      <c r="DI18" s="4">
        <f>ParFedAn19!$F$14*CaGa19!$N19</f>
        <v>108892.79627895623</v>
      </c>
      <c r="DJ18" s="4">
        <f>ParFedAn19!$G$14*CaGa19!$N19</f>
        <v>63612.563474411312</v>
      </c>
      <c r="DK18" s="4">
        <f>ParFedAn19!$H$14*CaGa19!$N19</f>
        <v>8759.0953180032175</v>
      </c>
      <c r="DL18" s="4">
        <f>ParFedAn19!$I$14*CaGa19!$N19+Aj1S19!G20</f>
        <v>66181.51222996258</v>
      </c>
      <c r="DM18" s="4">
        <f>ParFedAn19!$J$14*CaGa19!$N19</f>
        <v>12855.907954294506</v>
      </c>
      <c r="DN18" s="4">
        <f>ParFedAn19!$K$14*CoAr14FII19!O19+Aj1S19!I20</f>
        <v>87474.854389410291</v>
      </c>
      <c r="DO18" s="5">
        <f t="shared" si="63"/>
        <v>2602004.1197737297</v>
      </c>
      <c r="DQ18" s="3" t="s">
        <v>13</v>
      </c>
      <c r="DR18" s="4">
        <f>ParFedAn19!$C$22*CaGa19!$N19</f>
        <v>2200231.9263353706</v>
      </c>
      <c r="DS18" s="4">
        <f>ParFedAn19!$D$22*CaGa19!$N19</f>
        <v>310576.56009721127</v>
      </c>
      <c r="DT18" s="4">
        <f>ParFedAn19!$E$22*CoAr14FIII19!R17</f>
        <v>0</v>
      </c>
      <c r="DU18" s="4">
        <f>ParFedAn19!$F$22*CaGa19!$N19</f>
        <v>66221.77304896139</v>
      </c>
      <c r="DV18" s="4">
        <f>ParFedAn19!$G$22*CaGa19!$N19</f>
        <v>193090.08879814725</v>
      </c>
      <c r="DW18" s="4">
        <f>ParFedAn19!$H$22*CaGa19!$N19</f>
        <v>7784.9000262371683</v>
      </c>
      <c r="DX18" s="4">
        <f>ParFedAn19!$I$22*CaGa19!$N19</f>
        <v>48209.911228303645</v>
      </c>
      <c r="DY18" s="4">
        <f>ParFedAn19!$J$22*CaGa19!$N19</f>
        <v>12855.907954294506</v>
      </c>
      <c r="DZ18" s="4">
        <f>ParFedAn19!$K$22*CoAr14FII19!O19</f>
        <v>104443.22570882054</v>
      </c>
      <c r="EA18" s="5">
        <f t="shared" si="64"/>
        <v>2943414.2931973469</v>
      </c>
      <c r="EC18" s="3" t="s">
        <v>13</v>
      </c>
      <c r="ED18" s="4">
        <f>ParFedAn19!$C$26*CaGa19!$N19</f>
        <v>2677284.0564355315</v>
      </c>
      <c r="EE18" s="4">
        <f>ParFedAn19!$D$26*CaGa19!$N19</f>
        <v>360889.21985143021</v>
      </c>
      <c r="EF18" s="4">
        <f>ParFedAn19!$E$26*CoAr14FIII19!R17</f>
        <v>0</v>
      </c>
      <c r="EG18" s="4">
        <f>ParFedAn19!$F$26*CaGa19!$N19</f>
        <v>67721.333259119958</v>
      </c>
      <c r="EH18" s="4">
        <f>ParFedAn19!$G$26*CaGa19!$N19</f>
        <v>64218.980805234693</v>
      </c>
      <c r="EI18" s="4">
        <f>ParFedAn19!$H$26*CaGa19!$N19</f>
        <v>4940.1699997508567</v>
      </c>
      <c r="EJ18" s="4">
        <f>ParFedAn19!$I$26*CaGa19!$N19</f>
        <v>76145.121417212591</v>
      </c>
      <c r="EK18" s="4">
        <f>ParFedAn19!$J$26*CaGa19!$N19</f>
        <v>12855.907954294506</v>
      </c>
      <c r="EL18" s="4">
        <f>ParFedAn19!$K$26*CoAr14FII19!O19</f>
        <v>121153.82064507471</v>
      </c>
      <c r="EM18" s="5">
        <f t="shared" si="65"/>
        <v>3385208.6103676492</v>
      </c>
      <c r="EO18" s="3" t="s">
        <v>13</v>
      </c>
      <c r="EP18" s="4">
        <f>ParFedAn19!$C$30*CaGa19!$N19</f>
        <v>2445448.9487562571</v>
      </c>
      <c r="EQ18" s="4">
        <f>ParFedAn19!$D$30*CaGa19!$N19</f>
        <v>299447.34791015222</v>
      </c>
      <c r="ER18" s="4">
        <f>ParFedAn19!$E$30*CoAr14FIII19!R17</f>
        <v>1976796.3968482688</v>
      </c>
      <c r="ES18" s="400">
        <f>ParFedAn19!$F$30*CaGa19!$N19</f>
        <v>-14807.18299831765</v>
      </c>
      <c r="ET18" s="4">
        <f>ParFedAn19!$G$30*CaGa19!$N19</f>
        <v>63612.563368474424</v>
      </c>
      <c r="EU18" s="4">
        <f>ParFedAn19!$H$30*CaGa19!$N19</f>
        <v>8178.5735296013572</v>
      </c>
      <c r="EV18" s="4">
        <f>ParFedAn19!$I$30*CaGa19!$N19</f>
        <v>65049.359804243395</v>
      </c>
      <c r="EW18" s="4">
        <f>ParFedAn19!$J$30*CaGa19!$N19</f>
        <v>12855.907954294506</v>
      </c>
      <c r="EX18" s="4">
        <f>ParFedAn19!$K$30*CoAr14FII19!O19</f>
        <v>123355.42090547389</v>
      </c>
      <c r="EY18" s="5">
        <f t="shared" si="66"/>
        <v>4979937.3360784482</v>
      </c>
      <c r="FA18" s="3" t="s">
        <v>13</v>
      </c>
      <c r="FB18" s="405">
        <f>ParFedAn19!$C$41*CaGa19!$AC19+Aj1S19!AW20</f>
        <v>2093460.8096438355</v>
      </c>
      <c r="FC18" s="405">
        <f>ParFedAn19!$D$41*CaGa19!$AC19+Aj1S19!AX20</f>
        <v>283683.04275330756</v>
      </c>
      <c r="FD18" s="468">
        <f>IFERROR(ParFedAn19!$E$41*CoAr14FIII19!R17+Aj1S19!AY20,0)</f>
        <v>334871.82539798203</v>
      </c>
      <c r="FE18" s="405">
        <f>ParFedAn19!$F$41*CaGa19!$AC19+Aj1S19!AZ20</f>
        <v>59679.806351198655</v>
      </c>
      <c r="FF18" s="405">
        <f>ParFedAn19!$G$41*CaGa19!$AC19+Aj1S19!BA20</f>
        <v>214859.1178399307</v>
      </c>
      <c r="FG18" s="405">
        <f>ParFedAn19!$H$41*CaGa19!$AC19+Aj1S19!BB20</f>
        <v>8380.2855674212897</v>
      </c>
      <c r="FH18" s="405">
        <f>ParFedAn19!$I$41*CaGa19!$AC19+Aj1S19!BC20</f>
        <v>56407.814200641158</v>
      </c>
      <c r="FI18" s="405">
        <f>ParFedAn19!$J$41*CaGa19!$AC19+Aj1S19!BD20</f>
        <v>12784.010678662622</v>
      </c>
      <c r="FJ18" s="405">
        <f>ParFedAn19!$K$41*CoAr14FII19!U19+Aj1S19!BE20</f>
        <v>124153.10870086651</v>
      </c>
      <c r="FK18" s="5">
        <f t="shared" si="67"/>
        <v>3188279.821133846</v>
      </c>
      <c r="FM18" s="3" t="s">
        <v>13</v>
      </c>
      <c r="FN18" s="4"/>
      <c r="FO18" s="4"/>
      <c r="FP18" s="4"/>
      <c r="FQ18" s="4"/>
      <c r="FR18" s="4"/>
      <c r="FS18" s="4"/>
      <c r="FT18" s="4"/>
      <c r="FU18" s="4"/>
      <c r="FV18" s="4"/>
      <c r="FW18" s="5">
        <f t="shared" si="68"/>
        <v>0</v>
      </c>
      <c r="FY18" s="3" t="s">
        <v>13</v>
      </c>
      <c r="FZ18" s="4"/>
      <c r="GA18" s="4"/>
      <c r="GB18" s="4"/>
      <c r="GC18" s="4"/>
      <c r="GD18" s="4"/>
      <c r="GE18" s="4"/>
      <c r="GF18" s="4"/>
      <c r="GG18" s="4"/>
      <c r="GH18" s="4"/>
      <c r="GI18" s="5">
        <f t="shared" si="69"/>
        <v>0</v>
      </c>
      <c r="GK18" s="3" t="s">
        <v>13</v>
      </c>
      <c r="GL18" s="4"/>
      <c r="GM18" s="4"/>
      <c r="GN18" s="4"/>
      <c r="GO18" s="4"/>
      <c r="GP18" s="4"/>
      <c r="GQ18" s="4"/>
      <c r="GR18" s="4"/>
      <c r="GS18" s="4"/>
      <c r="GT18" s="4"/>
      <c r="GU18" s="5">
        <f t="shared" si="70"/>
        <v>0</v>
      </c>
      <c r="GW18" s="3" t="s">
        <v>13</v>
      </c>
      <c r="GX18" s="4"/>
      <c r="GY18" s="4"/>
      <c r="GZ18" s="4"/>
      <c r="HA18" s="4"/>
      <c r="HB18" s="4"/>
      <c r="HC18" s="4"/>
      <c r="HD18" s="4"/>
      <c r="HE18" s="4"/>
      <c r="HF18" s="4"/>
      <c r="HG18" s="5"/>
      <c r="HI18" s="3" t="s">
        <v>13</v>
      </c>
      <c r="HJ18" s="4"/>
      <c r="HK18" s="4"/>
      <c r="HL18" s="4"/>
      <c r="HM18" s="4"/>
      <c r="HN18" s="4"/>
      <c r="HO18" s="4"/>
      <c r="HP18" s="4"/>
      <c r="HQ18" s="4"/>
      <c r="HR18" s="4"/>
      <c r="HS18" s="5">
        <f t="shared" si="71"/>
        <v>0</v>
      </c>
    </row>
    <row r="19" spans="1:227" s="2" customFormat="1">
      <c r="A19" s="3" t="s">
        <v>14</v>
      </c>
      <c r="B19" s="4">
        <f t="shared" si="8"/>
        <v>36396774.619564794</v>
      </c>
      <c r="C19" s="4">
        <f t="shared" si="0"/>
        <v>5103549.784448579</v>
      </c>
      <c r="D19" s="4">
        <f t="shared" si="0"/>
        <v>0</v>
      </c>
      <c r="E19" s="4">
        <f t="shared" si="0"/>
        <v>1671441.002355759</v>
      </c>
      <c r="F19" s="4">
        <f t="shared" si="0"/>
        <v>1493677.9865282113</v>
      </c>
      <c r="G19" s="4">
        <f t="shared" si="0"/>
        <v>137653.67479042124</v>
      </c>
      <c r="H19" s="4">
        <f t="shared" si="0"/>
        <v>1170869.6928160482</v>
      </c>
      <c r="I19" s="4">
        <f t="shared" si="0"/>
        <v>209088.78849822667</v>
      </c>
      <c r="J19" s="4">
        <f t="shared" si="0"/>
        <v>683639.21949345001</v>
      </c>
      <c r="K19" s="6">
        <f t="shared" si="9"/>
        <v>46866694.768495493</v>
      </c>
      <c r="L19" s="3"/>
      <c r="M19" s="3" t="s">
        <v>14</v>
      </c>
      <c r="N19" s="4">
        <f t="shared" si="10"/>
        <v>39700291.13441015</v>
      </c>
      <c r="O19" s="4">
        <f t="shared" si="1"/>
        <v>5263651.294609773</v>
      </c>
      <c r="P19" s="4">
        <f t="shared" si="1"/>
        <v>472852.99328132148</v>
      </c>
      <c r="Q19" s="4">
        <f t="shared" si="1"/>
        <v>645876.48366329446</v>
      </c>
      <c r="R19" s="4">
        <f t="shared" si="1"/>
        <v>1739825.6552426266</v>
      </c>
      <c r="S19" s="4">
        <f t="shared" si="1"/>
        <v>113325.78302457725</v>
      </c>
      <c r="T19" s="4">
        <f t="shared" si="1"/>
        <v>1026825.8270661152</v>
      </c>
      <c r="U19" s="4">
        <f t="shared" si="1"/>
        <v>209088.78849822667</v>
      </c>
      <c r="V19" s="4">
        <f t="shared" si="1"/>
        <v>651733.69208996673</v>
      </c>
      <c r="W19" s="5">
        <f t="shared" si="11"/>
        <v>49823471.651886061</v>
      </c>
      <c r="X19" s="5"/>
      <c r="Y19" s="3" t="s">
        <v>14</v>
      </c>
      <c r="Z19" s="4">
        <f t="shared" si="12"/>
        <v>11515821.637953635</v>
      </c>
      <c r="AA19" s="4">
        <f t="shared" si="13"/>
        <v>1560562.8158699938</v>
      </c>
      <c r="AB19" s="4">
        <f t="shared" si="14"/>
        <v>80101.898838684399</v>
      </c>
      <c r="AC19" s="4">
        <f t="shared" si="15"/>
        <v>328460.69194215001</v>
      </c>
      <c r="AD19" s="4">
        <f t="shared" si="16"/>
        <v>1176625.3539998552</v>
      </c>
      <c r="AE19" s="4">
        <f t="shared" si="17"/>
        <v>46036.79951012208</v>
      </c>
      <c r="AF19" s="4">
        <f t="shared" si="18"/>
        <v>310462.15745522187</v>
      </c>
      <c r="AG19" s="4">
        <f t="shared" si="19"/>
        <v>70269.270090001519</v>
      </c>
      <c r="AH19" s="4">
        <f t="shared" si="20"/>
        <v>230564.90220165049</v>
      </c>
      <c r="AI19" s="5">
        <f t="shared" si="21"/>
        <v>15318905.527861314</v>
      </c>
      <c r="AK19" s="3" t="s">
        <v>14</v>
      </c>
      <c r="AL19" s="4">
        <f t="shared" si="22"/>
        <v>0</v>
      </c>
      <c r="AM19" s="4">
        <f t="shared" si="23"/>
        <v>0</v>
      </c>
      <c r="AN19" s="4">
        <f t="shared" si="24"/>
        <v>0</v>
      </c>
      <c r="AO19" s="4">
        <f t="shared" si="25"/>
        <v>0</v>
      </c>
      <c r="AP19" s="4">
        <f t="shared" si="26"/>
        <v>0</v>
      </c>
      <c r="AQ19" s="4">
        <f t="shared" si="27"/>
        <v>0</v>
      </c>
      <c r="AR19" s="4">
        <f t="shared" si="28"/>
        <v>0</v>
      </c>
      <c r="AS19" s="4">
        <f t="shared" si="29"/>
        <v>0</v>
      </c>
      <c r="AT19" s="4">
        <f t="shared" si="30"/>
        <v>0</v>
      </c>
      <c r="AU19" s="5">
        <f t="shared" si="31"/>
        <v>0</v>
      </c>
      <c r="AW19" s="3" t="s">
        <v>14</v>
      </c>
      <c r="AX19" s="4">
        <f t="shared" si="32"/>
        <v>76097065.753974944</v>
      </c>
      <c r="AY19" s="4">
        <f t="shared" si="33"/>
        <v>10367201.079058351</v>
      </c>
      <c r="AZ19" s="4">
        <f t="shared" si="34"/>
        <v>472852.99328132148</v>
      </c>
      <c r="BA19" s="4">
        <f t="shared" si="35"/>
        <v>2317317.4860190535</v>
      </c>
      <c r="BB19" s="4">
        <f t="shared" si="36"/>
        <v>3233503.6417708378</v>
      </c>
      <c r="BC19" s="4">
        <f t="shared" si="37"/>
        <v>250979.45781499849</v>
      </c>
      <c r="BD19" s="4">
        <f t="shared" si="38"/>
        <v>2197695.519882163</v>
      </c>
      <c r="BE19" s="4">
        <f t="shared" si="39"/>
        <v>418177.5769964534</v>
      </c>
      <c r="BF19" s="4">
        <f t="shared" si="40"/>
        <v>1335372.9115834166</v>
      </c>
      <c r="BG19" s="5">
        <f t="shared" si="41"/>
        <v>96690166.420381546</v>
      </c>
      <c r="BI19" s="3" t="s">
        <v>14</v>
      </c>
      <c r="BJ19" s="4">
        <f t="shared" si="42"/>
        <v>11515821.637953635</v>
      </c>
      <c r="BK19" s="4">
        <f t="shared" si="43"/>
        <v>1560562.8158699938</v>
      </c>
      <c r="BL19" s="4">
        <f t="shared" si="44"/>
        <v>80101.898838684399</v>
      </c>
      <c r="BM19" s="4">
        <f t="shared" si="45"/>
        <v>328460.69194215001</v>
      </c>
      <c r="BN19" s="4">
        <f t="shared" si="46"/>
        <v>1176625.3539998552</v>
      </c>
      <c r="BO19" s="4">
        <f t="shared" si="47"/>
        <v>46036.79951012208</v>
      </c>
      <c r="BP19" s="4">
        <f t="shared" si="48"/>
        <v>310462.15745522187</v>
      </c>
      <c r="BQ19" s="4">
        <f t="shared" si="49"/>
        <v>70269.270090001519</v>
      </c>
      <c r="BR19" s="4">
        <f t="shared" si="50"/>
        <v>230564.90220165049</v>
      </c>
      <c r="BS19" s="5">
        <f t="shared" si="51"/>
        <v>15318905.527861314</v>
      </c>
      <c r="BU19" s="3" t="s">
        <v>14</v>
      </c>
      <c r="BV19" s="4">
        <f t="shared" si="52"/>
        <v>87612887.391928583</v>
      </c>
      <c r="BW19" s="4">
        <f t="shared" si="53"/>
        <v>11927763.894928345</v>
      </c>
      <c r="BX19" s="4">
        <f t="shared" si="54"/>
        <v>552954.89212000591</v>
      </c>
      <c r="BY19" s="4">
        <f t="shared" si="55"/>
        <v>2645778.1779612033</v>
      </c>
      <c r="BZ19" s="4">
        <f t="shared" si="56"/>
        <v>4410128.9957706928</v>
      </c>
      <c r="CA19" s="4">
        <f t="shared" si="57"/>
        <v>297016.25732512056</v>
      </c>
      <c r="CB19" s="4">
        <f t="shared" si="58"/>
        <v>2508157.6773373848</v>
      </c>
      <c r="CC19" s="4">
        <f t="shared" si="59"/>
        <v>488446.84708645492</v>
      </c>
      <c r="CD19" s="4">
        <f t="shared" si="60"/>
        <v>1565937.8137850671</v>
      </c>
      <c r="CE19" s="5">
        <f t="shared" si="61"/>
        <v>112009071.94824286</v>
      </c>
      <c r="CF19" s="6"/>
      <c r="CG19" s="3" t="s">
        <v>14</v>
      </c>
      <c r="CH19" s="4">
        <f>ParFedAn19!$C$7*CaGa19!$N20</f>
        <v>10773024.573599452</v>
      </c>
      <c r="CI19" s="4">
        <f>ParFedAn19!$D$7*CaGa19!$N20</f>
        <v>1482431.2172936073</v>
      </c>
      <c r="CJ19" s="4">
        <f>ParFedAn19!$E$7*CoAr14FIII19!R18</f>
        <v>0</v>
      </c>
      <c r="CK19" s="4">
        <f>ParFedAn19!$F$7*CaGa19!$N20</f>
        <v>394093.16344524</v>
      </c>
      <c r="CL19" s="4">
        <f>ParFedAn19!$G$7*CaGa19!$N20</f>
        <v>803947.17029347888</v>
      </c>
      <c r="CM19" s="4">
        <f>ParFedAn19!$H$7*CaGa19!$N20</f>
        <v>49681.634222409681</v>
      </c>
      <c r="CN19" s="4">
        <f>ParFedAn19!$I$7*CaGa19!$N20+Aj1S19!G21</f>
        <v>394275.62039575377</v>
      </c>
      <c r="CO19" s="4">
        <f>ParFedAn19!$J$7*CaGa19!$N20</f>
        <v>69696.262832742228</v>
      </c>
      <c r="CP19" s="4">
        <f>ParFedAn19!$K$7*CoAr14FII19!O20+Aj1S19!I21</f>
        <v>235038.38077295563</v>
      </c>
      <c r="CQ19" s="5">
        <f t="shared" si="7"/>
        <v>14202188.022855638</v>
      </c>
      <c r="CS19" s="3" t="s">
        <v>14</v>
      </c>
      <c r="CT19" s="4">
        <f>ParFedAn19!$C$11*CaGa19!$N20</f>
        <v>14879665.536693159</v>
      </c>
      <c r="CU19" s="4">
        <f>ParFedAn19!$D$11*CaGa19!$N20</f>
        <v>2144267.3614438348</v>
      </c>
      <c r="CV19" s="4">
        <f>ParFedAn19!$E$11*CoAr14FIII19!R18</f>
        <v>0</v>
      </c>
      <c r="CW19" s="4">
        <f>ParFedAn19!$F$11*CaGa19!$N20</f>
        <v>687002.84133956558</v>
      </c>
      <c r="CX19" s="4">
        <f>ParFedAn19!$G$11*CaGa19!$N20</f>
        <v>344865.40811736614</v>
      </c>
      <c r="CY19" s="4">
        <f>ParFedAn19!$H$11*CaGa19!$N20</f>
        <v>40485.99667045354</v>
      </c>
      <c r="CZ19" s="4">
        <f>ParFedAn19!$I$11*CaGa19!$N20+Aj1S19!G21</f>
        <v>417501.56011893624</v>
      </c>
      <c r="DA19" s="4">
        <f>ParFedAn19!$J$11*CaGa19!$N20</f>
        <v>69696.262832742228</v>
      </c>
      <c r="DB19" s="4">
        <f>ParFedAn19!$K$11*CoAr14FII19!O20+Aj1S19!I21</f>
        <v>285360.85276702652</v>
      </c>
      <c r="DC19" s="5">
        <f t="shared" si="62"/>
        <v>18868845.819983087</v>
      </c>
      <c r="DE19" s="3" t="s">
        <v>14</v>
      </c>
      <c r="DF19" s="4">
        <f>ParFedAn19!$C$14*CaGa19!$N20</f>
        <v>10744084.509272179</v>
      </c>
      <c r="DG19" s="4">
        <f>ParFedAn19!$D$14*CaGa19!$N20</f>
        <v>1476851.2057111366</v>
      </c>
      <c r="DH19" s="4">
        <f>ParFedAn19!$E$14*CoAr14FIII19!R18</f>
        <v>0</v>
      </c>
      <c r="DI19" s="4">
        <f>ParFedAn19!$F$14*CaGa19!$N20</f>
        <v>590344.99757095322</v>
      </c>
      <c r="DJ19" s="4">
        <f>ParFedAn19!$G$14*CaGa19!$N20</f>
        <v>344865.40811736614</v>
      </c>
      <c r="DK19" s="4">
        <f>ParFedAn19!$H$14*CaGa19!$N20</f>
        <v>47486.043897558011</v>
      </c>
      <c r="DL19" s="4">
        <f>ParFedAn19!$I$14*CaGa19!$N20+Aj1S19!G21</f>
        <v>359092.51230135816</v>
      </c>
      <c r="DM19" s="4">
        <f>ParFedAn19!$J$14*CaGa19!$N20</f>
        <v>69696.262832742228</v>
      </c>
      <c r="DN19" s="4">
        <f>ParFedAn19!$K$14*CoAr14FII19!O20+Aj1S19!I21</f>
        <v>163239.98595346787</v>
      </c>
      <c r="DO19" s="5">
        <f t="shared" si="63"/>
        <v>13795660.925656758</v>
      </c>
      <c r="DQ19" s="3" t="s">
        <v>14</v>
      </c>
      <c r="DR19" s="4">
        <f>ParFedAn19!$C$22*CaGa19!$N20</f>
        <v>11928207.885125296</v>
      </c>
      <c r="DS19" s="4">
        <f>ParFedAn19!$D$22*CaGa19!$N20</f>
        <v>1683741.4859518625</v>
      </c>
      <c r="DT19" s="4">
        <f>ParFedAn19!$E$22*CoAr14FIII19!R18</f>
        <v>0</v>
      </c>
      <c r="DU19" s="4">
        <f>ParFedAn19!$F$22*CaGa19!$N20</f>
        <v>359010.82335680886</v>
      </c>
      <c r="DV19" s="4">
        <f>ParFedAn19!$G$22*CaGa19!$N20</f>
        <v>1046807.2443516279</v>
      </c>
      <c r="DW19" s="4">
        <f>ParFedAn19!$H$22*CaGa19!$N20</f>
        <v>42204.598872691808</v>
      </c>
      <c r="DX19" s="4">
        <f>ParFedAn19!$I$22*CaGa19!$N20</f>
        <v>261362.37565302412</v>
      </c>
      <c r="DY19" s="4">
        <f>ParFedAn19!$J$22*CaGa19!$N20</f>
        <v>69696.262832742228</v>
      </c>
      <c r="DZ19" s="4">
        <f>ParFedAn19!$K$22*CoAr14FII19!O20</f>
        <v>195067.16671070541</v>
      </c>
      <c r="EA19" s="5">
        <f t="shared" si="64"/>
        <v>15586097.842854759</v>
      </c>
      <c r="EC19" s="3" t="s">
        <v>14</v>
      </c>
      <c r="ED19" s="4">
        <f>ParFedAn19!$C$26*CaGa19!$N20</f>
        <v>14514470.229456535</v>
      </c>
      <c r="EE19" s="4">
        <f>ParFedAn19!$D$26*CaGa19!$N20</f>
        <v>1956503.5787197247</v>
      </c>
      <c r="EF19" s="4">
        <f>ParFedAn19!$E$26*CoAr14FIII19!R18</f>
        <v>0</v>
      </c>
      <c r="EG19" s="4">
        <f>ParFedAn19!$F$26*CaGa19!$N20</f>
        <v>367140.45083332027</v>
      </c>
      <c r="EH19" s="4">
        <f>ParFedAn19!$G$26*CaGa19!$N20</f>
        <v>348153.00334795256</v>
      </c>
      <c r="EI19" s="4">
        <f>ParFedAn19!$H$26*CaGa19!$N20</f>
        <v>26782.346915143156</v>
      </c>
      <c r="EJ19" s="4">
        <f>ParFedAn19!$I$26*CaGa19!$N20</f>
        <v>412808.68022645643</v>
      </c>
      <c r="EK19" s="4">
        <f>ParFedAn19!$J$26*CaGa19!$N20</f>
        <v>69696.262832742228</v>
      </c>
      <c r="EL19" s="4">
        <f>ParFedAn19!$K$26*CoAr14FII19!O20</f>
        <v>226277.31352628843</v>
      </c>
      <c r="EM19" s="5">
        <f t="shared" si="65"/>
        <v>17921831.86585816</v>
      </c>
      <c r="EO19" s="3" t="s">
        <v>14</v>
      </c>
      <c r="EP19" s="4">
        <f>ParFedAn19!$C$30*CaGa19!$N20</f>
        <v>13257613.019828318</v>
      </c>
      <c r="EQ19" s="4">
        <f>ParFedAn19!$D$30*CaGa19!$N20</f>
        <v>1623406.2299381855</v>
      </c>
      <c r="ER19" s="4">
        <f>ParFedAn19!$E$30*CoAr14FIII19!R18</f>
        <v>472852.99328132148</v>
      </c>
      <c r="ES19" s="400">
        <f>ParFedAn19!$F$30*CaGa19!$N20</f>
        <v>-80274.790526834666</v>
      </c>
      <c r="ET19" s="4">
        <f>ParFedAn19!$G$30*CaGa19!$N20</f>
        <v>344865.40754304617</v>
      </c>
      <c r="EU19" s="4">
        <f>ParFedAn19!$H$30*CaGa19!$N20</f>
        <v>44338.837236742278</v>
      </c>
      <c r="EV19" s="4">
        <f>ParFedAn19!$I$30*CaGa19!$N20</f>
        <v>352654.77118663467</v>
      </c>
      <c r="EW19" s="4">
        <f>ParFedAn19!$J$30*CaGa19!$N20</f>
        <v>69696.262832742228</v>
      </c>
      <c r="EX19" s="4">
        <f>ParFedAn19!$K$30*CoAr14FII19!O20</f>
        <v>230389.2118529728</v>
      </c>
      <c r="EY19" s="5">
        <f t="shared" si="66"/>
        <v>16315541.943173127</v>
      </c>
      <c r="FA19" s="3" t="s">
        <v>14</v>
      </c>
      <c r="FB19" s="405">
        <f>ParFedAn19!$C$41*CaGa19!$AC20+Aj1S19!AW21</f>
        <v>11515821.637953635</v>
      </c>
      <c r="FC19" s="405">
        <f>ParFedAn19!$D$41*CaGa19!$AC20+Aj1S19!AX21</f>
        <v>1560562.8158699938</v>
      </c>
      <c r="FD19" s="468">
        <f>IFERROR(ParFedAn19!$E$41*CoAr14FIII19!R18+Aj1S19!AY21,0)</f>
        <v>80101.898838684399</v>
      </c>
      <c r="FE19" s="405">
        <f>ParFedAn19!$F$41*CaGa19!$AC20+Aj1S19!AZ21</f>
        <v>328460.69194215001</v>
      </c>
      <c r="FF19" s="405">
        <f>ParFedAn19!$G$41*CaGa19!$AC20+Aj1S19!BA21</f>
        <v>1176625.3539998552</v>
      </c>
      <c r="FG19" s="405">
        <f>ParFedAn19!$H$41*CaGa19!$AC20+Aj1S19!BB21</f>
        <v>46036.79951012208</v>
      </c>
      <c r="FH19" s="405">
        <f>ParFedAn19!$I$41*CaGa19!$AC20+Aj1S19!BC21</f>
        <v>310462.15745522187</v>
      </c>
      <c r="FI19" s="405">
        <f>ParFedAn19!$J$41*CaGa19!$AC20+Aj1S19!BD21</f>
        <v>70269.270090001519</v>
      </c>
      <c r="FJ19" s="405">
        <f>ParFedAn19!$K$41*CoAr14FII19!U20+Aj1S19!BE21</f>
        <v>230564.90220165049</v>
      </c>
      <c r="FK19" s="5">
        <f t="shared" si="67"/>
        <v>15318905.527861314</v>
      </c>
      <c r="FM19" s="3" t="s">
        <v>14</v>
      </c>
      <c r="FN19" s="4"/>
      <c r="FO19" s="4"/>
      <c r="FP19" s="4"/>
      <c r="FQ19" s="4"/>
      <c r="FR19" s="4"/>
      <c r="FS19" s="4"/>
      <c r="FT19" s="4"/>
      <c r="FU19" s="4"/>
      <c r="FV19" s="4"/>
      <c r="FW19" s="5">
        <f t="shared" si="68"/>
        <v>0</v>
      </c>
      <c r="FY19" s="3" t="s">
        <v>14</v>
      </c>
      <c r="FZ19" s="4"/>
      <c r="GA19" s="4"/>
      <c r="GB19" s="4"/>
      <c r="GC19" s="4"/>
      <c r="GD19" s="4"/>
      <c r="GE19" s="4"/>
      <c r="GF19" s="4"/>
      <c r="GG19" s="4"/>
      <c r="GH19" s="4"/>
      <c r="GI19" s="5">
        <f t="shared" si="69"/>
        <v>0</v>
      </c>
      <c r="GK19" s="3" t="s">
        <v>14</v>
      </c>
      <c r="GL19" s="4"/>
      <c r="GM19" s="4"/>
      <c r="GN19" s="4"/>
      <c r="GO19" s="4"/>
      <c r="GP19" s="4"/>
      <c r="GQ19" s="4"/>
      <c r="GR19" s="4"/>
      <c r="GS19" s="4"/>
      <c r="GT19" s="4"/>
      <c r="GU19" s="5">
        <f t="shared" si="70"/>
        <v>0</v>
      </c>
      <c r="GW19" s="3" t="s">
        <v>14</v>
      </c>
      <c r="GX19" s="4"/>
      <c r="GY19" s="4"/>
      <c r="GZ19" s="4"/>
      <c r="HA19" s="4"/>
      <c r="HB19" s="4"/>
      <c r="HC19" s="4"/>
      <c r="HD19" s="4"/>
      <c r="HE19" s="4"/>
      <c r="HF19" s="4"/>
      <c r="HG19" s="5"/>
      <c r="HI19" s="3" t="s">
        <v>14</v>
      </c>
      <c r="HJ19" s="4"/>
      <c r="HK19" s="4"/>
      <c r="HL19" s="4"/>
      <c r="HM19" s="4"/>
      <c r="HN19" s="4"/>
      <c r="HO19" s="4"/>
      <c r="HP19" s="4"/>
      <c r="HQ19" s="4"/>
      <c r="HR19" s="4"/>
      <c r="HS19" s="5">
        <f t="shared" si="71"/>
        <v>0</v>
      </c>
    </row>
    <row r="20" spans="1:227" s="2" customFormat="1">
      <c r="A20" s="3" t="s">
        <v>15</v>
      </c>
      <c r="B20" s="4">
        <f t="shared" si="8"/>
        <v>4628330.089626411</v>
      </c>
      <c r="C20" s="4">
        <f t="shared" si="0"/>
        <v>648983.68820220977</v>
      </c>
      <c r="D20" s="4">
        <f t="shared" si="0"/>
        <v>0</v>
      </c>
      <c r="E20" s="4">
        <f t="shared" si="0"/>
        <v>212545.77541824471</v>
      </c>
      <c r="F20" s="4">
        <f t="shared" si="0"/>
        <v>189940.86265943354</v>
      </c>
      <c r="G20" s="4">
        <f t="shared" si="0"/>
        <v>17504.480867864691</v>
      </c>
      <c r="H20" s="4">
        <f t="shared" si="0"/>
        <v>148923.92087822111</v>
      </c>
      <c r="I20" s="4">
        <f t="shared" si="0"/>
        <v>26588.398046943388</v>
      </c>
      <c r="J20" s="4">
        <f t="shared" si="0"/>
        <v>65193.991995003409</v>
      </c>
      <c r="K20" s="6">
        <f t="shared" si="9"/>
        <v>5938011.2076943312</v>
      </c>
      <c r="L20" s="3"/>
      <c r="M20" s="3" t="s">
        <v>15</v>
      </c>
      <c r="N20" s="4">
        <f t="shared" si="10"/>
        <v>5048415.7990622586</v>
      </c>
      <c r="O20" s="4">
        <f t="shared" si="1"/>
        <v>669342.7075004573</v>
      </c>
      <c r="P20" s="4">
        <f t="shared" si="1"/>
        <v>4795115.7756750742</v>
      </c>
      <c r="Q20" s="4">
        <f t="shared" si="1"/>
        <v>82131.71619646858</v>
      </c>
      <c r="R20" s="4">
        <f t="shared" si="1"/>
        <v>221241.78625802972</v>
      </c>
      <c r="S20" s="4">
        <f t="shared" si="1"/>
        <v>14410.868462536215</v>
      </c>
      <c r="T20" s="4">
        <f t="shared" si="1"/>
        <v>130574.45122241587</v>
      </c>
      <c r="U20" s="4">
        <f t="shared" si="1"/>
        <v>26588.398046943388</v>
      </c>
      <c r="V20" s="4">
        <f t="shared" si="1"/>
        <v>62144.496378686585</v>
      </c>
      <c r="W20" s="5">
        <f t="shared" si="11"/>
        <v>11049965.998802871</v>
      </c>
      <c r="X20" s="5"/>
      <c r="Y20" s="3" t="s">
        <v>15</v>
      </c>
      <c r="Z20" s="4">
        <f t="shared" si="12"/>
        <v>1475409.7582078646</v>
      </c>
      <c r="AA20" s="4">
        <f t="shared" si="13"/>
        <v>199943.8422277818</v>
      </c>
      <c r="AB20" s="4">
        <f t="shared" si="14"/>
        <v>812298.71490818157</v>
      </c>
      <c r="AC20" s="4">
        <f t="shared" si="15"/>
        <v>42093.606358393707</v>
      </c>
      <c r="AD20" s="4">
        <f t="shared" si="16"/>
        <v>150404.76869504098</v>
      </c>
      <c r="AE20" s="4">
        <f t="shared" si="17"/>
        <v>5894.2046848434429</v>
      </c>
      <c r="AF20" s="4">
        <f t="shared" si="18"/>
        <v>39787.64398666707</v>
      </c>
      <c r="AG20" s="4">
        <f t="shared" si="19"/>
        <v>8999.4110531816841</v>
      </c>
      <c r="AH20" s="4">
        <f t="shared" si="20"/>
        <v>22125.902509207608</v>
      </c>
      <c r="AI20" s="5">
        <f t="shared" si="21"/>
        <v>2756957.8526311624</v>
      </c>
      <c r="AK20" s="3" t="s">
        <v>15</v>
      </c>
      <c r="AL20" s="4">
        <f t="shared" si="22"/>
        <v>0</v>
      </c>
      <c r="AM20" s="4">
        <f t="shared" si="23"/>
        <v>0</v>
      </c>
      <c r="AN20" s="4">
        <f t="shared" si="24"/>
        <v>0</v>
      </c>
      <c r="AO20" s="4">
        <f t="shared" si="25"/>
        <v>0</v>
      </c>
      <c r="AP20" s="4">
        <f t="shared" si="26"/>
        <v>0</v>
      </c>
      <c r="AQ20" s="4">
        <f t="shared" si="27"/>
        <v>0</v>
      </c>
      <c r="AR20" s="4">
        <f t="shared" si="28"/>
        <v>0</v>
      </c>
      <c r="AS20" s="4">
        <f t="shared" si="29"/>
        <v>0</v>
      </c>
      <c r="AT20" s="4">
        <f t="shared" si="30"/>
        <v>0</v>
      </c>
      <c r="AU20" s="5">
        <f t="shared" si="31"/>
        <v>0</v>
      </c>
      <c r="AW20" s="3" t="s">
        <v>15</v>
      </c>
      <c r="AX20" s="4">
        <f t="shared" si="32"/>
        <v>9676745.8886886686</v>
      </c>
      <c r="AY20" s="4">
        <f t="shared" si="33"/>
        <v>1318326.3957026671</v>
      </c>
      <c r="AZ20" s="4">
        <f t="shared" si="34"/>
        <v>4795115.7756750742</v>
      </c>
      <c r="BA20" s="4">
        <f t="shared" si="35"/>
        <v>294677.49161471333</v>
      </c>
      <c r="BB20" s="4">
        <f t="shared" si="36"/>
        <v>411182.6489174632</v>
      </c>
      <c r="BC20" s="4">
        <f t="shared" si="37"/>
        <v>31915.349330400906</v>
      </c>
      <c r="BD20" s="4">
        <f t="shared" si="38"/>
        <v>279498.37210063695</v>
      </c>
      <c r="BE20" s="4">
        <f t="shared" si="39"/>
        <v>53176.796093886769</v>
      </c>
      <c r="BF20" s="4">
        <f t="shared" si="40"/>
        <v>127338.48837368999</v>
      </c>
      <c r="BG20" s="5">
        <f t="shared" si="41"/>
        <v>16987977.206497204</v>
      </c>
      <c r="BI20" s="3" t="s">
        <v>15</v>
      </c>
      <c r="BJ20" s="4">
        <f t="shared" si="42"/>
        <v>1475409.7582078646</v>
      </c>
      <c r="BK20" s="4">
        <f t="shared" si="43"/>
        <v>199943.8422277818</v>
      </c>
      <c r="BL20" s="4">
        <f t="shared" si="44"/>
        <v>812298.71490818157</v>
      </c>
      <c r="BM20" s="4">
        <f t="shared" si="45"/>
        <v>42093.606358393707</v>
      </c>
      <c r="BN20" s="4">
        <f t="shared" si="46"/>
        <v>150404.76869504098</v>
      </c>
      <c r="BO20" s="4">
        <f t="shared" si="47"/>
        <v>5894.2046848434429</v>
      </c>
      <c r="BP20" s="4">
        <f t="shared" si="48"/>
        <v>39787.64398666707</v>
      </c>
      <c r="BQ20" s="4">
        <f t="shared" si="49"/>
        <v>8999.4110531816841</v>
      </c>
      <c r="BR20" s="4">
        <f t="shared" si="50"/>
        <v>22125.902509207608</v>
      </c>
      <c r="BS20" s="5">
        <f t="shared" si="51"/>
        <v>2756957.8526311624</v>
      </c>
      <c r="BU20" s="3" t="s">
        <v>15</v>
      </c>
      <c r="BV20" s="4">
        <f t="shared" si="52"/>
        <v>11152155.646896534</v>
      </c>
      <c r="BW20" s="4">
        <f t="shared" si="53"/>
        <v>1518270.237930449</v>
      </c>
      <c r="BX20" s="4">
        <f t="shared" si="54"/>
        <v>5607414.4905832559</v>
      </c>
      <c r="BY20" s="4">
        <f t="shared" si="55"/>
        <v>336771.09797310701</v>
      </c>
      <c r="BZ20" s="4">
        <f t="shared" si="56"/>
        <v>561587.41761250421</v>
      </c>
      <c r="CA20" s="4">
        <f t="shared" si="57"/>
        <v>37809.55401524435</v>
      </c>
      <c r="CB20" s="4">
        <f t="shared" si="58"/>
        <v>319286.01608730399</v>
      </c>
      <c r="CC20" s="4">
        <f t="shared" si="59"/>
        <v>62176.207147068453</v>
      </c>
      <c r="CD20" s="4">
        <f t="shared" si="60"/>
        <v>149464.3908828976</v>
      </c>
      <c r="CE20" s="5">
        <f t="shared" si="61"/>
        <v>19744935.059128366</v>
      </c>
      <c r="CF20" s="6"/>
      <c r="CG20" s="3" t="s">
        <v>15</v>
      </c>
      <c r="CH20" s="4">
        <f>ParFedAn19!$C$7*CaGa19!$N21</f>
        <v>1369932.2072201597</v>
      </c>
      <c r="CI20" s="4">
        <f>ParFedAn19!$D$7*CaGa19!$N21</f>
        <v>188510.68756826979</v>
      </c>
      <c r="CJ20" s="4">
        <f>ParFedAn19!$E$7*CoAr14FIII19!R19</f>
        <v>0</v>
      </c>
      <c r="CK20" s="4">
        <f>ParFedAn19!$F$7*CaGa19!$N21</f>
        <v>50114.145155851002</v>
      </c>
      <c r="CL20" s="4">
        <f>ParFedAn19!$G$7*CaGa19!$N21</f>
        <v>102232.48948930654</v>
      </c>
      <c r="CM20" s="4">
        <f>ParFedAn19!$H$7*CaGa19!$N21</f>
        <v>6317.6752604278281</v>
      </c>
      <c r="CN20" s="4">
        <f>ParFedAn19!$I$7*CaGa19!$N21+Aj1S19!G22</f>
        <v>50148.144197391906</v>
      </c>
      <c r="CO20" s="4">
        <f>ParFedAn19!$J$7*CaGa19!$N21</f>
        <v>8862.7993489811288</v>
      </c>
      <c r="CP20" s="4">
        <f>ParFedAn19!$K$7*CoAr14FII19!O21+Aj1S19!I22</f>
        <v>22413.925628992878</v>
      </c>
      <c r="CQ20" s="5">
        <f t="shared" si="7"/>
        <v>1798532.0738693809</v>
      </c>
      <c r="CS20" s="3" t="s">
        <v>15</v>
      </c>
      <c r="CT20" s="4">
        <f>ParFedAn19!$C$11*CaGa19!$N21</f>
        <v>1892145.7861827852</v>
      </c>
      <c r="CU20" s="4">
        <f>ParFedAn19!$D$11*CaGa19!$N21</f>
        <v>272671.88515763596</v>
      </c>
      <c r="CV20" s="4">
        <f>ParFedAn19!$E$11*CoAr14FIII19!R19</f>
        <v>0</v>
      </c>
      <c r="CW20" s="4">
        <f>ParFedAn19!$F$11*CaGa19!$N21</f>
        <v>87361.475170976875</v>
      </c>
      <c r="CX20" s="4">
        <f>ParFedAn19!$G$11*CaGa19!$N21</f>
        <v>43854.1865850635</v>
      </c>
      <c r="CY20" s="4">
        <f>ParFedAn19!$H$11*CaGa19!$N21</f>
        <v>5148.3286240877187</v>
      </c>
      <c r="CZ20" s="4">
        <f>ParFedAn19!$I$11*CaGa19!$N21+Aj1S19!G22</f>
        <v>53101.62886201575</v>
      </c>
      <c r="DA20" s="4">
        <f>ParFedAn19!$J$11*CaGa19!$N21</f>
        <v>8862.7993489811288</v>
      </c>
      <c r="DB20" s="4">
        <f>ParFedAn19!$K$11*CoAr14FII19!O21+Aj1S19!I22</f>
        <v>27212.303734279485</v>
      </c>
      <c r="DC20" s="5">
        <f t="shared" si="62"/>
        <v>2390358.3936658264</v>
      </c>
      <c r="DE20" s="3" t="s">
        <v>15</v>
      </c>
      <c r="DF20" s="4">
        <f>ParFedAn19!$C$14*CaGa19!$N21</f>
        <v>1366252.0962234656</v>
      </c>
      <c r="DG20" s="4">
        <f>ParFedAn19!$D$14*CaGa19!$N21</f>
        <v>187801.115476304</v>
      </c>
      <c r="DH20" s="4">
        <f>ParFedAn19!$E$14*CoAr14FIII19!R19</f>
        <v>0</v>
      </c>
      <c r="DI20" s="4">
        <f>ParFedAn19!$F$14*CaGa19!$N21</f>
        <v>75070.155091416847</v>
      </c>
      <c r="DJ20" s="4">
        <f>ParFedAn19!$G$14*CaGa19!$N21</f>
        <v>43854.1865850635</v>
      </c>
      <c r="DK20" s="4">
        <f>ParFedAn19!$H$14*CaGa19!$N21</f>
        <v>6038.4769833491455</v>
      </c>
      <c r="DL20" s="4">
        <f>ParFedAn19!$I$14*CaGa19!$N21+Aj1S19!G22</f>
        <v>45674.147818813442</v>
      </c>
      <c r="DM20" s="4">
        <f>ParFedAn19!$J$14*CaGa19!$N21</f>
        <v>8862.7993489811288</v>
      </c>
      <c r="DN20" s="4">
        <f>ParFedAn19!$K$14*CoAr14FII19!O21+Aj1S19!I22</f>
        <v>15567.762631731046</v>
      </c>
      <c r="DO20" s="5">
        <f t="shared" si="63"/>
        <v>1749120.7401591246</v>
      </c>
      <c r="DQ20" s="3" t="s">
        <v>15</v>
      </c>
      <c r="DR20" s="4">
        <f>ParFedAn19!$C$22*CaGa19!$N21</f>
        <v>1516829.006061652</v>
      </c>
      <c r="DS20" s="4">
        <f>ParFedAn19!$D$22*CaGa19!$N21</f>
        <v>214109.94419253495</v>
      </c>
      <c r="DT20" s="4">
        <f>ParFedAn19!$E$22*CoAr14FIII19!R19</f>
        <v>0</v>
      </c>
      <c r="DU20" s="4">
        <f>ParFedAn19!$F$22*CaGa19!$N21</f>
        <v>45652.962758702248</v>
      </c>
      <c r="DV20" s="4">
        <f>ParFedAn19!$G$22*CaGa19!$N21</f>
        <v>133115.35205284844</v>
      </c>
      <c r="DW20" s="4">
        <f>ParFedAn19!$H$22*CaGa19!$N21</f>
        <v>5366.8715682870061</v>
      </c>
      <c r="DX20" s="4">
        <f>ParFedAn19!$I$22*CaGa19!$N21</f>
        <v>33235.674319363556</v>
      </c>
      <c r="DY20" s="4">
        <f>ParFedAn19!$J$22*CaGa19!$N21</f>
        <v>8862.7993489811288</v>
      </c>
      <c r="DZ20" s="4">
        <f>ParFedAn19!$K$22*CoAr14FII19!O21</f>
        <v>18600.159823532176</v>
      </c>
      <c r="EA20" s="5">
        <f t="shared" si="64"/>
        <v>1975772.7701259016</v>
      </c>
      <c r="EC20" s="3" t="s">
        <v>15</v>
      </c>
      <c r="ED20" s="4">
        <f>ParFedAn19!$C$26*CaGa19!$N21</f>
        <v>1845706.3847044725</v>
      </c>
      <c r="EE20" s="4">
        <f>ParFedAn19!$D$26*CaGa19!$N21</f>
        <v>248795.24294393466</v>
      </c>
      <c r="EF20" s="4">
        <f>ParFedAn19!$E$26*CoAr14FIII19!R19</f>
        <v>0</v>
      </c>
      <c r="EG20" s="4">
        <f>ParFedAn19!$F$26*CaGa19!$N21</f>
        <v>46686.752149665626</v>
      </c>
      <c r="EH20" s="4">
        <f>ParFedAn19!$G$26*CaGa19!$N21</f>
        <v>44272.247693150151</v>
      </c>
      <c r="EI20" s="4">
        <f>ParFedAn19!$H$26*CaGa19!$N21</f>
        <v>3405.7287601395806</v>
      </c>
      <c r="EJ20" s="4">
        <f>ParFedAn19!$I$26*CaGa19!$N21</f>
        <v>52494.070035646509</v>
      </c>
      <c r="EK20" s="4">
        <f>ParFedAn19!$J$26*CaGa19!$N21</f>
        <v>8862.7993489811288</v>
      </c>
      <c r="EL20" s="4">
        <f>ParFedAn19!$K$26*CoAr14FII19!O21</f>
        <v>21576.128197270227</v>
      </c>
      <c r="EM20" s="5">
        <f t="shared" si="65"/>
        <v>2271799.3538332609</v>
      </c>
      <c r="EO20" s="3" t="s">
        <v>15</v>
      </c>
      <c r="EP20" s="4">
        <f>ParFedAn19!$C$30*CaGa19!$N21</f>
        <v>1685880.4082961341</v>
      </c>
      <c r="EQ20" s="4">
        <f>ParFedAn19!$D$30*CaGa19!$N21</f>
        <v>206437.52036398766</v>
      </c>
      <c r="ER20" s="4">
        <f>ParFedAn19!$E$30*CoAr14FIII19!R19</f>
        <v>4795115.7756750742</v>
      </c>
      <c r="ES20" s="400">
        <f>ParFedAn19!$F$30*CaGa19!$N21</f>
        <v>-10207.998711899287</v>
      </c>
      <c r="ET20" s="4">
        <f>ParFedAn19!$G$30*CaGa19!$N21</f>
        <v>43854.186512031134</v>
      </c>
      <c r="EU20" s="4">
        <f>ParFedAn19!$H$30*CaGa19!$N21</f>
        <v>5638.2681341096277</v>
      </c>
      <c r="EV20" s="4">
        <f>ParFedAn19!$I$30*CaGa19!$N21</f>
        <v>44844.706867405795</v>
      </c>
      <c r="EW20" s="4">
        <f>ParFedAn19!$J$30*CaGa19!$N21</f>
        <v>8862.7993489811288</v>
      </c>
      <c r="EX20" s="4">
        <f>ParFedAn19!$K$30*CoAr14FII19!O21</f>
        <v>21968.208357884188</v>
      </c>
      <c r="EY20" s="5">
        <f t="shared" si="66"/>
        <v>6802393.8748437101</v>
      </c>
      <c r="FA20" s="3" t="s">
        <v>15</v>
      </c>
      <c r="FB20" s="405">
        <f>ParFedAn19!$C$41*CaGa19!$AC21+Aj1S19!AW22</f>
        <v>1475409.7582078646</v>
      </c>
      <c r="FC20" s="405">
        <f>ParFedAn19!$D$41*CaGa19!$AC21+Aj1S19!AX22</f>
        <v>199943.8422277818</v>
      </c>
      <c r="FD20" s="468">
        <f>IFERROR(ParFedAn19!$E$41*CoAr14FIII19!R19+Aj1S19!AY22,0)</f>
        <v>812298.71490818157</v>
      </c>
      <c r="FE20" s="405">
        <f>ParFedAn19!$F$41*CaGa19!$AC21+Aj1S19!AZ22</f>
        <v>42093.606358393707</v>
      </c>
      <c r="FF20" s="405">
        <f>ParFedAn19!$G$41*CaGa19!$AC21+Aj1S19!BA22</f>
        <v>150404.76869504098</v>
      </c>
      <c r="FG20" s="405">
        <f>ParFedAn19!$H$41*CaGa19!$AC21+Aj1S19!BB22</f>
        <v>5894.2046848434429</v>
      </c>
      <c r="FH20" s="405">
        <f>ParFedAn19!$I$41*CaGa19!$AC21+Aj1S19!BC22</f>
        <v>39787.64398666707</v>
      </c>
      <c r="FI20" s="405">
        <f>ParFedAn19!$J$41*CaGa19!$AC21+Aj1S19!BD22</f>
        <v>8999.4110531816841</v>
      </c>
      <c r="FJ20" s="405">
        <f>ParFedAn19!$K$41*CoAr14FII19!U21+Aj1S19!BE22</f>
        <v>22125.902509207608</v>
      </c>
      <c r="FK20" s="5">
        <f t="shared" si="67"/>
        <v>2756957.8526311624</v>
      </c>
      <c r="FM20" s="3" t="s">
        <v>15</v>
      </c>
      <c r="FN20" s="4"/>
      <c r="FO20" s="4"/>
      <c r="FP20" s="4"/>
      <c r="FQ20" s="4"/>
      <c r="FR20" s="4"/>
      <c r="FS20" s="4"/>
      <c r="FT20" s="4"/>
      <c r="FU20" s="4"/>
      <c r="FV20" s="4"/>
      <c r="FW20" s="5">
        <f t="shared" si="68"/>
        <v>0</v>
      </c>
      <c r="FY20" s="3" t="s">
        <v>15</v>
      </c>
      <c r="FZ20" s="4"/>
      <c r="GA20" s="4"/>
      <c r="GB20" s="4"/>
      <c r="GC20" s="4"/>
      <c r="GD20" s="4"/>
      <c r="GE20" s="4"/>
      <c r="GF20" s="4"/>
      <c r="GG20" s="4"/>
      <c r="GH20" s="4"/>
      <c r="GI20" s="5">
        <f t="shared" si="69"/>
        <v>0</v>
      </c>
      <c r="GK20" s="3" t="s">
        <v>15</v>
      </c>
      <c r="GL20" s="4"/>
      <c r="GM20" s="4"/>
      <c r="GN20" s="4"/>
      <c r="GO20" s="4"/>
      <c r="GP20" s="4"/>
      <c r="GQ20" s="4"/>
      <c r="GR20" s="4"/>
      <c r="GS20" s="4"/>
      <c r="GT20" s="4"/>
      <c r="GU20" s="5">
        <f t="shared" si="70"/>
        <v>0</v>
      </c>
      <c r="GW20" s="3" t="s">
        <v>15</v>
      </c>
      <c r="GX20" s="4"/>
      <c r="GY20" s="4"/>
      <c r="GZ20" s="4"/>
      <c r="HA20" s="4"/>
      <c r="HB20" s="4"/>
      <c r="HC20" s="4"/>
      <c r="HD20" s="4"/>
      <c r="HE20" s="4"/>
      <c r="HF20" s="4"/>
      <c r="HG20" s="5"/>
      <c r="HI20" s="3" t="s">
        <v>15</v>
      </c>
      <c r="HJ20" s="4"/>
      <c r="HK20" s="4"/>
      <c r="HL20" s="4"/>
      <c r="HM20" s="4"/>
      <c r="HN20" s="4"/>
      <c r="HO20" s="4"/>
      <c r="HP20" s="4"/>
      <c r="HQ20" s="4"/>
      <c r="HR20" s="4"/>
      <c r="HS20" s="5">
        <f t="shared" si="71"/>
        <v>0</v>
      </c>
    </row>
    <row r="21" spans="1:227" s="2" customFormat="1">
      <c r="A21" s="3" t="s">
        <v>16</v>
      </c>
      <c r="B21" s="4">
        <f t="shared" si="8"/>
        <v>3269099.307078925</v>
      </c>
      <c r="C21" s="4">
        <f t="shared" si="0"/>
        <v>458392.57017613004</v>
      </c>
      <c r="D21" s="4">
        <f t="shared" si="0"/>
        <v>0</v>
      </c>
      <c r="E21" s="4">
        <f t="shared" si="0"/>
        <v>150126.12188134191</v>
      </c>
      <c r="F21" s="4">
        <f t="shared" si="0"/>
        <v>134159.7359051044</v>
      </c>
      <c r="G21" s="4">
        <f t="shared" si="0"/>
        <v>12363.829970591349</v>
      </c>
      <c r="H21" s="4">
        <f t="shared" si="0"/>
        <v>105084.79330793681</v>
      </c>
      <c r="I21" s="4">
        <f t="shared" si="0"/>
        <v>18780.016106979368</v>
      </c>
      <c r="J21" s="4">
        <f t="shared" si="0"/>
        <v>44138.014258619507</v>
      </c>
      <c r="K21" s="6">
        <f t="shared" si="9"/>
        <v>4192144.3886856283</v>
      </c>
      <c r="L21" s="3"/>
      <c r="M21" s="3" t="s">
        <v>16</v>
      </c>
      <c r="N21" s="4">
        <f t="shared" si="10"/>
        <v>3565815.8063425589</v>
      </c>
      <c r="O21" s="4">
        <f t="shared" si="1"/>
        <v>472772.62833790213</v>
      </c>
      <c r="P21" s="4">
        <f t="shared" si="1"/>
        <v>3070172.1266009142</v>
      </c>
      <c r="Q21" s="4">
        <f t="shared" si="1"/>
        <v>58011.578972914373</v>
      </c>
      <c r="R21" s="4">
        <f t="shared" si="1"/>
        <v>156268.32057075878</v>
      </c>
      <c r="S21" s="4">
        <f t="shared" si="1"/>
        <v>10178.738161064337</v>
      </c>
      <c r="T21" s="4">
        <f t="shared" si="1"/>
        <v>92227.831582311774</v>
      </c>
      <c r="U21" s="4">
        <f t="shared" si="1"/>
        <v>18780.016106979368</v>
      </c>
      <c r="V21" s="4">
        <f t="shared" si="1"/>
        <v>42230.179486806883</v>
      </c>
      <c r="W21" s="5">
        <f t="shared" si="11"/>
        <v>7486457.2261622101</v>
      </c>
      <c r="X21" s="5"/>
      <c r="Y21" s="3" t="s">
        <v>16</v>
      </c>
      <c r="Z21" s="4">
        <f t="shared" si="12"/>
        <v>1019381.5913071592</v>
      </c>
      <c r="AA21" s="4">
        <f t="shared" si="13"/>
        <v>138135.50758464998</v>
      </c>
      <c r="AB21" s="4">
        <f t="shared" si="14"/>
        <v>520091.0655037816</v>
      </c>
      <c r="AC21" s="4">
        <f t="shared" si="15"/>
        <v>29060.250703971014</v>
      </c>
      <c r="AD21" s="4">
        <f t="shared" si="16"/>
        <v>104622.65567215653</v>
      </c>
      <c r="AE21" s="4">
        <f t="shared" si="17"/>
        <v>4080.6633675553367</v>
      </c>
      <c r="AF21" s="4">
        <f t="shared" si="18"/>
        <v>27466.999686414449</v>
      </c>
      <c r="AG21" s="4">
        <f t="shared" si="19"/>
        <v>6224.9959917424703</v>
      </c>
      <c r="AH21" s="4">
        <f t="shared" si="20"/>
        <v>15079.64974828109</v>
      </c>
      <c r="AI21" s="5">
        <f t="shared" si="21"/>
        <v>1864143.3795657114</v>
      </c>
      <c r="AK21" s="3" t="s">
        <v>16</v>
      </c>
      <c r="AL21" s="4">
        <f t="shared" si="22"/>
        <v>0</v>
      </c>
      <c r="AM21" s="4">
        <f t="shared" si="23"/>
        <v>0</v>
      </c>
      <c r="AN21" s="4">
        <f t="shared" si="24"/>
        <v>0</v>
      </c>
      <c r="AO21" s="4">
        <f t="shared" si="25"/>
        <v>0</v>
      </c>
      <c r="AP21" s="4">
        <f t="shared" si="26"/>
        <v>0</v>
      </c>
      <c r="AQ21" s="4">
        <f t="shared" si="27"/>
        <v>0</v>
      </c>
      <c r="AR21" s="4">
        <f t="shared" si="28"/>
        <v>0</v>
      </c>
      <c r="AS21" s="4">
        <f t="shared" si="29"/>
        <v>0</v>
      </c>
      <c r="AT21" s="4">
        <f t="shared" si="30"/>
        <v>0</v>
      </c>
      <c r="AU21" s="5">
        <f t="shared" si="31"/>
        <v>0</v>
      </c>
      <c r="AW21" s="3" t="s">
        <v>16</v>
      </c>
      <c r="AX21" s="4">
        <f t="shared" si="32"/>
        <v>6834915.113421483</v>
      </c>
      <c r="AY21" s="4">
        <f t="shared" si="33"/>
        <v>931165.19851403206</v>
      </c>
      <c r="AZ21" s="4">
        <f t="shared" si="34"/>
        <v>3070172.1266009142</v>
      </c>
      <c r="BA21" s="4">
        <f t="shared" si="35"/>
        <v>208137.70085425628</v>
      </c>
      <c r="BB21" s="4">
        <f t="shared" si="36"/>
        <v>290428.05647586315</v>
      </c>
      <c r="BC21" s="4">
        <f t="shared" si="37"/>
        <v>22542.568131655684</v>
      </c>
      <c r="BD21" s="4">
        <f t="shared" si="38"/>
        <v>197312.62489024858</v>
      </c>
      <c r="BE21" s="4">
        <f t="shared" si="39"/>
        <v>37560.032213958737</v>
      </c>
      <c r="BF21" s="4">
        <f t="shared" si="40"/>
        <v>86368.193745426397</v>
      </c>
      <c r="BG21" s="5">
        <f t="shared" si="41"/>
        <v>11678601.614847839</v>
      </c>
      <c r="BI21" s="3" t="s">
        <v>16</v>
      </c>
      <c r="BJ21" s="4">
        <f t="shared" si="42"/>
        <v>1019381.5913071592</v>
      </c>
      <c r="BK21" s="4">
        <f t="shared" si="43"/>
        <v>138135.50758464998</v>
      </c>
      <c r="BL21" s="4">
        <f t="shared" si="44"/>
        <v>520091.0655037816</v>
      </c>
      <c r="BM21" s="4">
        <f t="shared" si="45"/>
        <v>29060.250703971014</v>
      </c>
      <c r="BN21" s="4">
        <f t="shared" si="46"/>
        <v>104622.65567215653</v>
      </c>
      <c r="BO21" s="4">
        <f t="shared" si="47"/>
        <v>4080.6633675553367</v>
      </c>
      <c r="BP21" s="4">
        <f t="shared" si="48"/>
        <v>27466.999686414449</v>
      </c>
      <c r="BQ21" s="4">
        <f t="shared" si="49"/>
        <v>6224.9959917424703</v>
      </c>
      <c r="BR21" s="4">
        <f t="shared" si="50"/>
        <v>15079.64974828109</v>
      </c>
      <c r="BS21" s="5">
        <f t="shared" si="51"/>
        <v>1864143.3795657114</v>
      </c>
      <c r="BU21" s="3" t="s">
        <v>16</v>
      </c>
      <c r="BV21" s="4">
        <f t="shared" si="52"/>
        <v>7854296.7047286425</v>
      </c>
      <c r="BW21" s="4">
        <f t="shared" si="53"/>
        <v>1069300.706098682</v>
      </c>
      <c r="BX21" s="4">
        <f t="shared" si="54"/>
        <v>3590263.1921046958</v>
      </c>
      <c r="BY21" s="4">
        <f t="shared" si="55"/>
        <v>237197.9515582273</v>
      </c>
      <c r="BZ21" s="4">
        <f t="shared" si="56"/>
        <v>395050.71214801969</v>
      </c>
      <c r="CA21" s="4">
        <f t="shared" si="57"/>
        <v>26623.231499211019</v>
      </c>
      <c r="CB21" s="4">
        <f t="shared" si="58"/>
        <v>224779.62457666302</v>
      </c>
      <c r="CC21" s="4">
        <f t="shared" si="59"/>
        <v>43785.028205701208</v>
      </c>
      <c r="CD21" s="4">
        <f t="shared" si="60"/>
        <v>101447.84349370749</v>
      </c>
      <c r="CE21" s="5">
        <f t="shared" si="61"/>
        <v>13542744.994413551</v>
      </c>
      <c r="CF21" s="6"/>
      <c r="CG21" s="3" t="s">
        <v>16</v>
      </c>
      <c r="CH21" s="4">
        <f>ParFedAn19!$C$7*CaGa19!$N22</f>
        <v>967615.60706445144</v>
      </c>
      <c r="CI21" s="4">
        <f>ParFedAn19!$D$7*CaGa19!$N22</f>
        <v>133149.56932039949</v>
      </c>
      <c r="CJ21" s="4">
        <f>ParFedAn19!$E$7*CoAr14FIII19!R20</f>
        <v>0</v>
      </c>
      <c r="CK21" s="4">
        <f>ParFedAn19!$F$7*CaGa19!$N22</f>
        <v>35396.809223058037</v>
      </c>
      <c r="CL21" s="4">
        <f>ParFedAn19!$G$7*CaGa19!$N22</f>
        <v>72209.231856542465</v>
      </c>
      <c r="CM21" s="4">
        <f>ParFedAn19!$H$7*CaGa19!$N22</f>
        <v>4462.3238654703118</v>
      </c>
      <c r="CN21" s="4">
        <f>ParFedAn19!$I$7*CaGa19!$N22+Aj1S19!G23</f>
        <v>35386.255597242867</v>
      </c>
      <c r="CO21" s="4">
        <f>ParFedAn19!$J$7*CaGa19!$N22</f>
        <v>6260.0053689931228</v>
      </c>
      <c r="CP21" s="4">
        <f>ParFedAn19!$K$7*CoAr14FII19!O22+Aj1S19!I23</f>
        <v>15176.527585828571</v>
      </c>
      <c r="CQ21" s="5">
        <f t="shared" si="7"/>
        <v>1269656.3298819861</v>
      </c>
      <c r="CS21" s="3" t="s">
        <v>16</v>
      </c>
      <c r="CT21" s="4">
        <f>ParFedAn19!$C$11*CaGa19!$N22</f>
        <v>1336467.4426239424</v>
      </c>
      <c r="CU21" s="4">
        <f>ParFedAn19!$D$11*CaGa19!$N22</f>
        <v>192594.61913199091</v>
      </c>
      <c r="CV21" s="4">
        <f>ParFedAn19!$E$11*CoAr14FIII19!R20</f>
        <v>0</v>
      </c>
      <c r="CW21" s="4">
        <f>ParFedAn19!$F$11*CaGa19!$N22</f>
        <v>61705.481764781754</v>
      </c>
      <c r="CX21" s="4">
        <f>ParFedAn19!$G$11*CaGa19!$N22</f>
        <v>30975.252024280966</v>
      </c>
      <c r="CY21" s="4">
        <f>ParFedAn19!$H$11*CaGa19!$N22</f>
        <v>3636.386604175475</v>
      </c>
      <c r="CZ21" s="4">
        <f>ParFedAn19!$I$11*CaGa19!$N22+Aj1S19!G23</f>
        <v>37472.371860261905</v>
      </c>
      <c r="DA21" s="4">
        <f>ParFedAn19!$J$11*CaGa19!$N22</f>
        <v>6260.0053689931228</v>
      </c>
      <c r="DB21" s="4">
        <f>ParFedAn19!$K$11*CoAr14FII19!O22+Aj1S19!I23</f>
        <v>18437.256700069407</v>
      </c>
      <c r="DC21" s="5">
        <f t="shared" si="62"/>
        <v>1687548.8160784962</v>
      </c>
      <c r="DE21" s="3" t="s">
        <v>16</v>
      </c>
      <c r="DF21" s="4">
        <f>ParFedAn19!$C$14*CaGa19!$N22</f>
        <v>965016.25739053113</v>
      </c>
      <c r="DG21" s="4">
        <f>ParFedAn19!$D$14*CaGa19!$N22</f>
        <v>132648.3817237397</v>
      </c>
      <c r="DH21" s="4">
        <f>ParFedAn19!$E$14*CoAr14FIII19!R20</f>
        <v>0</v>
      </c>
      <c r="DI21" s="4">
        <f>ParFedAn19!$F$14*CaGa19!$N22</f>
        <v>53023.830893502105</v>
      </c>
      <c r="DJ21" s="4">
        <f>ParFedAn19!$G$14*CaGa19!$N22</f>
        <v>30975.252024280966</v>
      </c>
      <c r="DK21" s="4">
        <f>ParFedAn19!$H$14*CaGa19!$N22</f>
        <v>4265.1195009455632</v>
      </c>
      <c r="DL21" s="4">
        <f>ParFedAn19!$I$14*CaGa19!$N22+Aj1S19!G23</f>
        <v>32226.165850432033</v>
      </c>
      <c r="DM21" s="4">
        <f>ParFedAn19!$J$14*CaGa19!$N22</f>
        <v>6260.0053689931228</v>
      </c>
      <c r="DN21" s="4">
        <f>ParFedAn19!$K$14*CoAr14FII19!O22+Aj1S19!I23</f>
        <v>10524.229972721529</v>
      </c>
      <c r="DO21" s="5">
        <f t="shared" si="63"/>
        <v>1234939.2427251465</v>
      </c>
      <c r="DQ21" s="3" t="s">
        <v>16</v>
      </c>
      <c r="DR21" s="4">
        <f>ParFedAn19!$C$22*CaGa19!$N22</f>
        <v>1071372.2998684421</v>
      </c>
      <c r="DS21" s="4">
        <f>ParFedAn19!$D$22*CaGa19!$N22</f>
        <v>151230.93138221296</v>
      </c>
      <c r="DT21" s="4">
        <f>ParFedAn19!$E$22*CoAr14FIII19!R20</f>
        <v>0</v>
      </c>
      <c r="DU21" s="4">
        <f>ParFedAn19!$F$22*CaGa19!$N22</f>
        <v>32245.770295225455</v>
      </c>
      <c r="DV21" s="4">
        <f>ParFedAn19!$G$22*CaGa19!$N22</f>
        <v>94022.530098465766</v>
      </c>
      <c r="DW21" s="4">
        <f>ParFedAn19!$H$22*CaGa19!$N22</f>
        <v>3790.7486685948143</v>
      </c>
      <c r="DX21" s="4">
        <f>ParFedAn19!$I$22*CaGa19!$N22</f>
        <v>23475.144983987579</v>
      </c>
      <c r="DY21" s="4">
        <f>ParFedAn19!$J$22*CaGa19!$N22</f>
        <v>6260.0053689931228</v>
      </c>
      <c r="DZ21" s="4">
        <f>ParFedAn19!$K$22*CoAr14FII19!O22</f>
        <v>12639.704778433977</v>
      </c>
      <c r="EA21" s="5">
        <f t="shared" si="64"/>
        <v>1395037.1354443559</v>
      </c>
      <c r="EC21" s="3" t="s">
        <v>16</v>
      </c>
      <c r="ED21" s="4">
        <f>ParFedAn19!$C$26*CaGa19!$N22</f>
        <v>1303666.1920099943</v>
      </c>
      <c r="EE21" s="4">
        <f>ParFedAn19!$D$26*CaGa19!$N22</f>
        <v>175729.98048162126</v>
      </c>
      <c r="EF21" s="4">
        <f>ParFedAn19!$E$26*CoAr14FIII19!R20</f>
        <v>0</v>
      </c>
      <c r="EG21" s="4">
        <f>ParFedAn19!$F$26*CaGa19!$N22</f>
        <v>32975.960259255597</v>
      </c>
      <c r="EH21" s="4">
        <f>ParFedAn19!$G$26*CaGa19!$N22</f>
        <v>31270.538499596521</v>
      </c>
      <c r="EI21" s="4">
        <f>ParFedAn19!$H$26*CaGa19!$N22</f>
        <v>2405.5469930343183</v>
      </c>
      <c r="EJ21" s="4">
        <f>ParFedAn19!$I$26*CaGa19!$N22</f>
        <v>37077.80660759579</v>
      </c>
      <c r="EK21" s="4">
        <f>ParFedAn19!$J$26*CaGa19!$N22</f>
        <v>6260.0053689931228</v>
      </c>
      <c r="EL21" s="4">
        <f>ParFedAn19!$K$26*CoAr14FII19!O22</f>
        <v>14662.018674168132</v>
      </c>
      <c r="EM21" s="5">
        <f t="shared" si="65"/>
        <v>1604048.0488942591</v>
      </c>
      <c r="EO21" s="3" t="s">
        <v>16</v>
      </c>
      <c r="EP21" s="4">
        <f>ParFedAn19!$C$30*CaGa19!$N22</f>
        <v>1190777.3144641223</v>
      </c>
      <c r="EQ21" s="4">
        <f>ParFedAn19!$D$30*CaGa19!$N22</f>
        <v>145811.71647406791</v>
      </c>
      <c r="ER21" s="4">
        <f>ParFedAn19!$E$30*CoAr14FIII19!R20</f>
        <v>3070172.1266009142</v>
      </c>
      <c r="ES21" s="400">
        <f>ParFedAn19!$F$30*CaGa19!$N22</f>
        <v>-7210.1515815666799</v>
      </c>
      <c r="ET21" s="4">
        <f>ParFedAn19!$G$30*CaGa19!$N22</f>
        <v>30975.251972696475</v>
      </c>
      <c r="EU21" s="4">
        <f>ParFedAn19!$H$30*CaGa19!$N22</f>
        <v>3982.4424994352044</v>
      </c>
      <c r="EV21" s="4">
        <f>ParFedAn19!$I$30*CaGa19!$N22</f>
        <v>31674.879990728401</v>
      </c>
      <c r="EW21" s="4">
        <f>ParFedAn19!$J$30*CaGa19!$N22</f>
        <v>6260.0053689931228</v>
      </c>
      <c r="EX21" s="4">
        <f>ParFedAn19!$K$30*CoAr14FII19!O22</f>
        <v>14928.45603420477</v>
      </c>
      <c r="EY21" s="5">
        <f t="shared" si="66"/>
        <v>4487372.0418235958</v>
      </c>
      <c r="FA21" s="3" t="s">
        <v>16</v>
      </c>
      <c r="FB21" s="405">
        <f>ParFedAn19!$C$41*CaGa19!$AC22+Aj1S19!AW23</f>
        <v>1019381.5913071592</v>
      </c>
      <c r="FC21" s="405">
        <f>ParFedAn19!$D$41*CaGa19!$AC22+Aj1S19!AX23</f>
        <v>138135.50758464998</v>
      </c>
      <c r="FD21" s="468">
        <f>IFERROR(ParFedAn19!$E$41*CoAr14FIII19!R20+Aj1S19!AY23,0)</f>
        <v>520091.0655037816</v>
      </c>
      <c r="FE21" s="405">
        <f>ParFedAn19!$F$41*CaGa19!$AC22+Aj1S19!AZ23</f>
        <v>29060.250703971014</v>
      </c>
      <c r="FF21" s="405">
        <f>ParFedAn19!$G$41*CaGa19!$AC22+Aj1S19!BA23</f>
        <v>104622.65567215653</v>
      </c>
      <c r="FG21" s="405">
        <f>ParFedAn19!$H$41*CaGa19!$AC22+Aj1S19!BB23</f>
        <v>4080.6633675553367</v>
      </c>
      <c r="FH21" s="405">
        <f>ParFedAn19!$I$41*CaGa19!$AC22+Aj1S19!BC23</f>
        <v>27466.999686414449</v>
      </c>
      <c r="FI21" s="405">
        <f>ParFedAn19!$J$41*CaGa19!$AC22+Aj1S19!BD23</f>
        <v>6224.9959917424703</v>
      </c>
      <c r="FJ21" s="405">
        <f>ParFedAn19!$K$41*CoAr14FII19!U22+Aj1S19!BE23</f>
        <v>15079.64974828109</v>
      </c>
      <c r="FK21" s="5">
        <f t="shared" si="67"/>
        <v>1864143.3795657114</v>
      </c>
      <c r="FM21" s="3" t="s">
        <v>16</v>
      </c>
      <c r="FN21" s="4"/>
      <c r="FO21" s="4"/>
      <c r="FP21" s="4"/>
      <c r="FQ21" s="4"/>
      <c r="FR21" s="4"/>
      <c r="FS21" s="4"/>
      <c r="FT21" s="4"/>
      <c r="FU21" s="4"/>
      <c r="FV21" s="4"/>
      <c r="FW21" s="5">
        <f t="shared" si="68"/>
        <v>0</v>
      </c>
      <c r="FY21" s="3" t="s">
        <v>16</v>
      </c>
      <c r="FZ21" s="4"/>
      <c r="GA21" s="4"/>
      <c r="GB21" s="4"/>
      <c r="GC21" s="4"/>
      <c r="GD21" s="4"/>
      <c r="GE21" s="4"/>
      <c r="GF21" s="4"/>
      <c r="GG21" s="4"/>
      <c r="GH21" s="4"/>
      <c r="GI21" s="5">
        <f t="shared" si="69"/>
        <v>0</v>
      </c>
      <c r="GK21" s="3" t="s">
        <v>16</v>
      </c>
      <c r="GL21" s="4"/>
      <c r="GM21" s="4"/>
      <c r="GN21" s="4"/>
      <c r="GO21" s="4"/>
      <c r="GP21" s="4"/>
      <c r="GQ21" s="4"/>
      <c r="GR21" s="4"/>
      <c r="GS21" s="4"/>
      <c r="GT21" s="4"/>
      <c r="GU21" s="5">
        <f t="shared" si="70"/>
        <v>0</v>
      </c>
      <c r="GW21" s="3" t="s">
        <v>16</v>
      </c>
      <c r="GX21" s="4"/>
      <c r="GY21" s="4"/>
      <c r="GZ21" s="4"/>
      <c r="HA21" s="4"/>
      <c r="HB21" s="4"/>
      <c r="HC21" s="4"/>
      <c r="HD21" s="4"/>
      <c r="HE21" s="4"/>
      <c r="HF21" s="4"/>
      <c r="HG21" s="5"/>
      <c r="HI21" s="3" t="s">
        <v>16</v>
      </c>
      <c r="HJ21" s="4"/>
      <c r="HK21" s="4"/>
      <c r="HL21" s="4"/>
      <c r="HM21" s="4"/>
      <c r="HN21" s="4"/>
      <c r="HO21" s="4"/>
      <c r="HP21" s="4"/>
      <c r="HQ21" s="4"/>
      <c r="HR21" s="4"/>
      <c r="HS21" s="5">
        <f t="shared" si="71"/>
        <v>0</v>
      </c>
    </row>
    <row r="22" spans="1:227" s="2" customFormat="1">
      <c r="A22" s="3" t="s">
        <v>17</v>
      </c>
      <c r="B22" s="4">
        <f t="shared" si="8"/>
        <v>28670438.885299187</v>
      </c>
      <c r="C22" s="4">
        <f t="shared" si="8"/>
        <v>4020164.2514351024</v>
      </c>
      <c r="D22" s="4">
        <f t="shared" si="8"/>
        <v>0</v>
      </c>
      <c r="E22" s="4">
        <f t="shared" si="8"/>
        <v>1316626.2013410521</v>
      </c>
      <c r="F22" s="4">
        <f t="shared" si="8"/>
        <v>1176598.8573079198</v>
      </c>
      <c r="G22" s="4">
        <f t="shared" si="8"/>
        <v>108432.44522810447</v>
      </c>
      <c r="H22" s="4">
        <f t="shared" si="8"/>
        <v>921607.71552436484</v>
      </c>
      <c r="I22" s="4">
        <f t="shared" si="8"/>
        <v>164703.25722261312</v>
      </c>
      <c r="J22" s="4">
        <f t="shared" si="8"/>
        <v>622819.02576669259</v>
      </c>
      <c r="K22" s="6">
        <f t="shared" si="9"/>
        <v>37001390.639125042</v>
      </c>
      <c r="L22" s="3"/>
      <c r="M22" s="3" t="s">
        <v>17</v>
      </c>
      <c r="N22" s="4">
        <f t="shared" si="10"/>
        <v>31272682.335039869</v>
      </c>
      <c r="O22" s="4">
        <f t="shared" si="10"/>
        <v>4146279.2880145586</v>
      </c>
      <c r="P22" s="4">
        <f t="shared" si="10"/>
        <v>3238311.4880410195</v>
      </c>
      <c r="Q22" s="4">
        <f t="shared" si="10"/>
        <v>508769.31942113512</v>
      </c>
      <c r="R22" s="4">
        <f t="shared" si="10"/>
        <v>1370494.1067194429</v>
      </c>
      <c r="S22" s="4">
        <f t="shared" si="10"/>
        <v>89268.897321145894</v>
      </c>
      <c r="T22" s="4">
        <f t="shared" si="10"/>
        <v>808850.4387671994</v>
      </c>
      <c r="U22" s="4">
        <f t="shared" si="10"/>
        <v>164703.25722261312</v>
      </c>
      <c r="V22" s="4">
        <f t="shared" si="10"/>
        <v>594641.12899381574</v>
      </c>
      <c r="W22" s="5">
        <f t="shared" si="11"/>
        <v>42194000.259540804</v>
      </c>
      <c r="X22" s="5"/>
      <c r="Y22" s="3" t="s">
        <v>17</v>
      </c>
      <c r="Z22" s="4">
        <f t="shared" si="12"/>
        <v>8940113.1226220448</v>
      </c>
      <c r="AA22" s="4">
        <f t="shared" si="13"/>
        <v>1211466.9075728613</v>
      </c>
      <c r="AB22" s="4">
        <f t="shared" si="14"/>
        <v>548574.08731445973</v>
      </c>
      <c r="AC22" s="4">
        <f t="shared" si="15"/>
        <v>254862.29188434943</v>
      </c>
      <c r="AD22" s="4">
        <f t="shared" si="16"/>
        <v>917554.70657344756</v>
      </c>
      <c r="AE22" s="4">
        <f t="shared" si="17"/>
        <v>35787.964421158482</v>
      </c>
      <c r="AF22" s="4">
        <f t="shared" si="18"/>
        <v>240889.2670120605</v>
      </c>
      <c r="AG22" s="4">
        <f t="shared" si="19"/>
        <v>54594.048812165987</v>
      </c>
      <c r="AH22" s="4">
        <f t="shared" si="20"/>
        <v>210518.51418724796</v>
      </c>
      <c r="AI22" s="5">
        <f t="shared" si="21"/>
        <v>12414360.910399796</v>
      </c>
      <c r="AK22" s="3" t="s">
        <v>17</v>
      </c>
      <c r="AL22" s="4">
        <f t="shared" si="22"/>
        <v>0</v>
      </c>
      <c r="AM22" s="4">
        <f t="shared" si="23"/>
        <v>0</v>
      </c>
      <c r="AN22" s="4">
        <f t="shared" si="24"/>
        <v>0</v>
      </c>
      <c r="AO22" s="4">
        <f t="shared" si="25"/>
        <v>0</v>
      </c>
      <c r="AP22" s="4">
        <f t="shared" si="26"/>
        <v>0</v>
      </c>
      <c r="AQ22" s="4">
        <f t="shared" si="27"/>
        <v>0</v>
      </c>
      <c r="AR22" s="4">
        <f t="shared" si="28"/>
        <v>0</v>
      </c>
      <c r="AS22" s="4">
        <f t="shared" si="29"/>
        <v>0</v>
      </c>
      <c r="AT22" s="4">
        <f t="shared" si="30"/>
        <v>0</v>
      </c>
      <c r="AU22" s="5">
        <f t="shared" si="31"/>
        <v>0</v>
      </c>
      <c r="AW22" s="3" t="s">
        <v>17</v>
      </c>
      <c r="AX22" s="4">
        <f t="shared" si="32"/>
        <v>59943121.220339052</v>
      </c>
      <c r="AY22" s="4">
        <f t="shared" si="33"/>
        <v>8166443.5394496601</v>
      </c>
      <c r="AZ22" s="4">
        <f t="shared" si="34"/>
        <v>3238311.4880410195</v>
      </c>
      <c r="BA22" s="4">
        <f t="shared" si="35"/>
        <v>1825395.5207621872</v>
      </c>
      <c r="BB22" s="4">
        <f t="shared" si="36"/>
        <v>2547092.9640273629</v>
      </c>
      <c r="BC22" s="4">
        <f t="shared" si="37"/>
        <v>197701.34254925034</v>
      </c>
      <c r="BD22" s="4">
        <f t="shared" si="38"/>
        <v>1730458.1542915641</v>
      </c>
      <c r="BE22" s="4">
        <f t="shared" si="39"/>
        <v>329406.51444522623</v>
      </c>
      <c r="BF22" s="4">
        <f t="shared" si="40"/>
        <v>1217460.1547605083</v>
      </c>
      <c r="BG22" s="5">
        <f t="shared" si="41"/>
        <v>79195390.89866583</v>
      </c>
      <c r="BI22" s="3" t="s">
        <v>17</v>
      </c>
      <c r="BJ22" s="4">
        <f t="shared" si="42"/>
        <v>8940113.1226220448</v>
      </c>
      <c r="BK22" s="4">
        <f t="shared" si="43"/>
        <v>1211466.9075728613</v>
      </c>
      <c r="BL22" s="4">
        <f t="shared" si="44"/>
        <v>548574.08731445973</v>
      </c>
      <c r="BM22" s="4">
        <f t="shared" si="45"/>
        <v>254862.29188434943</v>
      </c>
      <c r="BN22" s="4">
        <f t="shared" si="46"/>
        <v>917554.70657344756</v>
      </c>
      <c r="BO22" s="4">
        <f t="shared" si="47"/>
        <v>35787.964421158482</v>
      </c>
      <c r="BP22" s="4">
        <f t="shared" si="48"/>
        <v>240889.2670120605</v>
      </c>
      <c r="BQ22" s="4">
        <f t="shared" si="49"/>
        <v>54594.048812165987</v>
      </c>
      <c r="BR22" s="4">
        <f t="shared" si="50"/>
        <v>210518.51418724796</v>
      </c>
      <c r="BS22" s="5">
        <f t="shared" si="51"/>
        <v>12414360.910399796</v>
      </c>
      <c r="BU22" s="3" t="s">
        <v>17</v>
      </c>
      <c r="BV22" s="4">
        <f t="shared" si="52"/>
        <v>68883234.342961103</v>
      </c>
      <c r="BW22" s="4">
        <f t="shared" si="53"/>
        <v>9377910.4470225219</v>
      </c>
      <c r="BX22" s="4">
        <f t="shared" si="54"/>
        <v>3786885.5753554795</v>
      </c>
      <c r="BY22" s="4">
        <f t="shared" si="55"/>
        <v>2080257.8126465366</v>
      </c>
      <c r="BZ22" s="4">
        <f t="shared" si="56"/>
        <v>3464647.6706008106</v>
      </c>
      <c r="CA22" s="4">
        <f t="shared" si="57"/>
        <v>233489.30697040883</v>
      </c>
      <c r="CB22" s="4">
        <f t="shared" si="58"/>
        <v>1971347.4213036248</v>
      </c>
      <c r="CC22" s="4">
        <f t="shared" si="59"/>
        <v>384000.5632573922</v>
      </c>
      <c r="CD22" s="4">
        <f t="shared" si="60"/>
        <v>1427978.6689477563</v>
      </c>
      <c r="CE22" s="5">
        <f t="shared" si="61"/>
        <v>91609751.809065655</v>
      </c>
      <c r="CF22" s="6"/>
      <c r="CG22" s="3" t="s">
        <v>17</v>
      </c>
      <c r="CH22" s="4">
        <f>ParFedAn19!$C$7*CaGa19!$N23</f>
        <v>8486118.5057090279</v>
      </c>
      <c r="CI22" s="4">
        <f>ParFedAn19!$D$7*CaGa19!$N23</f>
        <v>1167739.5610277364</v>
      </c>
      <c r="CJ22" s="4">
        <f>ParFedAn19!$E$7*CoAr14FIII19!R21</f>
        <v>0</v>
      </c>
      <c r="CK22" s="4">
        <f>ParFedAn19!$F$7*CaGa19!$N23</f>
        <v>310434.75900739257</v>
      </c>
      <c r="CL22" s="4">
        <f>ParFedAn19!$G$7*CaGa19!$N23</f>
        <v>633284.63727437879</v>
      </c>
      <c r="CM22" s="4">
        <f>ParFedAn19!$H$7*CaGa19!$N23</f>
        <v>39135.178119044482</v>
      </c>
      <c r="CN22" s="4">
        <f>ParFedAn19!$I$7*CaGa19!$N23+Aj1S19!G24</f>
        <v>310342.20228592312</v>
      </c>
      <c r="CO22" s="4">
        <f>ParFedAn19!$J$7*CaGa19!$N23</f>
        <v>54901.085740871036</v>
      </c>
      <c r="CP22" s="4">
        <f>ParFedAn19!$K$7*CoAr14FII19!O23+Aj1S19!I24</f>
        <v>214137.87832024327</v>
      </c>
      <c r="CQ22" s="5">
        <f t="shared" si="7"/>
        <v>11216093.807484619</v>
      </c>
      <c r="CS22" s="3" t="s">
        <v>17</v>
      </c>
      <c r="CT22" s="4">
        <f>ParFedAn19!$C$11*CaGa19!$N23</f>
        <v>11720998.518757069</v>
      </c>
      <c r="CU22" s="4">
        <f>ParFedAn19!$D$11*CaGa19!$N23</f>
        <v>1689080.6117465887</v>
      </c>
      <c r="CV22" s="4">
        <f>ParFedAn19!$E$11*CoAr14FIII19!R21</f>
        <v>0</v>
      </c>
      <c r="CW22" s="4">
        <f>ParFedAn19!$F$11*CaGa19!$N23</f>
        <v>541165.34177907964</v>
      </c>
      <c r="CX22" s="4">
        <f>ParFedAn19!$G$11*CaGa19!$N23</f>
        <v>271657.11001677043</v>
      </c>
      <c r="CY22" s="4">
        <f>ParFedAn19!$H$11*CaGa19!$N23</f>
        <v>31891.59768642555</v>
      </c>
      <c r="CZ22" s="4">
        <f>ParFedAn19!$I$11*CaGa19!$N23+Aj1S19!G24</f>
        <v>328637.72139022301</v>
      </c>
      <c r="DA22" s="4">
        <f>ParFedAn19!$J$11*CaGa19!$N23</f>
        <v>54901.085740871036</v>
      </c>
      <c r="DB22" s="4">
        <f>ParFedAn19!$K$11*CoAr14FII19!O23+Aj1S19!I24</f>
        <v>260052.04836162156</v>
      </c>
      <c r="DC22" s="5">
        <f t="shared" si="62"/>
        <v>14898384.03547865</v>
      </c>
      <c r="DE22" s="3" t="s">
        <v>17</v>
      </c>
      <c r="DF22" s="4">
        <f>ParFedAn19!$C$14*CaGa19!$N23</f>
        <v>8463321.8608330898</v>
      </c>
      <c r="DG22" s="4">
        <f>ParFedAn19!$D$14*CaGa19!$N23</f>
        <v>1163344.0786607773</v>
      </c>
      <c r="DH22" s="4">
        <f>ParFedAn19!$E$14*CoAr14FIII19!R21</f>
        <v>0</v>
      </c>
      <c r="DI22" s="4">
        <f>ParFedAn19!$F$14*CaGa19!$N23</f>
        <v>465026.10055457975</v>
      </c>
      <c r="DJ22" s="4">
        <f>ParFedAn19!$G$14*CaGa19!$N23</f>
        <v>271657.11001677043</v>
      </c>
      <c r="DK22" s="4">
        <f>ParFedAn19!$H$14*CaGa19!$N23</f>
        <v>37405.669422634426</v>
      </c>
      <c r="DL22" s="4">
        <f>ParFedAn19!$I$14*CaGa19!$N23+Aj1S19!G24</f>
        <v>282627.79184821865</v>
      </c>
      <c r="DM22" s="4">
        <f>ParFedAn19!$J$14*CaGa19!$N23</f>
        <v>54901.085740871036</v>
      </c>
      <c r="DN22" s="4">
        <f>ParFedAn19!$K$14*CoAr14FII19!O23+Aj1S19!I24</f>
        <v>148629.09908482773</v>
      </c>
      <c r="DO22" s="5">
        <f t="shared" si="63"/>
        <v>10886912.796161769</v>
      </c>
      <c r="DQ22" s="3" t="s">
        <v>17</v>
      </c>
      <c r="DR22" s="4">
        <f>ParFedAn19!$C$22*CaGa19!$N23</f>
        <v>9396078.6019153576</v>
      </c>
      <c r="DS22" s="4">
        <f>ParFedAn19!$D$22*CaGa19!$N23</f>
        <v>1326315.5286753522</v>
      </c>
      <c r="DT22" s="4">
        <f>ParFedAn19!$E$22*CoAr14FIII19!R21</f>
        <v>0</v>
      </c>
      <c r="DU22" s="4">
        <f>ParFedAn19!$F$22*CaGa19!$N23</f>
        <v>282799.7254646683</v>
      </c>
      <c r="DV22" s="4">
        <f>ParFedAn19!$G$22*CaGa19!$N23</f>
        <v>824590.18519016972</v>
      </c>
      <c r="DW22" s="4">
        <f>ParFedAn19!$H$22*CaGa19!$N23</f>
        <v>33245.373671315334</v>
      </c>
      <c r="DX22" s="4">
        <f>ParFedAn19!$I$22*CaGa19!$N23</f>
        <v>205880.16648180233</v>
      </c>
      <c r="DY22" s="4">
        <f>ParFedAn19!$J$22*CaGa19!$N23</f>
        <v>54901.085740871036</v>
      </c>
      <c r="DZ22" s="4">
        <f>ParFedAn19!$K$22*CoAr14FII19!O23</f>
        <v>177979.07588682181</v>
      </c>
      <c r="EA22" s="5">
        <f t="shared" si="64"/>
        <v>12301789.743026359</v>
      </c>
      <c r="EC22" s="3" t="s">
        <v>17</v>
      </c>
      <c r="ED22" s="4">
        <f>ParFedAn19!$C$26*CaGa19!$N23</f>
        <v>11433327.156479338</v>
      </c>
      <c r="EE22" s="4">
        <f>ParFedAn19!$D$26*CaGa19!$N23</f>
        <v>1541175.4714221365</v>
      </c>
      <c r="EF22" s="4">
        <f>ParFedAn19!$E$26*CoAr14FIII19!R21</f>
        <v>0</v>
      </c>
      <c r="EG22" s="4">
        <f>ParFedAn19!$F$26*CaGa19!$N23</f>
        <v>289203.58927298168</v>
      </c>
      <c r="EH22" s="4">
        <f>ParFedAn19!$G$26*CaGa19!$N23</f>
        <v>274246.8119649057</v>
      </c>
      <c r="EI22" s="4">
        <f>ParFedAn19!$H$26*CaGa19!$N23</f>
        <v>21096.96940076485</v>
      </c>
      <c r="EJ22" s="4">
        <f>ParFedAn19!$I$26*CaGa19!$N23</f>
        <v>325177.33127351367</v>
      </c>
      <c r="EK22" s="4">
        <f>ParFedAn19!$J$26*CaGa19!$N23</f>
        <v>54901.085740871036</v>
      </c>
      <c r="EL22" s="4">
        <f>ParFedAn19!$K$26*CoAr14FII19!O23</f>
        <v>206455.18071879222</v>
      </c>
      <c r="EM22" s="5">
        <f t="shared" si="65"/>
        <v>14145583.596273303</v>
      </c>
      <c r="EO22" s="3" t="s">
        <v>17</v>
      </c>
      <c r="EP22" s="4">
        <f>ParFedAn19!$C$30*CaGa19!$N23</f>
        <v>10443276.576645175</v>
      </c>
      <c r="EQ22" s="4">
        <f>ParFedAn19!$D$30*CaGa19!$N23</f>
        <v>1278788.2879170696</v>
      </c>
      <c r="ER22" s="4">
        <f>ParFedAn19!$E$30*CoAr14FIII19!R21</f>
        <v>3238311.4880410195</v>
      </c>
      <c r="ES22" s="400">
        <f>ParFedAn19!$F$30*CaGa19!$N23</f>
        <v>-63233.995316514876</v>
      </c>
      <c r="ET22" s="4">
        <f>ParFedAn19!$G$30*CaGa19!$N23</f>
        <v>271657.10956436751</v>
      </c>
      <c r="EU22" s="4">
        <f>ParFedAn19!$H$30*CaGa19!$N23</f>
        <v>34926.554249065703</v>
      </c>
      <c r="EV22" s="4">
        <f>ParFedAn19!$I$30*CaGa19!$N23</f>
        <v>277792.94101188343</v>
      </c>
      <c r="EW22" s="4">
        <f>ParFedAn19!$J$30*CaGa19!$N23</f>
        <v>54901.085740871036</v>
      </c>
      <c r="EX22" s="4">
        <f>ParFedAn19!$K$30*CoAr14FII19!O23</f>
        <v>210206.87238820165</v>
      </c>
      <c r="EY22" s="5">
        <f t="shared" si="66"/>
        <v>15746626.920241138</v>
      </c>
      <c r="FA22" s="3" t="s">
        <v>17</v>
      </c>
      <c r="FB22" s="405">
        <f>ParFedAn19!$C$41*CaGa19!$AC23+Aj1S19!AW24</f>
        <v>8940113.1226220448</v>
      </c>
      <c r="FC22" s="405">
        <f>ParFedAn19!$D$41*CaGa19!$AC23+Aj1S19!AX24</f>
        <v>1211466.9075728613</v>
      </c>
      <c r="FD22" s="468">
        <f>IFERROR(ParFedAn19!$E$41*CoAr14FIII19!R21+Aj1S19!AY24,0)</f>
        <v>548574.08731445973</v>
      </c>
      <c r="FE22" s="405">
        <f>ParFedAn19!$F$41*CaGa19!$AC23+Aj1S19!AZ24</f>
        <v>254862.29188434943</v>
      </c>
      <c r="FF22" s="405">
        <f>ParFedAn19!$G$41*CaGa19!$AC23+Aj1S19!BA24</f>
        <v>917554.70657344756</v>
      </c>
      <c r="FG22" s="405">
        <f>ParFedAn19!$H$41*CaGa19!$AC23+Aj1S19!BB24</f>
        <v>35787.964421158482</v>
      </c>
      <c r="FH22" s="405">
        <f>ParFedAn19!$I$41*CaGa19!$AC23+Aj1S19!BC24</f>
        <v>240889.2670120605</v>
      </c>
      <c r="FI22" s="405">
        <f>ParFedAn19!$J$41*CaGa19!$AC23+Aj1S19!BD24</f>
        <v>54594.048812165987</v>
      </c>
      <c r="FJ22" s="405">
        <f>ParFedAn19!$K$41*CoAr14FII19!U23+Aj1S19!BE24</f>
        <v>210518.51418724796</v>
      </c>
      <c r="FK22" s="5">
        <f t="shared" si="67"/>
        <v>12414360.910399796</v>
      </c>
      <c r="FM22" s="3" t="s">
        <v>17</v>
      </c>
      <c r="FN22" s="4"/>
      <c r="FO22" s="4"/>
      <c r="FP22" s="4"/>
      <c r="FQ22" s="4"/>
      <c r="FR22" s="4"/>
      <c r="FS22" s="4"/>
      <c r="FT22" s="4"/>
      <c r="FU22" s="4"/>
      <c r="FV22" s="4"/>
      <c r="FW22" s="5">
        <f t="shared" si="68"/>
        <v>0</v>
      </c>
      <c r="FY22" s="3" t="s">
        <v>17</v>
      </c>
      <c r="FZ22" s="4"/>
      <c r="GA22" s="4"/>
      <c r="GB22" s="4"/>
      <c r="GC22" s="4"/>
      <c r="GD22" s="4"/>
      <c r="GE22" s="4"/>
      <c r="GF22" s="4"/>
      <c r="GG22" s="4"/>
      <c r="GH22" s="4"/>
      <c r="GI22" s="5">
        <f t="shared" si="69"/>
        <v>0</v>
      </c>
      <c r="GK22" s="3" t="s">
        <v>17</v>
      </c>
      <c r="GL22" s="4"/>
      <c r="GM22" s="4"/>
      <c r="GN22" s="4"/>
      <c r="GO22" s="4"/>
      <c r="GP22" s="4"/>
      <c r="GQ22" s="4"/>
      <c r="GR22" s="4"/>
      <c r="GS22" s="4"/>
      <c r="GT22" s="4"/>
      <c r="GU22" s="5">
        <f t="shared" si="70"/>
        <v>0</v>
      </c>
      <c r="GW22" s="3" t="s">
        <v>17</v>
      </c>
      <c r="GX22" s="4"/>
      <c r="GY22" s="4"/>
      <c r="GZ22" s="4"/>
      <c r="HA22" s="4"/>
      <c r="HB22" s="4"/>
      <c r="HC22" s="4"/>
      <c r="HD22" s="4"/>
      <c r="HE22" s="4"/>
      <c r="HF22" s="4"/>
      <c r="HG22" s="5"/>
      <c r="HI22" s="3" t="s">
        <v>17</v>
      </c>
      <c r="HJ22" s="4"/>
      <c r="HK22" s="4"/>
      <c r="HL22" s="4"/>
      <c r="HM22" s="4"/>
      <c r="HN22" s="4"/>
      <c r="HO22" s="4"/>
      <c r="HP22" s="4"/>
      <c r="HQ22" s="4"/>
      <c r="HR22" s="4"/>
      <c r="HS22" s="5">
        <f t="shared" si="71"/>
        <v>0</v>
      </c>
    </row>
    <row r="23" spans="1:227" s="2" customFormat="1">
      <c r="A23" s="3" t="s">
        <v>18</v>
      </c>
      <c r="B23" s="4">
        <f t="shared" si="8"/>
        <v>32686997.86006688</v>
      </c>
      <c r="C23" s="4">
        <f t="shared" si="8"/>
        <v>4583365.4939672286</v>
      </c>
      <c r="D23" s="4">
        <f t="shared" si="8"/>
        <v>0</v>
      </c>
      <c r="E23" s="4">
        <f t="shared" si="8"/>
        <v>1501077.7476381783</v>
      </c>
      <c r="F23" s="4">
        <f t="shared" si="8"/>
        <v>1341433.4006132449</v>
      </c>
      <c r="G23" s="4">
        <f t="shared" si="8"/>
        <v>123623.18970116049</v>
      </c>
      <c r="H23" s="4">
        <f t="shared" si="8"/>
        <v>1051763.1292212659</v>
      </c>
      <c r="I23" s="4">
        <f t="shared" si="8"/>
        <v>187777.20975670437</v>
      </c>
      <c r="J23" s="4">
        <f t="shared" si="8"/>
        <v>2120745.6294909366</v>
      </c>
      <c r="K23" s="6">
        <f t="shared" si="9"/>
        <v>43596783.660455607</v>
      </c>
      <c r="L23" s="3"/>
      <c r="M23" s="3" t="s">
        <v>18</v>
      </c>
      <c r="N23" s="4">
        <f t="shared" si="10"/>
        <v>35653800.231434174</v>
      </c>
      <c r="O23" s="4">
        <f t="shared" si="10"/>
        <v>4727148.5015203031</v>
      </c>
      <c r="P23" s="4">
        <f t="shared" si="10"/>
        <v>4292343.8190513235</v>
      </c>
      <c r="Q23" s="4">
        <f t="shared" si="10"/>
        <v>580044.89298953337</v>
      </c>
      <c r="R23" s="4">
        <f t="shared" si="10"/>
        <v>1562492.228067796</v>
      </c>
      <c r="S23" s="4">
        <f t="shared" si="10"/>
        <v>101774.94203630765</v>
      </c>
      <c r="T23" s="4">
        <f t="shared" si="10"/>
        <v>922165.6029358583</v>
      </c>
      <c r="U23" s="4">
        <f t="shared" si="10"/>
        <v>187777.20975670437</v>
      </c>
      <c r="V23" s="4">
        <f t="shared" si="10"/>
        <v>2018579.2187760752</v>
      </c>
      <c r="W23" s="5">
        <f t="shared" si="11"/>
        <v>50046126.646568075</v>
      </c>
      <c r="X23" s="5"/>
      <c r="Y23" s="3" t="s">
        <v>18</v>
      </c>
      <c r="Z23" s="4">
        <f t="shared" si="12"/>
        <v>11690873.860076245</v>
      </c>
      <c r="AA23" s="4">
        <f t="shared" si="13"/>
        <v>1584795.2715339875</v>
      </c>
      <c r="AB23" s="4">
        <f t="shared" si="14"/>
        <v>727128.50560289144</v>
      </c>
      <c r="AC23" s="4">
        <f t="shared" si="15"/>
        <v>334817.7013877866</v>
      </c>
      <c r="AD23" s="4">
        <f t="shared" si="16"/>
        <v>1152319.5907191059</v>
      </c>
      <c r="AE23" s="4">
        <f t="shared" si="17"/>
        <v>46242.071330012812</v>
      </c>
      <c r="AF23" s="4">
        <f t="shared" si="18"/>
        <v>316547.29290894518</v>
      </c>
      <c r="AG23" s="4">
        <f t="shared" si="19"/>
        <v>70908.568950360597</v>
      </c>
      <c r="AH23" s="4">
        <f t="shared" si="20"/>
        <v>736491.90480312996</v>
      </c>
      <c r="AI23" s="5">
        <f t="shared" si="21"/>
        <v>16660124.767312467</v>
      </c>
      <c r="AK23" s="3" t="s">
        <v>18</v>
      </c>
      <c r="AL23" s="4">
        <f t="shared" si="22"/>
        <v>0</v>
      </c>
      <c r="AM23" s="4">
        <f t="shared" si="23"/>
        <v>0</v>
      </c>
      <c r="AN23" s="4">
        <f t="shared" si="24"/>
        <v>0</v>
      </c>
      <c r="AO23" s="4">
        <f t="shared" si="25"/>
        <v>0</v>
      </c>
      <c r="AP23" s="4">
        <f t="shared" si="26"/>
        <v>0</v>
      </c>
      <c r="AQ23" s="4">
        <f t="shared" si="27"/>
        <v>0</v>
      </c>
      <c r="AR23" s="4">
        <f t="shared" si="28"/>
        <v>0</v>
      </c>
      <c r="AS23" s="4">
        <f t="shared" si="29"/>
        <v>0</v>
      </c>
      <c r="AT23" s="4">
        <f t="shared" si="30"/>
        <v>0</v>
      </c>
      <c r="AU23" s="5">
        <f t="shared" si="31"/>
        <v>0</v>
      </c>
      <c r="AW23" s="3" t="s">
        <v>18</v>
      </c>
      <c r="AX23" s="4">
        <f t="shared" si="32"/>
        <v>68340798.091501057</v>
      </c>
      <c r="AY23" s="4">
        <f t="shared" si="33"/>
        <v>9310513.9954875316</v>
      </c>
      <c r="AZ23" s="4">
        <f t="shared" si="34"/>
        <v>4292343.8190513235</v>
      </c>
      <c r="BA23" s="4">
        <f t="shared" si="35"/>
        <v>2081122.6406277118</v>
      </c>
      <c r="BB23" s="4">
        <f t="shared" si="36"/>
        <v>2903925.6286810413</v>
      </c>
      <c r="BC23" s="4">
        <f t="shared" si="37"/>
        <v>225398.13173746812</v>
      </c>
      <c r="BD23" s="4">
        <f t="shared" si="38"/>
        <v>1973928.7321571242</v>
      </c>
      <c r="BE23" s="4">
        <f t="shared" si="39"/>
        <v>375554.41951340873</v>
      </c>
      <c r="BF23" s="4">
        <f t="shared" si="40"/>
        <v>4139324.8482670118</v>
      </c>
      <c r="BG23" s="5">
        <f t="shared" si="41"/>
        <v>93642910.307023689</v>
      </c>
      <c r="BI23" s="3" t="s">
        <v>18</v>
      </c>
      <c r="BJ23" s="4">
        <f t="shared" si="42"/>
        <v>11690873.860076245</v>
      </c>
      <c r="BK23" s="4">
        <f t="shared" si="43"/>
        <v>1584795.2715339875</v>
      </c>
      <c r="BL23" s="4">
        <f t="shared" si="44"/>
        <v>727128.50560289144</v>
      </c>
      <c r="BM23" s="4">
        <f t="shared" si="45"/>
        <v>334817.7013877866</v>
      </c>
      <c r="BN23" s="4">
        <f t="shared" si="46"/>
        <v>1152319.5907191059</v>
      </c>
      <c r="BO23" s="4">
        <f t="shared" si="47"/>
        <v>46242.071330012812</v>
      </c>
      <c r="BP23" s="4">
        <f t="shared" si="48"/>
        <v>316547.29290894518</v>
      </c>
      <c r="BQ23" s="4">
        <f t="shared" si="49"/>
        <v>70908.568950360597</v>
      </c>
      <c r="BR23" s="4">
        <f t="shared" si="50"/>
        <v>736491.90480312996</v>
      </c>
      <c r="BS23" s="5">
        <f t="shared" si="51"/>
        <v>16660124.767312467</v>
      </c>
      <c r="BU23" s="3" t="s">
        <v>18</v>
      </c>
      <c r="BV23" s="4">
        <f t="shared" si="52"/>
        <v>80031671.951577306</v>
      </c>
      <c r="BW23" s="4">
        <f t="shared" si="53"/>
        <v>10895309.267021518</v>
      </c>
      <c r="BX23" s="4">
        <f t="shared" si="54"/>
        <v>5019472.324654215</v>
      </c>
      <c r="BY23" s="4">
        <f t="shared" si="55"/>
        <v>2415940.3420154983</v>
      </c>
      <c r="BZ23" s="4">
        <f t="shared" si="56"/>
        <v>4056245.219400147</v>
      </c>
      <c r="CA23" s="4">
        <f t="shared" si="57"/>
        <v>271640.20306748094</v>
      </c>
      <c r="CB23" s="4">
        <f t="shared" si="58"/>
        <v>2290476.0250660693</v>
      </c>
      <c r="CC23" s="4">
        <f t="shared" si="59"/>
        <v>446462.98846376932</v>
      </c>
      <c r="CD23" s="4">
        <f t="shared" si="60"/>
        <v>4875816.7530701421</v>
      </c>
      <c r="CE23" s="5">
        <f t="shared" si="61"/>
        <v>110303035.07433617</v>
      </c>
      <c r="CF23" s="6"/>
      <c r="CG23" s="3" t="s">
        <v>18</v>
      </c>
      <c r="CH23" s="4">
        <f>ParFedAn19!$C$7*CaGa19!$N24</f>
        <v>9674973.5344517156</v>
      </c>
      <c r="CI23" s="4">
        <f>ParFedAn19!$D$7*CaGa19!$N24</f>
        <v>1331332.9693045171</v>
      </c>
      <c r="CJ23" s="4">
        <f>ParFedAn19!$E$7*CoAr14FIII19!R22</f>
        <v>0</v>
      </c>
      <c r="CK23" s="4">
        <f>ParFedAn19!$F$7*CaGa19!$N24</f>
        <v>353924.83330863836</v>
      </c>
      <c r="CL23" s="4">
        <f>ParFedAn19!$G$7*CaGa19!$N24</f>
        <v>722004.07068113959</v>
      </c>
      <c r="CM23" s="4">
        <f>ParFedAn19!$H$7*CaGa19!$N24</f>
        <v>44617.785188020294</v>
      </c>
      <c r="CN23" s="4">
        <f>ParFedAn19!$I$7*CaGa19!$N24+Aj1S19!G25</f>
        <v>354167.18384719448</v>
      </c>
      <c r="CO23" s="4">
        <f>ParFedAn19!$J$7*CaGa19!$N24</f>
        <v>62592.403252234792</v>
      </c>
      <c r="CP23" s="4">
        <f>ParFedAn19!$K$7*CoAr14FII19!O24+Aj1S19!I25</f>
        <v>729087.27798512788</v>
      </c>
      <c r="CQ23" s="5">
        <f t="shared" si="7"/>
        <v>13272700.058018589</v>
      </c>
      <c r="CS23" s="3" t="s">
        <v>18</v>
      </c>
      <c r="CT23" s="4">
        <f>ParFedAn19!$C$11*CaGa19!$N24</f>
        <v>13363041.111202065</v>
      </c>
      <c r="CU23" s="4">
        <f>ParFedAn19!$D$11*CaGa19!$N24</f>
        <v>1925710.8188166143</v>
      </c>
      <c r="CV23" s="4">
        <f>ParFedAn19!$E$11*CoAr14FIII19!R22</f>
        <v>0</v>
      </c>
      <c r="CW23" s="4">
        <f>ParFedAn19!$F$11*CaGa19!$N24</f>
        <v>616979.40653936891</v>
      </c>
      <c r="CX23" s="4">
        <f>ParFedAn19!$G$11*CaGa19!$N24</f>
        <v>309714.66496605269</v>
      </c>
      <c r="CY23" s="4">
        <f>ParFedAn19!$H$11*CaGa19!$N24</f>
        <v>36359.421964231558</v>
      </c>
      <c r="CZ23" s="4">
        <f>ParFedAn19!$I$11*CaGa19!$N24+Aj1S19!G25</f>
        <v>375025.797006329</v>
      </c>
      <c r="DA23" s="4">
        <f>ParFedAn19!$J$11*CaGa19!$N24</f>
        <v>62592.403252234792</v>
      </c>
      <c r="DB23" s="4">
        <f>ParFedAn19!$K$11*CoAr14FII19!O24+Aj1S19!I25</f>
        <v>884948.32589095004</v>
      </c>
      <c r="DC23" s="5">
        <f t="shared" si="62"/>
        <v>17574371.949637845</v>
      </c>
      <c r="DE23" s="3" t="s">
        <v>18</v>
      </c>
      <c r="DF23" s="4">
        <f>ParFedAn19!$C$14*CaGa19!$N24</f>
        <v>9648983.214413099</v>
      </c>
      <c r="DG23" s="4">
        <f>ParFedAn19!$D$14*CaGa19!$N24</f>
        <v>1326321.7058460973</v>
      </c>
      <c r="DH23" s="4">
        <f>ParFedAn19!$E$14*CoAr14FIII19!R22</f>
        <v>0</v>
      </c>
      <c r="DI23" s="4">
        <f>ParFedAn19!$F$14*CaGa19!$N24</f>
        <v>530173.50779017108</v>
      </c>
      <c r="DJ23" s="4">
        <f>ParFedAn19!$G$14*CaGa19!$N24</f>
        <v>309714.66496605269</v>
      </c>
      <c r="DK23" s="4">
        <f>ParFedAn19!$H$14*CaGa19!$N24</f>
        <v>42645.982548908636</v>
      </c>
      <c r="DL23" s="4">
        <f>ParFedAn19!$I$14*CaGa19!$N24+Aj1S19!G25</f>
        <v>322570.14836774243</v>
      </c>
      <c r="DM23" s="4">
        <f>ParFedAn19!$J$14*CaGa19!$N24</f>
        <v>62592.403252234792</v>
      </c>
      <c r="DN23" s="4">
        <f>ParFedAn19!$K$14*CoAr14FII19!O24+Aj1S19!I25</f>
        <v>506710.02561485878</v>
      </c>
      <c r="DO23" s="5">
        <f t="shared" si="63"/>
        <v>12749711.652799165</v>
      </c>
      <c r="DQ23" s="3" t="s">
        <v>18</v>
      </c>
      <c r="DR23" s="4">
        <f>ParFedAn19!$C$22*CaGa19!$N24</f>
        <v>10712413.660026273</v>
      </c>
      <c r="DS23" s="4">
        <f>ParFedAn19!$D$22*CaGa19!$N24</f>
        <v>1512124.4924441727</v>
      </c>
      <c r="DT23" s="4">
        <f>ParFedAn19!$E$22*CoAr14FIII19!R22</f>
        <v>0</v>
      </c>
      <c r="DU23" s="4">
        <f>ParFedAn19!$F$22*CaGa19!$N24</f>
        <v>322418.29495783983</v>
      </c>
      <c r="DV23" s="4">
        <f>ParFedAn19!$G$22*CaGa19!$N24</f>
        <v>940110.39477193414</v>
      </c>
      <c r="DW23" s="4">
        <f>ParFedAn19!$H$22*CaGa19!$N24</f>
        <v>37902.853960446722</v>
      </c>
      <c r="DX23" s="4">
        <f>ParFedAn19!$I$22*CaGa19!$N24</f>
        <v>234722.76054593292</v>
      </c>
      <c r="DY23" s="4">
        <f>ParFedAn19!$J$22*CaGa19!$N24</f>
        <v>62592.403252234792</v>
      </c>
      <c r="DZ23" s="4">
        <f>ParFedAn19!$K$22*CoAr14FII19!O24</f>
        <v>604170.8964363361</v>
      </c>
      <c r="EA23" s="5">
        <f t="shared" si="64"/>
        <v>14426455.756395169</v>
      </c>
      <c r="EC23" s="3" t="s">
        <v>18</v>
      </c>
      <c r="ED23" s="4">
        <f>ParFedAn19!$C$26*CaGa19!$N24</f>
        <v>13035068.691917052</v>
      </c>
      <c r="EE23" s="4">
        <f>ParFedAn19!$D$26*CaGa19!$N24</f>
        <v>1757085.0428171686</v>
      </c>
      <c r="EF23" s="4">
        <f>ParFedAn19!$E$26*CoAr14FIII19!R22</f>
        <v>0</v>
      </c>
      <c r="EG23" s="4">
        <f>ParFedAn19!$F$26*CaGa19!$N24</f>
        <v>329719.30222305574</v>
      </c>
      <c r="EH23" s="4">
        <f>ParFedAn19!$G$26*CaGa19!$N24</f>
        <v>312667.16884559096</v>
      </c>
      <c r="EI23" s="4">
        <f>ParFedAn19!$H$26*CaGa19!$N24</f>
        <v>24052.530078647971</v>
      </c>
      <c r="EJ23" s="4">
        <f>ParFedAn19!$I$26*CaGa19!$N24</f>
        <v>370732.752784251</v>
      </c>
      <c r="EK23" s="4">
        <f>ParFedAn19!$J$26*CaGa19!$N24</f>
        <v>62592.403252234792</v>
      </c>
      <c r="EL23" s="4">
        <f>ParFedAn19!$K$26*CoAr14FII19!O24</f>
        <v>700836.38195828069</v>
      </c>
      <c r="EM23" s="5">
        <f t="shared" si="65"/>
        <v>16592754.27387628</v>
      </c>
      <c r="EO23" s="3" t="s">
        <v>18</v>
      </c>
      <c r="EP23" s="4">
        <f>ParFedAn19!$C$30*CaGa19!$N24</f>
        <v>11906317.879490849</v>
      </c>
      <c r="EQ23" s="4">
        <f>ParFedAn19!$D$30*CaGa19!$N24</f>
        <v>1457938.9662589619</v>
      </c>
      <c r="ER23" s="4">
        <f>ParFedAn19!$E$30*CoAr14FIII19!R22</f>
        <v>4292343.8190513235</v>
      </c>
      <c r="ES23" s="400">
        <f>ParFedAn19!$F$30*CaGa19!$N24</f>
        <v>-72092.704191362151</v>
      </c>
      <c r="ET23" s="4">
        <f>ParFedAn19!$G$30*CaGa19!$N24</f>
        <v>309714.66445027082</v>
      </c>
      <c r="EU23" s="4">
        <f>ParFedAn19!$H$30*CaGa19!$N24</f>
        <v>39819.557997212949</v>
      </c>
      <c r="EV23" s="4">
        <f>ParFedAn19!$I$30*CaGa19!$N24</f>
        <v>316710.08960567444</v>
      </c>
      <c r="EW23" s="4">
        <f>ParFedAn19!$J$30*CaGa19!$N24</f>
        <v>62592.403252234792</v>
      </c>
      <c r="EX23" s="4">
        <f>ParFedAn19!$K$30*CoAr14FII19!O24</f>
        <v>713571.94038145849</v>
      </c>
      <c r="EY23" s="5">
        <f t="shared" si="66"/>
        <v>19026916.616296627</v>
      </c>
      <c r="FA23" s="3" t="s">
        <v>18</v>
      </c>
      <c r="FB23" s="405">
        <f>ParFedAn19!$C$41*CaGa19!$AC24+Aj1S19!AW25</f>
        <v>11690873.860076245</v>
      </c>
      <c r="FC23" s="405">
        <f>ParFedAn19!$D$41*CaGa19!$AC24+Aj1S19!AX25</f>
        <v>1584795.2715339875</v>
      </c>
      <c r="FD23" s="468">
        <f>IFERROR(ParFedAn19!$E$41*CoAr14FIII19!R22+Aj1S19!AY25,0)</f>
        <v>727128.50560289144</v>
      </c>
      <c r="FE23" s="405">
        <f>ParFedAn19!$F$41*CaGa19!$AC24+Aj1S19!AZ25</f>
        <v>334817.7013877866</v>
      </c>
      <c r="FF23" s="405">
        <f>ParFedAn19!$G$41*CaGa19!$AC24+Aj1S19!BA25</f>
        <v>1152319.5907191059</v>
      </c>
      <c r="FG23" s="405">
        <f>ParFedAn19!$H$41*CaGa19!$AC24+Aj1S19!BB25</f>
        <v>46242.071330012812</v>
      </c>
      <c r="FH23" s="405">
        <f>ParFedAn19!$I$41*CaGa19!$AC24+Aj1S19!BC25</f>
        <v>316547.29290894518</v>
      </c>
      <c r="FI23" s="405">
        <f>ParFedAn19!$J$41*CaGa19!$AC24+Aj1S19!BD25</f>
        <v>70908.568950360597</v>
      </c>
      <c r="FJ23" s="405">
        <f>ParFedAn19!$K$41*CoAr14FII19!U24+Aj1S19!BE25</f>
        <v>736491.90480312996</v>
      </c>
      <c r="FK23" s="5">
        <f t="shared" si="67"/>
        <v>16660124.767312467</v>
      </c>
      <c r="FM23" s="3" t="s">
        <v>18</v>
      </c>
      <c r="FN23" s="4"/>
      <c r="FO23" s="4"/>
      <c r="FP23" s="4"/>
      <c r="FQ23" s="4"/>
      <c r="FR23" s="4"/>
      <c r="FS23" s="4"/>
      <c r="FT23" s="4"/>
      <c r="FU23" s="4"/>
      <c r="FV23" s="4"/>
      <c r="FW23" s="5">
        <f t="shared" si="68"/>
        <v>0</v>
      </c>
      <c r="FY23" s="3" t="s">
        <v>18</v>
      </c>
      <c r="FZ23" s="4"/>
      <c r="GA23" s="4"/>
      <c r="GB23" s="4"/>
      <c r="GC23" s="4"/>
      <c r="GD23" s="4"/>
      <c r="GE23" s="4"/>
      <c r="GF23" s="4"/>
      <c r="GG23" s="4"/>
      <c r="GH23" s="4"/>
      <c r="GI23" s="5">
        <f t="shared" si="69"/>
        <v>0</v>
      </c>
      <c r="GK23" s="3" t="s">
        <v>18</v>
      </c>
      <c r="GL23" s="4"/>
      <c r="GM23" s="4"/>
      <c r="GN23" s="4"/>
      <c r="GO23" s="4"/>
      <c r="GP23" s="4"/>
      <c r="GQ23" s="4"/>
      <c r="GR23" s="4"/>
      <c r="GS23" s="4"/>
      <c r="GT23" s="4"/>
      <c r="GU23" s="5">
        <f t="shared" si="70"/>
        <v>0</v>
      </c>
      <c r="GW23" s="3" t="s">
        <v>18</v>
      </c>
      <c r="GX23" s="4"/>
      <c r="GY23" s="4"/>
      <c r="GZ23" s="4"/>
      <c r="HA23" s="4"/>
      <c r="HB23" s="4"/>
      <c r="HC23" s="4"/>
      <c r="HD23" s="4"/>
      <c r="HE23" s="4"/>
      <c r="HF23" s="4"/>
      <c r="HG23" s="5"/>
      <c r="HI23" s="3" t="s">
        <v>18</v>
      </c>
      <c r="HJ23" s="4"/>
      <c r="HK23" s="4"/>
      <c r="HL23" s="4"/>
      <c r="HM23" s="4"/>
      <c r="HN23" s="4"/>
      <c r="HO23" s="4"/>
      <c r="HP23" s="4"/>
      <c r="HQ23" s="4"/>
      <c r="HR23" s="4"/>
      <c r="HS23" s="5">
        <f t="shared" si="71"/>
        <v>0</v>
      </c>
    </row>
    <row r="24" spans="1:227" s="2" customFormat="1">
      <c r="A24" s="3" t="s">
        <v>19</v>
      </c>
      <c r="B24" s="4">
        <f t="shared" si="8"/>
        <v>5510468.3089170791</v>
      </c>
      <c r="C24" s="4">
        <f t="shared" si="8"/>
        <v>772676.96503709489</v>
      </c>
      <c r="D24" s="4">
        <f t="shared" si="8"/>
        <v>0</v>
      </c>
      <c r="E24" s="4">
        <f t="shared" si="8"/>
        <v>253056.01306647155</v>
      </c>
      <c r="F24" s="4">
        <f t="shared" si="8"/>
        <v>226142.70892196984</v>
      </c>
      <c r="G24" s="4">
        <f t="shared" si="8"/>
        <v>20840.753623560071</v>
      </c>
      <c r="H24" s="4">
        <f t="shared" si="8"/>
        <v>177133.32293131069</v>
      </c>
      <c r="I24" s="4">
        <f t="shared" si="8"/>
        <v>31656.023227673602</v>
      </c>
      <c r="J24" s="4">
        <f t="shared" si="8"/>
        <v>89966.540721998579</v>
      </c>
      <c r="K24" s="6">
        <f t="shared" si="9"/>
        <v>7081940.6364471586</v>
      </c>
      <c r="L24" s="3"/>
      <c r="M24" s="3" t="s">
        <v>19</v>
      </c>
      <c r="N24" s="4">
        <f t="shared" si="10"/>
        <v>6010620.4035275225</v>
      </c>
      <c r="O24" s="4">
        <f t="shared" si="10"/>
        <v>796916.31885826529</v>
      </c>
      <c r="P24" s="4">
        <f t="shared" si="10"/>
        <v>2210933.4224749492</v>
      </c>
      <c r="Q24" s="4">
        <f t="shared" si="10"/>
        <v>97785.63985140124</v>
      </c>
      <c r="R24" s="4">
        <f t="shared" si="10"/>
        <v>263409.4431846122</v>
      </c>
      <c r="S24" s="4">
        <f t="shared" si="10"/>
        <v>17157.513061733302</v>
      </c>
      <c r="T24" s="4">
        <f t="shared" si="10"/>
        <v>155461.33518610819</v>
      </c>
      <c r="U24" s="4">
        <f t="shared" si="10"/>
        <v>31656.023227673602</v>
      </c>
      <c r="V24" s="4">
        <f t="shared" si="10"/>
        <v>85994.79236130885</v>
      </c>
      <c r="W24" s="5">
        <f t="shared" si="11"/>
        <v>9669934.8917335756</v>
      </c>
      <c r="X24" s="5"/>
      <c r="Y24" s="3" t="s">
        <v>19</v>
      </c>
      <c r="Z24" s="4">
        <f t="shared" si="12"/>
        <v>1718292.8464203882</v>
      </c>
      <c r="AA24" s="4">
        <f t="shared" si="13"/>
        <v>232844.36029003497</v>
      </c>
      <c r="AB24" s="4">
        <f t="shared" si="14"/>
        <v>374534.93551385839</v>
      </c>
      <c r="AC24" s="4">
        <f t="shared" si="15"/>
        <v>48984.620995348501</v>
      </c>
      <c r="AD24" s="4">
        <f t="shared" si="16"/>
        <v>176354.33320357176</v>
      </c>
      <c r="AE24" s="4">
        <f t="shared" si="17"/>
        <v>6878.459188309278</v>
      </c>
      <c r="AF24" s="4">
        <f t="shared" si="18"/>
        <v>46299.000763077172</v>
      </c>
      <c r="AG24" s="4">
        <f t="shared" si="19"/>
        <v>10492.99513824912</v>
      </c>
      <c r="AH24" s="4">
        <f t="shared" si="20"/>
        <v>30615.87341431254</v>
      </c>
      <c r="AI24" s="5">
        <f t="shared" si="21"/>
        <v>2645297.4249271499</v>
      </c>
      <c r="AK24" s="3" t="s">
        <v>19</v>
      </c>
      <c r="AL24" s="4">
        <f t="shared" si="22"/>
        <v>0</v>
      </c>
      <c r="AM24" s="4">
        <f t="shared" si="23"/>
        <v>0</v>
      </c>
      <c r="AN24" s="4">
        <f t="shared" si="24"/>
        <v>0</v>
      </c>
      <c r="AO24" s="4">
        <f t="shared" si="25"/>
        <v>0</v>
      </c>
      <c r="AP24" s="4">
        <f t="shared" si="26"/>
        <v>0</v>
      </c>
      <c r="AQ24" s="4">
        <f t="shared" si="27"/>
        <v>0</v>
      </c>
      <c r="AR24" s="4">
        <f t="shared" si="28"/>
        <v>0</v>
      </c>
      <c r="AS24" s="4">
        <f t="shared" si="29"/>
        <v>0</v>
      </c>
      <c r="AT24" s="4">
        <f t="shared" si="30"/>
        <v>0</v>
      </c>
      <c r="AU24" s="5">
        <f t="shared" si="31"/>
        <v>0</v>
      </c>
      <c r="AW24" s="3" t="s">
        <v>19</v>
      </c>
      <c r="AX24" s="4">
        <f t="shared" si="32"/>
        <v>11521088.712444603</v>
      </c>
      <c r="AY24" s="4">
        <f t="shared" si="33"/>
        <v>1569593.2838953603</v>
      </c>
      <c r="AZ24" s="4">
        <f t="shared" si="34"/>
        <v>2210933.4224749492</v>
      </c>
      <c r="BA24" s="4">
        <f t="shared" si="35"/>
        <v>350841.65291787277</v>
      </c>
      <c r="BB24" s="4">
        <f t="shared" si="36"/>
        <v>489552.15210658213</v>
      </c>
      <c r="BC24" s="4">
        <f t="shared" si="37"/>
        <v>37998.266685293376</v>
      </c>
      <c r="BD24" s="4">
        <f t="shared" si="38"/>
        <v>332594.65811741888</v>
      </c>
      <c r="BE24" s="4">
        <f t="shared" si="39"/>
        <v>63312.046455347197</v>
      </c>
      <c r="BF24" s="4">
        <f t="shared" si="40"/>
        <v>175961.33308330743</v>
      </c>
      <c r="BG24" s="5">
        <f t="shared" si="41"/>
        <v>16751875.528180735</v>
      </c>
      <c r="BI24" s="3" t="s">
        <v>19</v>
      </c>
      <c r="BJ24" s="4">
        <f t="shared" si="42"/>
        <v>1718292.8464203882</v>
      </c>
      <c r="BK24" s="4">
        <f t="shared" si="43"/>
        <v>232844.36029003497</v>
      </c>
      <c r="BL24" s="4">
        <f t="shared" si="44"/>
        <v>374534.93551385839</v>
      </c>
      <c r="BM24" s="4">
        <f t="shared" si="45"/>
        <v>48984.620995348501</v>
      </c>
      <c r="BN24" s="4">
        <f t="shared" si="46"/>
        <v>176354.33320357176</v>
      </c>
      <c r="BO24" s="4">
        <f t="shared" si="47"/>
        <v>6878.459188309278</v>
      </c>
      <c r="BP24" s="4">
        <f t="shared" si="48"/>
        <v>46299.000763077172</v>
      </c>
      <c r="BQ24" s="4">
        <f t="shared" si="49"/>
        <v>10492.99513824912</v>
      </c>
      <c r="BR24" s="4">
        <f t="shared" si="50"/>
        <v>30615.87341431254</v>
      </c>
      <c r="BS24" s="5">
        <f t="shared" si="51"/>
        <v>2645297.4249271499</v>
      </c>
      <c r="BU24" s="3" t="s">
        <v>19</v>
      </c>
      <c r="BV24" s="4">
        <f t="shared" si="52"/>
        <v>13239381.558864992</v>
      </c>
      <c r="BW24" s="4">
        <f t="shared" si="53"/>
        <v>1802437.6441853952</v>
      </c>
      <c r="BX24" s="4">
        <f t="shared" si="54"/>
        <v>2585468.3579888074</v>
      </c>
      <c r="BY24" s="4">
        <f t="shared" si="55"/>
        <v>399826.27391322126</v>
      </c>
      <c r="BZ24" s="4">
        <f t="shared" si="56"/>
        <v>665906.48531015392</v>
      </c>
      <c r="CA24" s="4">
        <f t="shared" si="57"/>
        <v>44876.725873602656</v>
      </c>
      <c r="CB24" s="4">
        <f t="shared" si="58"/>
        <v>378893.65888049605</v>
      </c>
      <c r="CC24" s="4">
        <f t="shared" si="59"/>
        <v>73805.04159359631</v>
      </c>
      <c r="CD24" s="4">
        <f t="shared" si="60"/>
        <v>206577.20649761998</v>
      </c>
      <c r="CE24" s="5">
        <f t="shared" si="61"/>
        <v>19397172.953107882</v>
      </c>
      <c r="CF24" s="6"/>
      <c r="CG24" s="3" t="s">
        <v>19</v>
      </c>
      <c r="CH24" s="4">
        <f>ParFedAn19!$C$7*CaGa19!$N25</f>
        <v>1631034.9234103251</v>
      </c>
      <c r="CI24" s="4">
        <f>ParFedAn19!$D$7*CaGa19!$N25</f>
        <v>224439.94910072806</v>
      </c>
      <c r="CJ24" s="4">
        <f>ParFedAn19!$E$7*CoAr14FIII19!R23</f>
        <v>0</v>
      </c>
      <c r="CK24" s="4">
        <f>ParFedAn19!$F$7*CaGa19!$N25</f>
        <v>59665.668472681857</v>
      </c>
      <c r="CL24" s="4">
        <f>ParFedAn19!$G$7*CaGa19!$N25</f>
        <v>121717.52717792746</v>
      </c>
      <c r="CM24" s="4">
        <f>ParFedAn19!$H$7*CaGa19!$N25</f>
        <v>7521.7948232873487</v>
      </c>
      <c r="CN24" s="4">
        <f>ParFedAn19!$I$7*CaGa19!$N25+Aj1S19!G26</f>
        <v>59647.879038696134</v>
      </c>
      <c r="CO24" s="4">
        <f>ParFedAn19!$J$7*CaGa19!$N25</f>
        <v>10552.007742557867</v>
      </c>
      <c r="CP24" s="4">
        <f>ParFedAn19!$K$7*CoAr14FII19!O25+Aj1S19!I26</f>
        <v>30933.413451691838</v>
      </c>
      <c r="CQ24" s="5">
        <f t="shared" si="7"/>
        <v>2145513.1632178952</v>
      </c>
      <c r="CS24" s="3" t="s">
        <v>19</v>
      </c>
      <c r="CT24" s="4">
        <f>ParFedAn19!$C$11*CaGa19!$N25</f>
        <v>2252779.9851572053</v>
      </c>
      <c r="CU24" s="4">
        <f>ParFedAn19!$D$11*CaGa19!$N25</f>
        <v>324641.88007280038</v>
      </c>
      <c r="CV24" s="4">
        <f>ParFedAn19!$E$11*CoAr14FIII19!R23</f>
        <v>0</v>
      </c>
      <c r="CW24" s="4">
        <f>ParFedAn19!$F$11*CaGa19!$N25</f>
        <v>104012.1665973855</v>
      </c>
      <c r="CX24" s="4">
        <f>ParFedAn19!$G$11*CaGa19!$N25</f>
        <v>52212.590872021196</v>
      </c>
      <c r="CY24" s="4">
        <f>ParFedAn19!$H$11*CaGa19!$N25</f>
        <v>6129.5761489682318</v>
      </c>
      <c r="CZ24" s="4">
        <f>ParFedAn19!$I$11*CaGa19!$N25+Aj1S19!G26</f>
        <v>63164.2841632485</v>
      </c>
      <c r="DA24" s="4">
        <f>ParFedAn19!$J$11*CaGa19!$N25</f>
        <v>10552.007742557867</v>
      </c>
      <c r="DB24" s="4">
        <f>ParFedAn19!$K$11*CoAr14FII19!O25+Aj1S19!I26</f>
        <v>37573.350258335464</v>
      </c>
      <c r="DC24" s="5">
        <f t="shared" si="62"/>
        <v>2851065.8410125226</v>
      </c>
      <c r="DE24" s="3" t="s">
        <v>19</v>
      </c>
      <c r="DF24" s="4">
        <f>ParFedAn19!$C$14*CaGa19!$N25</f>
        <v>1626653.4003495495</v>
      </c>
      <c r="DG24" s="4">
        <f>ParFedAn19!$D$14*CaGa19!$N25</f>
        <v>223595.13586356648</v>
      </c>
      <c r="DH24" s="4">
        <f>ParFedAn19!$E$14*CoAr14FIII19!R23</f>
        <v>0</v>
      </c>
      <c r="DI24" s="4">
        <f>ParFedAn19!$F$14*CaGa19!$N25</f>
        <v>89378.177996404193</v>
      </c>
      <c r="DJ24" s="4">
        <f>ParFedAn19!$G$14*CaGa19!$N25</f>
        <v>52212.590872021196</v>
      </c>
      <c r="DK24" s="4">
        <f>ParFedAn19!$H$14*CaGa19!$N25</f>
        <v>7189.3826513044914</v>
      </c>
      <c r="DL24" s="4">
        <f>ParFedAn19!$I$14*CaGa19!$N25+Aj1S19!G26</f>
        <v>54321.159729366052</v>
      </c>
      <c r="DM24" s="4">
        <f>ParFedAn19!$J$14*CaGa19!$N25</f>
        <v>10552.007742557867</v>
      </c>
      <c r="DN24" s="4">
        <f>ParFedAn19!$K$14*CoAr14FII19!O25+Aj1S19!I26</f>
        <v>21459.777011971288</v>
      </c>
      <c r="DO24" s="5">
        <f t="shared" si="63"/>
        <v>2085361.6322167411</v>
      </c>
      <c r="DQ24" s="3" t="s">
        <v>19</v>
      </c>
      <c r="DR24" s="4">
        <f>ParFedAn19!$C$22*CaGa19!$N25</f>
        <v>1805929.5698642796</v>
      </c>
      <c r="DS24" s="4">
        <f>ParFedAn19!$D$22*CaGa19!$N25</f>
        <v>254918.3051445242</v>
      </c>
      <c r="DT24" s="4">
        <f>ParFedAn19!$E$22*CoAr14FIII19!R23</f>
        <v>0</v>
      </c>
      <c r="DU24" s="4">
        <f>ParFedAn19!$F$22*CaGa19!$N25</f>
        <v>54354.205430128808</v>
      </c>
      <c r="DV24" s="4">
        <f>ParFedAn19!$G$22*CaGa19!$N25</f>
        <v>158486.51991387468</v>
      </c>
      <c r="DW24" s="4">
        <f>ParFedAn19!$H$22*CaGa19!$N25</f>
        <v>6389.7723633321939</v>
      </c>
      <c r="DX24" s="4">
        <f>ParFedAn19!$I$22*CaGa19!$N25</f>
        <v>39570.239485041813</v>
      </c>
      <c r="DY24" s="4">
        <f>ParFedAn19!$J$22*CaGa19!$N25</f>
        <v>10552.007742557867</v>
      </c>
      <c r="DZ24" s="4">
        <f>ParFedAn19!$K$22*CoAr14FII19!O25</f>
        <v>25738.673174932792</v>
      </c>
      <c r="EA24" s="5">
        <f t="shared" si="64"/>
        <v>2355939.293118671</v>
      </c>
      <c r="EC24" s="3" t="s">
        <v>19</v>
      </c>
      <c r="ED24" s="4">
        <f>ParFedAn19!$C$26*CaGa19!$N25</f>
        <v>2197489.4494400397</v>
      </c>
      <c r="EE24" s="4">
        <f>ParFedAn19!$D$26*CaGa19!$N25</f>
        <v>296214.46074572008</v>
      </c>
      <c r="EF24" s="4">
        <f>ParFedAn19!$E$26*CoAr14FIII19!R23</f>
        <v>0</v>
      </c>
      <c r="EG24" s="4">
        <f>ParFedAn19!$F$26*CaGa19!$N25</f>
        <v>55585.030277683756</v>
      </c>
      <c r="EH24" s="4">
        <f>ParFedAn19!$G$26*CaGa19!$N25</f>
        <v>52710.332485668332</v>
      </c>
      <c r="EI24" s="4">
        <f>ParFedAn19!$H$26*CaGa19!$N25</f>
        <v>4054.844844273297</v>
      </c>
      <c r="EJ24" s="4">
        <f>ParFedAn19!$I$26*CaGa19!$N25</f>
        <v>62499.195981255696</v>
      </c>
      <c r="EK24" s="4">
        <f>ParFedAn19!$J$26*CaGa19!$N25</f>
        <v>10552.007742557867</v>
      </c>
      <c r="EL24" s="4">
        <f>ParFedAn19!$K$26*CoAr14FII19!O25</f>
        <v>29856.78173299324</v>
      </c>
      <c r="EM24" s="5">
        <f t="shared" si="65"/>
        <v>2708962.103250192</v>
      </c>
      <c r="EO24" s="3" t="s">
        <v>19</v>
      </c>
      <c r="EP24" s="4">
        <f>ParFedAn19!$C$30*CaGa19!$N25</f>
        <v>2007201.3842232034</v>
      </c>
      <c r="EQ24" s="4">
        <f>ParFedAn19!$D$30*CaGa19!$N25</f>
        <v>245783.55296802102</v>
      </c>
      <c r="ER24" s="4">
        <f>ParFedAn19!$E$30*CoAr14FIII19!R23</f>
        <v>2210933.4224749492</v>
      </c>
      <c r="ES24" s="400">
        <f>ParFedAn19!$F$30*CaGa19!$N25</f>
        <v>-12153.595856411323</v>
      </c>
      <c r="ET24" s="4">
        <f>ParFedAn19!$G$30*CaGa19!$N25</f>
        <v>52212.590785069202</v>
      </c>
      <c r="EU24" s="4">
        <f>ParFedAn19!$H$30*CaGa19!$N25</f>
        <v>6712.8958541278125</v>
      </c>
      <c r="EV24" s="4">
        <f>ParFedAn19!$I$30*CaGa19!$N25</f>
        <v>53391.899719810695</v>
      </c>
      <c r="EW24" s="4">
        <f>ParFedAn19!$J$30*CaGa19!$N25</f>
        <v>10552.007742557867</v>
      </c>
      <c r="EX24" s="4">
        <f>ParFedAn19!$K$30*CoAr14FII19!O25</f>
        <v>30399.337453382825</v>
      </c>
      <c r="EY24" s="5">
        <f t="shared" si="66"/>
        <v>4605033.4953647116</v>
      </c>
      <c r="FA24" s="3" t="s">
        <v>19</v>
      </c>
      <c r="FB24" s="405">
        <f>ParFedAn19!$C$41*CaGa19!$AC25+Aj1S19!AW26</f>
        <v>1718292.8464203882</v>
      </c>
      <c r="FC24" s="405">
        <f>ParFedAn19!$D$41*CaGa19!$AC25+Aj1S19!AX26</f>
        <v>232844.36029003497</v>
      </c>
      <c r="FD24" s="468">
        <f>IFERROR(ParFedAn19!$E$41*CoAr14FIII19!R23+Aj1S19!AY26,0)</f>
        <v>374534.93551385839</v>
      </c>
      <c r="FE24" s="405">
        <f>ParFedAn19!$F$41*CaGa19!$AC25+Aj1S19!AZ26</f>
        <v>48984.620995348501</v>
      </c>
      <c r="FF24" s="405">
        <f>ParFedAn19!$G$41*CaGa19!$AC25+Aj1S19!BA26</f>
        <v>176354.33320357176</v>
      </c>
      <c r="FG24" s="405">
        <f>ParFedAn19!$H$41*CaGa19!$AC25+Aj1S19!BB26</f>
        <v>6878.459188309278</v>
      </c>
      <c r="FH24" s="405">
        <f>ParFedAn19!$I$41*CaGa19!$AC25+Aj1S19!BC26</f>
        <v>46299.000763077172</v>
      </c>
      <c r="FI24" s="405">
        <f>ParFedAn19!$J$41*CaGa19!$AC25+Aj1S19!BD26</f>
        <v>10492.99513824912</v>
      </c>
      <c r="FJ24" s="405">
        <f>ParFedAn19!$K$41*CoAr14FII19!U25+Aj1S19!BE26</f>
        <v>30615.87341431254</v>
      </c>
      <c r="FK24" s="5">
        <f t="shared" si="67"/>
        <v>2645297.4249271499</v>
      </c>
      <c r="FM24" s="3" t="s">
        <v>19</v>
      </c>
      <c r="FN24" s="4"/>
      <c r="FO24" s="4"/>
      <c r="FP24" s="4"/>
      <c r="FQ24" s="4"/>
      <c r="FR24" s="4"/>
      <c r="FS24" s="4"/>
      <c r="FT24" s="4"/>
      <c r="FU24" s="4"/>
      <c r="FV24" s="4"/>
      <c r="FW24" s="5">
        <f t="shared" si="68"/>
        <v>0</v>
      </c>
      <c r="FY24" s="3" t="s">
        <v>19</v>
      </c>
      <c r="FZ24" s="4"/>
      <c r="GA24" s="4"/>
      <c r="GB24" s="4"/>
      <c r="GC24" s="4"/>
      <c r="GD24" s="4"/>
      <c r="GE24" s="4"/>
      <c r="GF24" s="4"/>
      <c r="GG24" s="4"/>
      <c r="GH24" s="4"/>
      <c r="GI24" s="5">
        <f t="shared" si="69"/>
        <v>0</v>
      </c>
      <c r="GK24" s="3" t="s">
        <v>19</v>
      </c>
      <c r="GL24" s="4"/>
      <c r="GM24" s="4"/>
      <c r="GN24" s="4"/>
      <c r="GO24" s="4"/>
      <c r="GP24" s="4"/>
      <c r="GQ24" s="4"/>
      <c r="GR24" s="4"/>
      <c r="GS24" s="4"/>
      <c r="GT24" s="4"/>
      <c r="GU24" s="5">
        <f t="shared" si="70"/>
        <v>0</v>
      </c>
      <c r="GW24" s="3" t="s">
        <v>19</v>
      </c>
      <c r="GX24" s="4"/>
      <c r="GY24" s="4"/>
      <c r="GZ24" s="4"/>
      <c r="HA24" s="4"/>
      <c r="HB24" s="4"/>
      <c r="HC24" s="4"/>
      <c r="HD24" s="4"/>
      <c r="HE24" s="4"/>
      <c r="HF24" s="4"/>
      <c r="HG24" s="5"/>
      <c r="HI24" s="3" t="s">
        <v>19</v>
      </c>
      <c r="HJ24" s="4"/>
      <c r="HK24" s="4"/>
      <c r="HL24" s="4"/>
      <c r="HM24" s="4"/>
      <c r="HN24" s="4"/>
      <c r="HO24" s="4"/>
      <c r="HP24" s="4"/>
      <c r="HQ24" s="4"/>
      <c r="HR24" s="4"/>
      <c r="HS24" s="5">
        <f t="shared" si="71"/>
        <v>0</v>
      </c>
    </row>
    <row r="25" spans="1:227" s="2" customFormat="1">
      <c r="A25" s="3" t="s">
        <v>20</v>
      </c>
      <c r="B25" s="4">
        <f t="shared" si="8"/>
        <v>75324840.620706975</v>
      </c>
      <c r="C25" s="4">
        <f t="shared" si="8"/>
        <v>10562036.832428239</v>
      </c>
      <c r="D25" s="4">
        <f t="shared" si="8"/>
        <v>0</v>
      </c>
      <c r="E25" s="4">
        <f t="shared" si="8"/>
        <v>3459125.9369912734</v>
      </c>
      <c r="F25" s="4">
        <f t="shared" si="8"/>
        <v>3091236.996956774</v>
      </c>
      <c r="G25" s="4">
        <f t="shared" si="8"/>
        <v>284880.76822250831</v>
      </c>
      <c r="H25" s="4">
        <f t="shared" si="8"/>
        <v>2423395.6823559836</v>
      </c>
      <c r="I25" s="4">
        <f t="shared" si="8"/>
        <v>432719.1031026023</v>
      </c>
      <c r="J25" s="4">
        <f t="shared" si="8"/>
        <v>4048824.8538637157</v>
      </c>
      <c r="K25" s="6">
        <f t="shared" si="9"/>
        <v>99627060.794628099</v>
      </c>
      <c r="L25" s="3"/>
      <c r="M25" s="3" t="s">
        <v>20</v>
      </c>
      <c r="N25" s="4">
        <f t="shared" si="10"/>
        <v>82161623.75793694</v>
      </c>
      <c r="O25" s="4">
        <f t="shared" si="10"/>
        <v>10893374.454019135</v>
      </c>
      <c r="P25" s="4">
        <f t="shared" si="10"/>
        <v>4659565.5000869874</v>
      </c>
      <c r="Q25" s="4">
        <f t="shared" si="10"/>
        <v>1336671.8260372612</v>
      </c>
      <c r="R25" s="4">
        <f t="shared" si="10"/>
        <v>3600651.199420345</v>
      </c>
      <c r="S25" s="4">
        <f t="shared" si="10"/>
        <v>234533.04952891381</v>
      </c>
      <c r="T25" s="4">
        <f t="shared" si="10"/>
        <v>2125064.4480844825</v>
      </c>
      <c r="U25" s="4">
        <f t="shared" si="10"/>
        <v>432719.1031026023</v>
      </c>
      <c r="V25" s="4">
        <f t="shared" si="10"/>
        <v>3854562.6137080388</v>
      </c>
      <c r="W25" s="5">
        <f t="shared" si="11"/>
        <v>109298765.95192471</v>
      </c>
      <c r="X25" s="5"/>
      <c r="Y25" s="3" t="s">
        <v>20</v>
      </c>
      <c r="Z25" s="4">
        <f t="shared" si="12"/>
        <v>23488046.303954206</v>
      </c>
      <c r="AA25" s="4">
        <f t="shared" si="13"/>
        <v>3182844.6050394066</v>
      </c>
      <c r="AB25" s="4">
        <f t="shared" si="14"/>
        <v>789336.32571536768</v>
      </c>
      <c r="AC25" s="4">
        <f t="shared" si="15"/>
        <v>669590.77931172692</v>
      </c>
      <c r="AD25" s="4">
        <f t="shared" si="16"/>
        <v>2410659.3662527832</v>
      </c>
      <c r="AE25" s="4">
        <f t="shared" si="17"/>
        <v>94024.46634835194</v>
      </c>
      <c r="AF25" s="4">
        <f t="shared" si="18"/>
        <v>632879.94011930656</v>
      </c>
      <c r="AG25" s="4">
        <f t="shared" si="19"/>
        <v>143433.03365767736</v>
      </c>
      <c r="AH25" s="4">
        <f t="shared" si="20"/>
        <v>1380814.8407795157</v>
      </c>
      <c r="AI25" s="5">
        <f t="shared" si="21"/>
        <v>32791629.661178347</v>
      </c>
      <c r="AK25" s="3" t="s">
        <v>20</v>
      </c>
      <c r="AL25" s="4">
        <f t="shared" si="22"/>
        <v>0</v>
      </c>
      <c r="AM25" s="4">
        <f t="shared" si="23"/>
        <v>0</v>
      </c>
      <c r="AN25" s="4">
        <f t="shared" si="24"/>
        <v>0</v>
      </c>
      <c r="AO25" s="4">
        <f t="shared" si="25"/>
        <v>0</v>
      </c>
      <c r="AP25" s="4">
        <f t="shared" si="26"/>
        <v>0</v>
      </c>
      <c r="AQ25" s="4">
        <f t="shared" si="27"/>
        <v>0</v>
      </c>
      <c r="AR25" s="4">
        <f t="shared" si="28"/>
        <v>0</v>
      </c>
      <c r="AS25" s="4">
        <f t="shared" si="29"/>
        <v>0</v>
      </c>
      <c r="AT25" s="4">
        <f t="shared" si="30"/>
        <v>0</v>
      </c>
      <c r="AU25" s="5">
        <f t="shared" si="31"/>
        <v>0</v>
      </c>
      <c r="AW25" s="3" t="s">
        <v>20</v>
      </c>
      <c r="AX25" s="4">
        <f t="shared" si="32"/>
        <v>157486464.37864393</v>
      </c>
      <c r="AY25" s="4">
        <f t="shared" si="33"/>
        <v>21455411.286447372</v>
      </c>
      <c r="AZ25" s="4">
        <f t="shared" si="34"/>
        <v>4659565.5000869874</v>
      </c>
      <c r="BA25" s="4">
        <f t="shared" si="35"/>
        <v>4795797.7630285351</v>
      </c>
      <c r="BB25" s="4">
        <f t="shared" si="36"/>
        <v>6691888.196377119</v>
      </c>
      <c r="BC25" s="4">
        <f t="shared" si="37"/>
        <v>519413.81775142206</v>
      </c>
      <c r="BD25" s="4">
        <f t="shared" si="38"/>
        <v>4548460.1304404661</v>
      </c>
      <c r="BE25" s="4">
        <f t="shared" si="39"/>
        <v>865438.20620520448</v>
      </c>
      <c r="BF25" s="4">
        <f t="shared" si="40"/>
        <v>7903387.467571754</v>
      </c>
      <c r="BG25" s="5">
        <f t="shared" si="41"/>
        <v>208925826.74655282</v>
      </c>
      <c r="BI25" s="3" t="s">
        <v>20</v>
      </c>
      <c r="BJ25" s="4">
        <f t="shared" si="42"/>
        <v>23488046.303954206</v>
      </c>
      <c r="BK25" s="4">
        <f t="shared" si="43"/>
        <v>3182844.6050394066</v>
      </c>
      <c r="BL25" s="4">
        <f t="shared" si="44"/>
        <v>789336.32571536768</v>
      </c>
      <c r="BM25" s="4">
        <f t="shared" si="45"/>
        <v>669590.77931172692</v>
      </c>
      <c r="BN25" s="4">
        <f t="shared" si="46"/>
        <v>2410659.3662527832</v>
      </c>
      <c r="BO25" s="4">
        <f t="shared" si="47"/>
        <v>94024.46634835194</v>
      </c>
      <c r="BP25" s="4">
        <f t="shared" si="48"/>
        <v>632879.94011930656</v>
      </c>
      <c r="BQ25" s="4">
        <f t="shared" si="49"/>
        <v>143433.03365767736</v>
      </c>
      <c r="BR25" s="4">
        <f t="shared" si="50"/>
        <v>1380814.8407795157</v>
      </c>
      <c r="BS25" s="5">
        <f t="shared" si="51"/>
        <v>32791629.661178347</v>
      </c>
      <c r="BU25" s="3" t="s">
        <v>20</v>
      </c>
      <c r="BV25" s="4">
        <f t="shared" si="52"/>
        <v>180974510.68259814</v>
      </c>
      <c r="BW25" s="4">
        <f t="shared" si="53"/>
        <v>24638255.891486779</v>
      </c>
      <c r="BX25" s="4">
        <f t="shared" si="54"/>
        <v>5448901.8258023551</v>
      </c>
      <c r="BY25" s="4">
        <f t="shared" si="55"/>
        <v>5465388.5423402619</v>
      </c>
      <c r="BZ25" s="4">
        <f t="shared" si="56"/>
        <v>9102547.5626299027</v>
      </c>
      <c r="CA25" s="4">
        <f t="shared" si="57"/>
        <v>613438.28409977397</v>
      </c>
      <c r="CB25" s="4">
        <f t="shared" si="58"/>
        <v>5181340.0705597727</v>
      </c>
      <c r="CC25" s="4">
        <f t="shared" si="59"/>
        <v>1008871.2398628818</v>
      </c>
      <c r="CD25" s="4">
        <f t="shared" si="60"/>
        <v>9284202.308351269</v>
      </c>
      <c r="CE25" s="5">
        <f t="shared" si="61"/>
        <v>241717456.40773118</v>
      </c>
      <c r="CF25" s="6"/>
      <c r="CG25" s="3" t="s">
        <v>20</v>
      </c>
      <c r="CH25" s="4">
        <f>ParFedAn19!$C$7*CaGa19!$N26</f>
        <v>22295282.136707135</v>
      </c>
      <c r="CI25" s="4">
        <f>ParFedAn19!$D$7*CaGa19!$N26</f>
        <v>3067961.2779143779</v>
      </c>
      <c r="CJ25" s="4">
        <f>ParFedAn19!$E$7*CoAr14FIII19!R24</f>
        <v>0</v>
      </c>
      <c r="CK25" s="4">
        <f>ParFedAn19!$F$7*CaGa19!$N26</f>
        <v>815594.37715302373</v>
      </c>
      <c r="CL25" s="4">
        <f>ParFedAn19!$G$7*CaGa19!$N26</f>
        <v>1663806.5626087822</v>
      </c>
      <c r="CM25" s="4">
        <f>ParFedAn19!$H$7*CaGa19!$N26</f>
        <v>102818.48374464612</v>
      </c>
      <c r="CN25" s="4">
        <f>ParFedAn19!$I$7*CaGa19!$N26+Aj1S19!G27</f>
        <v>816047.20196531154</v>
      </c>
      <c r="CO25" s="4">
        <f>ParFedAn19!$J$7*CaGa19!$N26</f>
        <v>144239.70103420076</v>
      </c>
      <c r="CP25" s="4">
        <f>ParFedAn19!$K$7*CoAr14FII19!O26+Aj1S19!I27</f>
        <v>1391946.7889430842</v>
      </c>
      <c r="CQ25" s="5">
        <f t="shared" si="7"/>
        <v>30297696.530070566</v>
      </c>
      <c r="CS25" s="3" t="s">
        <v>20</v>
      </c>
      <c r="CT25" s="4">
        <f>ParFedAn19!$C$11*CaGa19!$N26</f>
        <v>30794169.174494851</v>
      </c>
      <c r="CU25" s="4">
        <f>ParFedAn19!$D$11*CaGa19!$N26</f>
        <v>4437662.3735807296</v>
      </c>
      <c r="CV25" s="4">
        <f>ParFedAn19!$E$11*CoAr14FIII19!R24</f>
        <v>0</v>
      </c>
      <c r="CW25" s="4">
        <f>ParFedAn19!$F$11*CaGa19!$N26</f>
        <v>1421784.7617205812</v>
      </c>
      <c r="CX25" s="4">
        <f>ParFedAn19!$G$11*CaGa19!$N26</f>
        <v>713715.21717399603</v>
      </c>
      <c r="CY25" s="4">
        <f>ParFedAn19!$H$11*CaGa19!$N26</f>
        <v>83787.678398653981</v>
      </c>
      <c r="CZ25" s="4">
        <f>ParFedAn19!$I$11*CaGa19!$N26+Aj1S19!G27</f>
        <v>864114.37896660669</v>
      </c>
      <c r="DA25" s="4">
        <f>ParFedAn19!$J$11*CaGa19!$N26</f>
        <v>144239.70103420076</v>
      </c>
      <c r="DB25" s="4">
        <f>ParFedAn19!$K$11*CoAr14FII19!O26+Aj1S19!I27</f>
        <v>1689570.0690219351</v>
      </c>
      <c r="DC25" s="5">
        <f t="shared" si="62"/>
        <v>40149043.354391553</v>
      </c>
      <c r="DE25" s="3" t="s">
        <v>20</v>
      </c>
      <c r="DF25" s="4">
        <f>ParFedAn19!$C$14*CaGa19!$N26</f>
        <v>22235389.30950499</v>
      </c>
      <c r="DG25" s="4">
        <f>ParFedAn19!$D$14*CaGa19!$N26</f>
        <v>3056413.1809331318</v>
      </c>
      <c r="DH25" s="4">
        <f>ParFedAn19!$E$14*CoAr14FIII19!R24</f>
        <v>0</v>
      </c>
      <c r="DI25" s="4">
        <f>ParFedAn19!$F$14*CaGa19!$N26</f>
        <v>1221746.7981176684</v>
      </c>
      <c r="DJ25" s="4">
        <f>ParFedAn19!$G$14*CaGa19!$N26</f>
        <v>713715.21717399603</v>
      </c>
      <c r="DK25" s="4">
        <f>ParFedAn19!$H$14*CaGa19!$N26</f>
        <v>98274.606079208199</v>
      </c>
      <c r="DL25" s="4">
        <f>ParFedAn19!$I$14*CaGa19!$N26+Aj1S19!G27</f>
        <v>743234.1014240653</v>
      </c>
      <c r="DM25" s="4">
        <f>ParFedAn19!$J$14*CaGa19!$N26</f>
        <v>144239.70103420076</v>
      </c>
      <c r="DN25" s="4">
        <f>ParFedAn19!$K$14*CoAr14FII19!O26+Aj1S19!I27</f>
        <v>967307.99589869624</v>
      </c>
      <c r="DO25" s="5">
        <f t="shared" si="63"/>
        <v>29180320.910165958</v>
      </c>
      <c r="DQ25" s="3" t="s">
        <v>20</v>
      </c>
      <c r="DR25" s="4">
        <f>ParFedAn19!$C$22*CaGa19!$N26</f>
        <v>24685988.448953029</v>
      </c>
      <c r="DS25" s="4">
        <f>ParFedAn19!$D$22*CaGa19!$N26</f>
        <v>3484582.3675711434</v>
      </c>
      <c r="DT25" s="4">
        <f>ParFedAn19!$E$22*CoAr14FIII19!R24</f>
        <v>0</v>
      </c>
      <c r="DU25" s="4">
        <f>ParFedAn19!$F$22*CaGa19!$N26</f>
        <v>742989.82074977527</v>
      </c>
      <c r="DV25" s="4">
        <f>ParFedAn19!$G$22*CaGa19!$N26</f>
        <v>2166416.9329719217</v>
      </c>
      <c r="DW25" s="4">
        <f>ParFedAn19!$H$22*CaGa19!$N26</f>
        <v>87344.406661723944</v>
      </c>
      <c r="DX25" s="4">
        <f>ParFedAn19!$I$22*CaGa19!$N26</f>
        <v>540901.7556113546</v>
      </c>
      <c r="DY25" s="4">
        <f>ParFedAn19!$J$22*CaGa19!$N26</f>
        <v>144239.70103420076</v>
      </c>
      <c r="DZ25" s="4">
        <f>ParFedAn19!$K$22*CoAr14FII19!O26</f>
        <v>1153689.9458947179</v>
      </c>
      <c r="EA25" s="5">
        <f t="shared" si="64"/>
        <v>33006153.379447863</v>
      </c>
      <c r="EC25" s="3" t="s">
        <v>20</v>
      </c>
      <c r="ED25" s="4">
        <f>ParFedAn19!$C$26*CaGa19!$N26</f>
        <v>30038380.272852942</v>
      </c>
      <c r="EE25" s="4">
        <f>ParFedAn19!$D$26*CaGa19!$N26</f>
        <v>4049076.3750721682</v>
      </c>
      <c r="EF25" s="4">
        <f>ParFedAn19!$E$26*CoAr14FIII19!R24</f>
        <v>0</v>
      </c>
      <c r="EG25" s="4">
        <f>ParFedAn19!$F$26*CaGa19!$N26</f>
        <v>759814.46799873142</v>
      </c>
      <c r="EH25" s="4">
        <f>ParFedAn19!$G$26*CaGa19!$N26</f>
        <v>720519.05046300963</v>
      </c>
      <c r="EI25" s="4">
        <f>ParFedAn19!$H$26*CaGa19!$N26</f>
        <v>55427.329314702998</v>
      </c>
      <c r="EJ25" s="4">
        <f>ParFedAn19!$I$26*CaGa19!$N26</f>
        <v>854327.02127917379</v>
      </c>
      <c r="EK25" s="4">
        <f>ParFedAn19!$J$26*CaGa19!$N26</f>
        <v>144239.70103420076</v>
      </c>
      <c r="EL25" s="4">
        <f>ParFedAn19!$K$26*CoAr14FII19!O26</f>
        <v>1338276.7894840143</v>
      </c>
      <c r="EM25" s="5">
        <f t="shared" si="65"/>
        <v>37960061.007498935</v>
      </c>
      <c r="EO25" s="3" t="s">
        <v>20</v>
      </c>
      <c r="EP25" s="4">
        <f>ParFedAn19!$C$30*CaGa19!$N26</f>
        <v>27437255.036130965</v>
      </c>
      <c r="EQ25" s="4">
        <f>ParFedAn19!$D$30*CaGa19!$N26</f>
        <v>3359715.7113758228</v>
      </c>
      <c r="ER25" s="4">
        <f>ParFedAn19!$E$30*CoAr14FIII19!R24</f>
        <v>4659565.5000869874</v>
      </c>
      <c r="ES25" s="400">
        <f>ParFedAn19!$F$30*CaGa19!$N26</f>
        <v>-166132.46271124564</v>
      </c>
      <c r="ET25" s="4">
        <f>ParFedAn19!$G$30*CaGa19!$N26</f>
        <v>713715.21598541376</v>
      </c>
      <c r="EU25" s="4">
        <f>ParFedAn19!$H$30*CaGa19!$N26</f>
        <v>91761.313552486841</v>
      </c>
      <c r="EV25" s="4">
        <f>ParFedAn19!$I$30*CaGa19!$N26</f>
        <v>729835.67119395407</v>
      </c>
      <c r="EW25" s="4">
        <f>ParFedAn19!$J$30*CaGa19!$N26</f>
        <v>144239.70103420076</v>
      </c>
      <c r="EX25" s="4">
        <f>ParFedAn19!$K$30*CoAr14FII19!O26</f>
        <v>1362595.8783293066</v>
      </c>
      <c r="EY25" s="5">
        <f t="shared" si="66"/>
        <v>38332551.564977899</v>
      </c>
      <c r="FA25" s="3" t="s">
        <v>20</v>
      </c>
      <c r="FB25" s="405">
        <f>ParFedAn19!$C$41*CaGa19!$AC26+Aj1S19!AW27</f>
        <v>23488046.303954206</v>
      </c>
      <c r="FC25" s="405">
        <f>ParFedAn19!$D$41*CaGa19!$AC26+Aj1S19!AX27</f>
        <v>3182844.6050394066</v>
      </c>
      <c r="FD25" s="468">
        <f>IFERROR(ParFedAn19!$E$41*CoAr14FIII19!R24+Aj1S19!AY27,0)</f>
        <v>789336.32571536768</v>
      </c>
      <c r="FE25" s="405">
        <f>ParFedAn19!$F$41*CaGa19!$AC26+Aj1S19!AZ27</f>
        <v>669590.77931172692</v>
      </c>
      <c r="FF25" s="405">
        <f>ParFedAn19!$G$41*CaGa19!$AC26+Aj1S19!BA27</f>
        <v>2410659.3662527832</v>
      </c>
      <c r="FG25" s="405">
        <f>ParFedAn19!$H$41*CaGa19!$AC26+Aj1S19!BB27</f>
        <v>94024.46634835194</v>
      </c>
      <c r="FH25" s="405">
        <f>ParFedAn19!$I$41*CaGa19!$AC26+Aj1S19!BC27</f>
        <v>632879.94011930656</v>
      </c>
      <c r="FI25" s="405">
        <f>ParFedAn19!$J$41*CaGa19!$AC26+Aj1S19!BD27</f>
        <v>143433.03365767736</v>
      </c>
      <c r="FJ25" s="405">
        <f>ParFedAn19!$K$41*CoAr14FII19!U26+Aj1S19!BE27</f>
        <v>1380814.8407795157</v>
      </c>
      <c r="FK25" s="5">
        <f t="shared" si="67"/>
        <v>32791629.661178347</v>
      </c>
      <c r="FM25" s="3" t="s">
        <v>20</v>
      </c>
      <c r="FN25" s="4"/>
      <c r="FO25" s="4"/>
      <c r="FP25" s="4"/>
      <c r="FQ25" s="4"/>
      <c r="FR25" s="4"/>
      <c r="FS25" s="4"/>
      <c r="FT25" s="4"/>
      <c r="FU25" s="4"/>
      <c r="FV25" s="4"/>
      <c r="FW25" s="5">
        <f t="shared" si="68"/>
        <v>0</v>
      </c>
      <c r="FY25" s="3" t="s">
        <v>20</v>
      </c>
      <c r="FZ25" s="4"/>
      <c r="GA25" s="4"/>
      <c r="GB25" s="4"/>
      <c r="GC25" s="4"/>
      <c r="GD25" s="4"/>
      <c r="GE25" s="4"/>
      <c r="GF25" s="4"/>
      <c r="GG25" s="4"/>
      <c r="GH25" s="4"/>
      <c r="GI25" s="5">
        <f t="shared" si="69"/>
        <v>0</v>
      </c>
      <c r="GK25" s="3" t="s">
        <v>20</v>
      </c>
      <c r="GL25" s="4"/>
      <c r="GM25" s="4"/>
      <c r="GN25" s="4"/>
      <c r="GO25" s="4"/>
      <c r="GP25" s="4"/>
      <c r="GQ25" s="4"/>
      <c r="GR25" s="4"/>
      <c r="GS25" s="4"/>
      <c r="GT25" s="4"/>
      <c r="GU25" s="5">
        <f t="shared" si="70"/>
        <v>0</v>
      </c>
      <c r="GW25" s="3" t="s">
        <v>20</v>
      </c>
      <c r="GX25" s="4"/>
      <c r="GY25" s="4"/>
      <c r="GZ25" s="4"/>
      <c r="HA25" s="4"/>
      <c r="HB25" s="4"/>
      <c r="HC25" s="4"/>
      <c r="HD25" s="4"/>
      <c r="HE25" s="4"/>
      <c r="HF25" s="4"/>
      <c r="HG25" s="5"/>
      <c r="HI25" s="3" t="s">
        <v>20</v>
      </c>
      <c r="HJ25" s="4"/>
      <c r="HK25" s="4"/>
      <c r="HL25" s="4"/>
      <c r="HM25" s="4"/>
      <c r="HN25" s="4"/>
      <c r="HO25" s="4"/>
      <c r="HP25" s="4"/>
      <c r="HQ25" s="4"/>
      <c r="HR25" s="4"/>
      <c r="HS25" s="5">
        <f t="shared" si="71"/>
        <v>0</v>
      </c>
    </row>
    <row r="26" spans="1:227" s="2" customFormat="1">
      <c r="A26" s="3" t="s">
        <v>21</v>
      </c>
      <c r="B26" s="4">
        <f t="shared" si="8"/>
        <v>11121427.976358552</v>
      </c>
      <c r="C26" s="4">
        <f t="shared" si="8"/>
        <v>1559444.811931079</v>
      </c>
      <c r="D26" s="4">
        <f t="shared" si="8"/>
        <v>0</v>
      </c>
      <c r="E26" s="4">
        <f t="shared" si="8"/>
        <v>510726.86848575459</v>
      </c>
      <c r="F26" s="4">
        <f t="shared" si="8"/>
        <v>456409.45717525762</v>
      </c>
      <c r="G26" s="4">
        <f t="shared" si="8"/>
        <v>42061.568528103227</v>
      </c>
      <c r="H26" s="4">
        <f t="shared" si="8"/>
        <v>357496.92816501798</v>
      </c>
      <c r="I26" s="4">
        <f t="shared" si="8"/>
        <v>63889.339817960485</v>
      </c>
      <c r="J26" s="4">
        <f t="shared" si="8"/>
        <v>225004.97498398618</v>
      </c>
      <c r="K26" s="6">
        <f t="shared" si="9"/>
        <v>14336461.925445711</v>
      </c>
      <c r="L26" s="3"/>
      <c r="M26" s="3" t="s">
        <v>21</v>
      </c>
      <c r="N26" s="4">
        <f t="shared" si="10"/>
        <v>12130853.162314851</v>
      </c>
      <c r="O26" s="4">
        <f t="shared" si="10"/>
        <v>1608365.5592438595</v>
      </c>
      <c r="P26" s="4">
        <f t="shared" si="10"/>
        <v>1438242.9202742251</v>
      </c>
      <c r="Q26" s="4">
        <f t="shared" si="10"/>
        <v>197354.54225726501</v>
      </c>
      <c r="R26" s="4">
        <f t="shared" si="10"/>
        <v>531622.53849275468</v>
      </c>
      <c r="S26" s="4">
        <f t="shared" si="10"/>
        <v>34627.918186321505</v>
      </c>
      <c r="T26" s="4">
        <f t="shared" si="10"/>
        <v>313757.73263826512</v>
      </c>
      <c r="U26" s="4">
        <f t="shared" si="10"/>
        <v>63889.339817960485</v>
      </c>
      <c r="V26" s="4">
        <f t="shared" si="10"/>
        <v>214880.16849111818</v>
      </c>
      <c r="W26" s="5">
        <f t="shared" si="11"/>
        <v>16533593.88171662</v>
      </c>
      <c r="X26" s="5"/>
      <c r="Y26" s="3" t="s">
        <v>21</v>
      </c>
      <c r="Z26" s="4">
        <f t="shared" si="12"/>
        <v>3467921.247788094</v>
      </c>
      <c r="AA26" s="4">
        <f t="shared" si="13"/>
        <v>469934.97421561362</v>
      </c>
      <c r="AB26" s="4">
        <f t="shared" si="14"/>
        <v>243640.18107572556</v>
      </c>
      <c r="AC26" s="4">
        <f t="shared" si="15"/>
        <v>98862.547393190529</v>
      </c>
      <c r="AD26" s="4">
        <f t="shared" si="16"/>
        <v>355924.74270625081</v>
      </c>
      <c r="AE26" s="4">
        <f t="shared" si="17"/>
        <v>13882.357027135653</v>
      </c>
      <c r="AF26" s="4">
        <f t="shared" si="18"/>
        <v>93442.330759928256</v>
      </c>
      <c r="AG26" s="4">
        <f t="shared" si="19"/>
        <v>21177.345217189242</v>
      </c>
      <c r="AH26" s="4">
        <f t="shared" si="20"/>
        <v>75517.379164346014</v>
      </c>
      <c r="AI26" s="5">
        <f t="shared" si="21"/>
        <v>4840303.1053474732</v>
      </c>
      <c r="AK26" s="3" t="s">
        <v>21</v>
      </c>
      <c r="AL26" s="4">
        <f t="shared" si="22"/>
        <v>0</v>
      </c>
      <c r="AM26" s="4">
        <f t="shared" si="23"/>
        <v>0</v>
      </c>
      <c r="AN26" s="4">
        <f t="shared" si="24"/>
        <v>0</v>
      </c>
      <c r="AO26" s="4">
        <f t="shared" si="25"/>
        <v>0</v>
      </c>
      <c r="AP26" s="4">
        <f t="shared" si="26"/>
        <v>0</v>
      </c>
      <c r="AQ26" s="4">
        <f t="shared" si="27"/>
        <v>0</v>
      </c>
      <c r="AR26" s="4">
        <f t="shared" si="28"/>
        <v>0</v>
      </c>
      <c r="AS26" s="4">
        <f t="shared" si="29"/>
        <v>0</v>
      </c>
      <c r="AT26" s="4">
        <f t="shared" si="30"/>
        <v>0</v>
      </c>
      <c r="AU26" s="5">
        <f t="shared" si="31"/>
        <v>0</v>
      </c>
      <c r="AW26" s="3" t="s">
        <v>21</v>
      </c>
      <c r="AX26" s="4">
        <f t="shared" si="32"/>
        <v>23252281.138673402</v>
      </c>
      <c r="AY26" s="4">
        <f t="shared" si="33"/>
        <v>3167810.3711749385</v>
      </c>
      <c r="AZ26" s="4">
        <f t="shared" si="34"/>
        <v>1438242.9202742251</v>
      </c>
      <c r="BA26" s="4">
        <f t="shared" si="35"/>
        <v>708081.41074301966</v>
      </c>
      <c r="BB26" s="4">
        <f t="shared" si="36"/>
        <v>988031.99566801218</v>
      </c>
      <c r="BC26" s="4">
        <f t="shared" si="37"/>
        <v>76689.48671442474</v>
      </c>
      <c r="BD26" s="4">
        <f t="shared" si="38"/>
        <v>671254.6608032831</v>
      </c>
      <c r="BE26" s="4">
        <f t="shared" si="39"/>
        <v>127778.67963592097</v>
      </c>
      <c r="BF26" s="4">
        <f t="shared" si="40"/>
        <v>439885.14347510436</v>
      </c>
      <c r="BG26" s="5">
        <f t="shared" si="41"/>
        <v>30870055.807162333</v>
      </c>
      <c r="BI26" s="3" t="s">
        <v>21</v>
      </c>
      <c r="BJ26" s="4">
        <f t="shared" si="42"/>
        <v>3467921.247788094</v>
      </c>
      <c r="BK26" s="4">
        <f t="shared" si="43"/>
        <v>469934.97421561362</v>
      </c>
      <c r="BL26" s="4">
        <f t="shared" si="44"/>
        <v>243640.18107572556</v>
      </c>
      <c r="BM26" s="4">
        <f t="shared" si="45"/>
        <v>98862.547393190529</v>
      </c>
      <c r="BN26" s="4">
        <f t="shared" si="46"/>
        <v>355924.74270625081</v>
      </c>
      <c r="BO26" s="4">
        <f t="shared" si="47"/>
        <v>13882.357027135653</v>
      </c>
      <c r="BP26" s="4">
        <f t="shared" si="48"/>
        <v>93442.330759928256</v>
      </c>
      <c r="BQ26" s="4">
        <f t="shared" si="49"/>
        <v>21177.345217189242</v>
      </c>
      <c r="BR26" s="4">
        <f t="shared" si="50"/>
        <v>75517.379164346014</v>
      </c>
      <c r="BS26" s="5">
        <f t="shared" si="51"/>
        <v>4840303.1053474732</v>
      </c>
      <c r="BU26" s="3" t="s">
        <v>21</v>
      </c>
      <c r="BV26" s="4">
        <f t="shared" si="52"/>
        <v>26720202.386461496</v>
      </c>
      <c r="BW26" s="4">
        <f t="shared" si="53"/>
        <v>3637745.3453905522</v>
      </c>
      <c r="BX26" s="4">
        <f t="shared" si="54"/>
        <v>1681883.1013499505</v>
      </c>
      <c r="BY26" s="4">
        <f t="shared" si="55"/>
        <v>806943.95813621022</v>
      </c>
      <c r="BZ26" s="4">
        <f t="shared" si="56"/>
        <v>1343956.738374263</v>
      </c>
      <c r="CA26" s="4">
        <f t="shared" si="57"/>
        <v>90571.843741560398</v>
      </c>
      <c r="CB26" s="4">
        <f t="shared" si="58"/>
        <v>764696.99156321131</v>
      </c>
      <c r="CC26" s="4">
        <f t="shared" si="59"/>
        <v>148956.0248531102</v>
      </c>
      <c r="CD26" s="4">
        <f t="shared" si="60"/>
        <v>515402.52263945038</v>
      </c>
      <c r="CE26" s="5">
        <f t="shared" si="61"/>
        <v>35710358.912509799</v>
      </c>
      <c r="CF26" s="6"/>
      <c r="CG26" s="3" t="s">
        <v>21</v>
      </c>
      <c r="CH26" s="4">
        <f>ParFedAn19!$C$7*CaGa19!$N27</f>
        <v>3291814.1273546657</v>
      </c>
      <c r="CI26" s="4">
        <f>ParFedAn19!$D$7*CaGa19!$N27</f>
        <v>452972.8852450038</v>
      </c>
      <c r="CJ26" s="4">
        <f>ParFedAn19!$E$7*CoAr14FIII19!R25</f>
        <v>0</v>
      </c>
      <c r="CK26" s="4">
        <f>ParFedAn19!$F$7*CaGa19!$N27</f>
        <v>120419.42669490156</v>
      </c>
      <c r="CL26" s="4">
        <f>ParFedAn19!$G$7*CaGa19!$N27</f>
        <v>245654.74948458772</v>
      </c>
      <c r="CM26" s="4">
        <f>ParFedAn19!$H$7*CaGa19!$N27</f>
        <v>15180.760452749324</v>
      </c>
      <c r="CN26" s="4">
        <f>ParFedAn19!$I$7*CaGa19!$N27+Aj1S19!G28</f>
        <v>120383.52341056714</v>
      </c>
      <c r="CO26" s="4">
        <f>ParFedAn19!$J$7*CaGa19!$N27</f>
        <v>21296.446605986828</v>
      </c>
      <c r="CP26" s="4">
        <f>ParFedAn19!$K$7*CoAr14FII19!O27+Aj1S19!I28</f>
        <v>77361.901461674395</v>
      </c>
      <c r="CQ26" s="5">
        <f t="shared" si="7"/>
        <v>4345083.8207101375</v>
      </c>
      <c r="CS26" s="3" t="s">
        <v>21</v>
      </c>
      <c r="CT26" s="4">
        <f>ParFedAn19!$C$11*CaGa19!$N27</f>
        <v>4546642.6711800825</v>
      </c>
      <c r="CU26" s="4">
        <f>ParFedAn19!$D$11*CaGa19!$N27</f>
        <v>655204.07430649281</v>
      </c>
      <c r="CV26" s="4">
        <f>ParFedAn19!$E$11*CoAr14FIII19!R25</f>
        <v>0</v>
      </c>
      <c r="CW26" s="4">
        <f>ParFedAn19!$F$11*CaGa19!$N27</f>
        <v>209921.14546887894</v>
      </c>
      <c r="CX26" s="4">
        <f>ParFedAn19!$G$11*CaGa19!$N27</f>
        <v>105377.35384533496</v>
      </c>
      <c r="CY26" s="4">
        <f>ParFedAn19!$H$11*CaGa19!$N27</f>
        <v>12370.933983241099</v>
      </c>
      <c r="CZ26" s="4">
        <f>ParFedAn19!$I$11*CaGa19!$N27+Aj1S19!G28</f>
        <v>127480.4603923339</v>
      </c>
      <c r="DA26" s="4">
        <f>ParFedAn19!$J$11*CaGa19!$N27</f>
        <v>21296.446605986828</v>
      </c>
      <c r="DB26" s="4">
        <f>ParFedAn19!$K$11*CoAr14FII19!O27+Aj1S19!I28</f>
        <v>93953.496145539306</v>
      </c>
      <c r="DC26" s="5">
        <f t="shared" si="62"/>
        <v>5772246.581927889</v>
      </c>
      <c r="DE26" s="3" t="s">
        <v>21</v>
      </c>
      <c r="DF26" s="4">
        <f>ParFedAn19!$C$14*CaGa19!$N27</f>
        <v>3282971.1778238039</v>
      </c>
      <c r="DG26" s="4">
        <f>ParFedAn19!$D$14*CaGa19!$N27</f>
        <v>451267.85237958236</v>
      </c>
      <c r="DH26" s="4">
        <f>ParFedAn19!$E$14*CoAr14FIII19!R25</f>
        <v>0</v>
      </c>
      <c r="DI26" s="4">
        <f>ParFedAn19!$F$14*CaGa19!$N27</f>
        <v>180386.29632197411</v>
      </c>
      <c r="DJ26" s="4">
        <f>ParFedAn19!$G$14*CaGa19!$N27</f>
        <v>105377.35384533496</v>
      </c>
      <c r="DK26" s="4">
        <f>ParFedAn19!$H$14*CaGa19!$N27</f>
        <v>14509.874092112803</v>
      </c>
      <c r="DL26" s="4">
        <f>ParFedAn19!$I$14*CaGa19!$N27+Aj1S19!G28</f>
        <v>109632.94436211693</v>
      </c>
      <c r="DM26" s="4">
        <f>ParFedAn19!$J$14*CaGa19!$N27</f>
        <v>21296.446605986828</v>
      </c>
      <c r="DN26" s="4">
        <f>ParFedAn19!$K$14*CoAr14FII19!O27+Aj1S19!I28</f>
        <v>53689.57737677249</v>
      </c>
      <c r="DO26" s="5">
        <f t="shared" si="63"/>
        <v>4219131.5228076847</v>
      </c>
      <c r="DQ26" s="3" t="s">
        <v>21</v>
      </c>
      <c r="DR26" s="4">
        <f>ParFedAn19!$C$22*CaGa19!$N27</f>
        <v>3644792.8770628907</v>
      </c>
      <c r="DS26" s="4">
        <f>ParFedAn19!$D$22*CaGa19!$N27</f>
        <v>514485.41423103918</v>
      </c>
      <c r="DT26" s="4">
        <f>ParFedAn19!$E$22*CoAr14FIII19!R25</f>
        <v>0</v>
      </c>
      <c r="DU26" s="4">
        <f>ParFedAn19!$F$22*CaGa19!$N27</f>
        <v>109699.63840009279</v>
      </c>
      <c r="DV26" s="4">
        <f>ParFedAn19!$G$22*CaGa19!$N27</f>
        <v>319863.27071215096</v>
      </c>
      <c r="DW26" s="4">
        <f>ParFedAn19!$H$22*CaGa19!$N27</f>
        <v>12896.071466218227</v>
      </c>
      <c r="DX26" s="4">
        <f>ParFedAn19!$I$22*CaGa19!$N27</f>
        <v>79862.099511218519</v>
      </c>
      <c r="DY26" s="4">
        <f>ParFedAn19!$J$22*CaGa19!$N27</f>
        <v>21296.446605986828</v>
      </c>
      <c r="DZ26" s="4">
        <f>ParFedAn19!$K$22*CoAr14FII19!O27</f>
        <v>64314.713446017828</v>
      </c>
      <c r="EA26" s="5">
        <f t="shared" si="64"/>
        <v>4767210.5314356163</v>
      </c>
      <c r="EC26" s="3" t="s">
        <v>21</v>
      </c>
      <c r="ED26" s="4">
        <f>ParFedAn19!$C$26*CaGa19!$N27</f>
        <v>4435053.2968690675</v>
      </c>
      <c r="EE26" s="4">
        <f>ParFedAn19!$D$26*CaGa19!$N27</f>
        <v>597830.82055086107</v>
      </c>
      <c r="EF26" s="4">
        <f>ParFedAn19!$E$26*CoAr14FIII19!R25</f>
        <v>0</v>
      </c>
      <c r="EG26" s="4">
        <f>ParFedAn19!$F$26*CaGa19!$N27</f>
        <v>112183.73396624348</v>
      </c>
      <c r="EH26" s="4">
        <f>ParFedAn19!$G$26*CaGa19!$N27</f>
        <v>106381.9141107584</v>
      </c>
      <c r="EI26" s="4">
        <f>ParFedAn19!$H$26*CaGa19!$N27</f>
        <v>8183.6356481571902</v>
      </c>
      <c r="EJ26" s="4">
        <f>ParFedAn19!$I$26*CaGa19!$N27</f>
        <v>126138.15518384692</v>
      </c>
      <c r="EK26" s="4">
        <f>ParFedAn19!$J$26*CaGa19!$N27</f>
        <v>21296.446605986828</v>
      </c>
      <c r="EL26" s="4">
        <f>ParFedAn19!$K$26*CoAr14FII19!O27</f>
        <v>74604.869820869222</v>
      </c>
      <c r="EM26" s="5">
        <f t="shared" si="65"/>
        <v>5481672.8727557911</v>
      </c>
      <c r="EO26" s="3" t="s">
        <v>21</v>
      </c>
      <c r="EP26" s="4">
        <f>ParFedAn19!$C$30*CaGa19!$N27</f>
        <v>4051006.9883828918</v>
      </c>
      <c r="EQ26" s="4">
        <f>ParFedAn19!$D$30*CaGa19!$N27</f>
        <v>496049.32446195936</v>
      </c>
      <c r="ER26" s="4">
        <f>ParFedAn19!$E$30*CoAr14FIII19!R25</f>
        <v>1438242.9202742251</v>
      </c>
      <c r="ES26" s="400">
        <f>ParFedAn19!$F$30*CaGa19!$N27</f>
        <v>-24528.830109071263</v>
      </c>
      <c r="ET26" s="4">
        <f>ParFedAn19!$G$30*CaGa19!$N27</f>
        <v>105377.35366984528</v>
      </c>
      <c r="EU26" s="4">
        <f>ParFedAn19!$H$30*CaGa19!$N27</f>
        <v>13548.211071946083</v>
      </c>
      <c r="EV26" s="4">
        <f>ParFedAn19!$I$30*CaGa19!$N27</f>
        <v>107757.47794319967</v>
      </c>
      <c r="EW26" s="4">
        <f>ParFedAn19!$J$30*CaGa19!$N27</f>
        <v>21296.446605986828</v>
      </c>
      <c r="EX26" s="4">
        <f>ParFedAn19!$K$30*CoAr14FII19!O27</f>
        <v>75960.585224231123</v>
      </c>
      <c r="EY26" s="5">
        <f t="shared" si="66"/>
        <v>6284710.4775252137</v>
      </c>
      <c r="FA26" s="3" t="s">
        <v>21</v>
      </c>
      <c r="FB26" s="405">
        <f>ParFedAn19!$C$41*CaGa19!$AC27+Aj1S19!AW28</f>
        <v>3467921.247788094</v>
      </c>
      <c r="FC26" s="405">
        <f>ParFedAn19!$D$41*CaGa19!$AC27+Aj1S19!AX28</f>
        <v>469934.97421561362</v>
      </c>
      <c r="FD26" s="468">
        <f>IFERROR(ParFedAn19!$E$41*CoAr14FIII19!R25+Aj1S19!AY28,0)</f>
        <v>243640.18107572556</v>
      </c>
      <c r="FE26" s="405">
        <f>ParFedAn19!$F$41*CaGa19!$AC27+Aj1S19!AZ28</f>
        <v>98862.547393190529</v>
      </c>
      <c r="FF26" s="405">
        <f>ParFedAn19!$G$41*CaGa19!$AC27+Aj1S19!BA28</f>
        <v>355924.74270625081</v>
      </c>
      <c r="FG26" s="405">
        <f>ParFedAn19!$H$41*CaGa19!$AC27+Aj1S19!BB28</f>
        <v>13882.357027135653</v>
      </c>
      <c r="FH26" s="405">
        <f>ParFedAn19!$I$41*CaGa19!$AC27+Aj1S19!BC28</f>
        <v>93442.330759928256</v>
      </c>
      <c r="FI26" s="405">
        <f>ParFedAn19!$J$41*CaGa19!$AC27+Aj1S19!BD28</f>
        <v>21177.345217189242</v>
      </c>
      <c r="FJ26" s="405">
        <f>ParFedAn19!$K$41*CoAr14FII19!U27+Aj1S19!BE28</f>
        <v>75517.379164346014</v>
      </c>
      <c r="FK26" s="5">
        <f t="shared" si="67"/>
        <v>4840303.1053474732</v>
      </c>
      <c r="FM26" s="3" t="s">
        <v>21</v>
      </c>
      <c r="FN26" s="4"/>
      <c r="FO26" s="4"/>
      <c r="FP26" s="4"/>
      <c r="FQ26" s="4"/>
      <c r="FR26" s="4"/>
      <c r="FS26" s="4"/>
      <c r="FT26" s="4"/>
      <c r="FU26" s="4"/>
      <c r="FV26" s="4"/>
      <c r="FW26" s="5">
        <f t="shared" si="68"/>
        <v>0</v>
      </c>
      <c r="FY26" s="3" t="s">
        <v>21</v>
      </c>
      <c r="FZ26" s="4"/>
      <c r="GA26" s="4"/>
      <c r="GB26" s="4"/>
      <c r="GC26" s="4"/>
      <c r="GD26" s="4"/>
      <c r="GE26" s="4"/>
      <c r="GF26" s="4"/>
      <c r="GG26" s="4"/>
      <c r="GH26" s="4"/>
      <c r="GI26" s="5">
        <f t="shared" si="69"/>
        <v>0</v>
      </c>
      <c r="GK26" s="3" t="s">
        <v>21</v>
      </c>
      <c r="GL26" s="4"/>
      <c r="GM26" s="4"/>
      <c r="GN26" s="4"/>
      <c r="GO26" s="4"/>
      <c r="GP26" s="4"/>
      <c r="GQ26" s="4"/>
      <c r="GR26" s="4"/>
      <c r="GS26" s="4"/>
      <c r="GT26" s="4"/>
      <c r="GU26" s="5">
        <f t="shared" si="70"/>
        <v>0</v>
      </c>
      <c r="GW26" s="3" t="s">
        <v>21</v>
      </c>
      <c r="GX26" s="4"/>
      <c r="GY26" s="4"/>
      <c r="GZ26" s="4"/>
      <c r="HA26" s="4"/>
      <c r="HB26" s="4"/>
      <c r="HC26" s="4"/>
      <c r="HD26" s="4"/>
      <c r="HE26" s="4"/>
      <c r="HF26" s="4"/>
      <c r="HG26" s="5"/>
      <c r="HI26" s="3" t="s">
        <v>21</v>
      </c>
      <c r="HJ26" s="4"/>
      <c r="HK26" s="4"/>
      <c r="HL26" s="4"/>
      <c r="HM26" s="4"/>
      <c r="HN26" s="4"/>
      <c r="HO26" s="4"/>
      <c r="HP26" s="4"/>
      <c r="HQ26" s="4"/>
      <c r="HR26" s="4"/>
      <c r="HS26" s="5">
        <f t="shared" si="71"/>
        <v>0</v>
      </c>
    </row>
    <row r="27" spans="1:227" s="2" customFormat="1">
      <c r="A27" s="3" t="s">
        <v>22</v>
      </c>
      <c r="B27" s="4">
        <f t="shared" si="8"/>
        <v>1783881.7029237822</v>
      </c>
      <c r="C27" s="4">
        <f t="shared" si="8"/>
        <v>250135.60062941903</v>
      </c>
      <c r="D27" s="4">
        <f t="shared" si="8"/>
        <v>0</v>
      </c>
      <c r="E27" s="4">
        <f t="shared" si="8"/>
        <v>81920.803499337053</v>
      </c>
      <c r="F27" s="4">
        <f t="shared" si="8"/>
        <v>73208.267987444357</v>
      </c>
      <c r="G27" s="4">
        <f t="shared" si="8"/>
        <v>6746.6931992060508</v>
      </c>
      <c r="H27" s="4">
        <f t="shared" si="8"/>
        <v>57342.656924859897</v>
      </c>
      <c r="I27" s="4">
        <f t="shared" si="8"/>
        <v>10247.876851373243</v>
      </c>
      <c r="J27" s="4">
        <f t="shared" si="8"/>
        <v>17667.186052942598</v>
      </c>
      <c r="K27" s="6">
        <f t="shared" si="9"/>
        <v>2281150.7880683653</v>
      </c>
      <c r="L27" s="3"/>
      <c r="M27" s="3" t="s">
        <v>22</v>
      </c>
      <c r="N27" s="4">
        <f t="shared" si="10"/>
        <v>1945793.9253043721</v>
      </c>
      <c r="O27" s="4">
        <f t="shared" si="10"/>
        <v>257982.50897699271</v>
      </c>
      <c r="P27" s="4">
        <f t="shared" si="10"/>
        <v>1848381.8784978976</v>
      </c>
      <c r="Q27" s="4">
        <f t="shared" si="10"/>
        <v>31655.751192204931</v>
      </c>
      <c r="R27" s="4">
        <f t="shared" si="10"/>
        <v>85272.477715549117</v>
      </c>
      <c r="S27" s="4">
        <f t="shared" si="10"/>
        <v>5554.332572600666</v>
      </c>
      <c r="T27" s="4">
        <f t="shared" si="10"/>
        <v>50326.871656594216</v>
      </c>
      <c r="U27" s="4">
        <f t="shared" si="10"/>
        <v>10247.876851373243</v>
      </c>
      <c r="V27" s="4">
        <f t="shared" si="10"/>
        <v>16937.758207459206</v>
      </c>
      <c r="W27" s="5">
        <f t="shared" si="11"/>
        <v>4252153.3809750443</v>
      </c>
      <c r="X27" s="5"/>
      <c r="Y27" s="3" t="s">
        <v>22</v>
      </c>
      <c r="Z27" s="4">
        <f t="shared" si="12"/>
        <v>556256.01984389895</v>
      </c>
      <c r="AA27" s="4">
        <f t="shared" si="13"/>
        <v>75377.766582603639</v>
      </c>
      <c r="AB27" s="4">
        <f t="shared" si="14"/>
        <v>313118.2425625656</v>
      </c>
      <c r="AC27" s="4">
        <f t="shared" si="15"/>
        <v>15857.593986495654</v>
      </c>
      <c r="AD27" s="4">
        <f t="shared" si="16"/>
        <v>57090.477722936077</v>
      </c>
      <c r="AE27" s="4">
        <f t="shared" si="17"/>
        <v>2226.7358784147104</v>
      </c>
      <c r="AF27" s="4">
        <f t="shared" si="18"/>
        <v>14988.188969575733</v>
      </c>
      <c r="AG27" s="4">
        <f t="shared" si="19"/>
        <v>3396.8550378378523</v>
      </c>
      <c r="AH27" s="4">
        <f t="shared" si="20"/>
        <v>6022.9282493302408</v>
      </c>
      <c r="AI27" s="5">
        <f t="shared" si="21"/>
        <v>1044334.8088336585</v>
      </c>
      <c r="AK27" s="3" t="s">
        <v>22</v>
      </c>
      <c r="AL27" s="4">
        <f t="shared" si="22"/>
        <v>0</v>
      </c>
      <c r="AM27" s="4">
        <f t="shared" si="23"/>
        <v>0</v>
      </c>
      <c r="AN27" s="4">
        <f t="shared" si="24"/>
        <v>0</v>
      </c>
      <c r="AO27" s="4">
        <f t="shared" si="25"/>
        <v>0</v>
      </c>
      <c r="AP27" s="4">
        <f t="shared" si="26"/>
        <v>0</v>
      </c>
      <c r="AQ27" s="4">
        <f t="shared" si="27"/>
        <v>0</v>
      </c>
      <c r="AR27" s="4">
        <f t="shared" si="28"/>
        <v>0</v>
      </c>
      <c r="AS27" s="4">
        <f t="shared" si="29"/>
        <v>0</v>
      </c>
      <c r="AT27" s="4">
        <f t="shared" si="30"/>
        <v>0</v>
      </c>
      <c r="AU27" s="5">
        <f t="shared" si="31"/>
        <v>0</v>
      </c>
      <c r="AW27" s="3" t="s">
        <v>22</v>
      </c>
      <c r="AX27" s="4">
        <f t="shared" si="32"/>
        <v>3729675.628228154</v>
      </c>
      <c r="AY27" s="4">
        <f t="shared" si="33"/>
        <v>508118.10960641177</v>
      </c>
      <c r="AZ27" s="4">
        <f t="shared" si="34"/>
        <v>1848381.8784978976</v>
      </c>
      <c r="BA27" s="4">
        <f t="shared" si="35"/>
        <v>113576.55469154197</v>
      </c>
      <c r="BB27" s="4">
        <f t="shared" si="36"/>
        <v>158480.74570299347</v>
      </c>
      <c r="BC27" s="4">
        <f t="shared" si="37"/>
        <v>12301.025771806719</v>
      </c>
      <c r="BD27" s="4">
        <f t="shared" si="38"/>
        <v>107669.5285814541</v>
      </c>
      <c r="BE27" s="4">
        <f t="shared" si="39"/>
        <v>20495.753702746486</v>
      </c>
      <c r="BF27" s="4">
        <f t="shared" si="40"/>
        <v>34604.944260401804</v>
      </c>
      <c r="BG27" s="5">
        <f t="shared" si="41"/>
        <v>6533304.1690434078</v>
      </c>
      <c r="BI27" s="3" t="s">
        <v>22</v>
      </c>
      <c r="BJ27" s="4">
        <f t="shared" si="42"/>
        <v>556256.01984389895</v>
      </c>
      <c r="BK27" s="4">
        <f t="shared" si="43"/>
        <v>75377.766582603639</v>
      </c>
      <c r="BL27" s="4">
        <f t="shared" si="44"/>
        <v>313118.2425625656</v>
      </c>
      <c r="BM27" s="4">
        <f t="shared" si="45"/>
        <v>15857.593986495654</v>
      </c>
      <c r="BN27" s="4">
        <f t="shared" si="46"/>
        <v>57090.477722936077</v>
      </c>
      <c r="BO27" s="4">
        <f t="shared" si="47"/>
        <v>2226.7358784147104</v>
      </c>
      <c r="BP27" s="4">
        <f t="shared" si="48"/>
        <v>14988.188969575733</v>
      </c>
      <c r="BQ27" s="4">
        <f t="shared" si="49"/>
        <v>3396.8550378378523</v>
      </c>
      <c r="BR27" s="4">
        <f t="shared" si="50"/>
        <v>6022.9282493302408</v>
      </c>
      <c r="BS27" s="5">
        <f t="shared" si="51"/>
        <v>1044334.8088336585</v>
      </c>
      <c r="BU27" s="3" t="s">
        <v>22</v>
      </c>
      <c r="BV27" s="4">
        <f t="shared" si="52"/>
        <v>4285931.6480720527</v>
      </c>
      <c r="BW27" s="4">
        <f t="shared" si="53"/>
        <v>583495.87618901546</v>
      </c>
      <c r="BX27" s="4">
        <f t="shared" si="54"/>
        <v>2161500.1210604631</v>
      </c>
      <c r="BY27" s="4">
        <f t="shared" si="55"/>
        <v>129434.14867803763</v>
      </c>
      <c r="BZ27" s="4">
        <f t="shared" si="56"/>
        <v>215571.22342592955</v>
      </c>
      <c r="CA27" s="4">
        <f t="shared" si="57"/>
        <v>14527.76165022143</v>
      </c>
      <c r="CB27" s="4">
        <f t="shared" si="58"/>
        <v>122657.71755102983</v>
      </c>
      <c r="CC27" s="4">
        <f t="shared" si="59"/>
        <v>23892.608740584339</v>
      </c>
      <c r="CD27" s="4">
        <f t="shared" si="60"/>
        <v>40627.872509732042</v>
      </c>
      <c r="CE27" s="5">
        <f t="shared" si="61"/>
        <v>7577638.9778770655</v>
      </c>
      <c r="CF27" s="6"/>
      <c r="CG27" s="3" t="s">
        <v>22</v>
      </c>
      <c r="CH27" s="4">
        <f>ParFedAn19!$C$7*CaGa19!$N28</f>
        <v>528008.36400657252</v>
      </c>
      <c r="CI27" s="4">
        <f>ParFedAn19!$D$7*CaGa19!$N28</f>
        <v>72657.040411256006</v>
      </c>
      <c r="CJ27" s="4">
        <f>ParFedAn19!$E$7*CoAr14FIII19!R26</f>
        <v>0</v>
      </c>
      <c r="CK27" s="4">
        <f>ParFedAn19!$F$7*CaGa19!$N28</f>
        <v>19315.326450366705</v>
      </c>
      <c r="CL27" s="4">
        <f>ParFedAn19!$G$7*CaGa19!$N28</f>
        <v>39403.124650308251</v>
      </c>
      <c r="CM27" s="4">
        <f>ParFedAn19!$H$7*CaGa19!$N28</f>
        <v>2435.0003314048708</v>
      </c>
      <c r="CN27" s="4">
        <f>ParFedAn19!$I$7*CaGa19!$N28+Aj1S19!G29</f>
        <v>19309.567547266262</v>
      </c>
      <c r="CO27" s="4">
        <f>ParFedAn19!$J$7*CaGa19!$N28</f>
        <v>3415.9589504577475</v>
      </c>
      <c r="CP27" s="4">
        <f>ParFedAn19!$K$7*CoAr14FII19!O28+Aj1S19!I29</f>
        <v>6075.106303585083</v>
      </c>
      <c r="CQ27" s="5">
        <f t="shared" si="7"/>
        <v>690619.48865121754</v>
      </c>
      <c r="CS27" s="3" t="s">
        <v>22</v>
      </c>
      <c r="CT27" s="4">
        <f>ParFedAn19!$C$11*CaGa19!$N28</f>
        <v>729283.38771711476</v>
      </c>
      <c r="CU27" s="4">
        <f>ParFedAn19!$D$11*CaGa19!$N28</f>
        <v>105095.00779226059</v>
      </c>
      <c r="CV27" s="4">
        <f>ParFedAn19!$E$11*CoAr14FIII19!R26</f>
        <v>0</v>
      </c>
      <c r="CW27" s="4">
        <f>ParFedAn19!$F$11*CaGa19!$N28</f>
        <v>33671.439607825218</v>
      </c>
      <c r="CX27" s="4">
        <f>ParFedAn19!$G$11*CaGa19!$N28</f>
        <v>16902.571668568049</v>
      </c>
      <c r="CY27" s="4">
        <f>ParFedAn19!$H$11*CaGa19!$N28</f>
        <v>1984.3029894806332</v>
      </c>
      <c r="CZ27" s="4">
        <f>ParFedAn19!$I$11*CaGa19!$N28+Aj1S19!G29</f>
        <v>20447.919209974425</v>
      </c>
      <c r="DA27" s="4">
        <f>ParFedAn19!$J$11*CaGa19!$N28</f>
        <v>3415.9589504577475</v>
      </c>
      <c r="DB27" s="4">
        <f>ParFedAn19!$K$11*CoAr14FII19!O28+Aj1S19!I29</f>
        <v>7382.9255453737233</v>
      </c>
      <c r="DC27" s="5">
        <f t="shared" si="62"/>
        <v>918183.51348105527</v>
      </c>
      <c r="DE27" s="3" t="s">
        <v>22</v>
      </c>
      <c r="DF27" s="4">
        <f>ParFedAn19!$C$14*CaGa19!$N28</f>
        <v>526589.95120009512</v>
      </c>
      <c r="DG27" s="4">
        <f>ParFedAn19!$D$14*CaGa19!$N28</f>
        <v>72383.552425902453</v>
      </c>
      <c r="DH27" s="4">
        <f>ParFedAn19!$E$14*CoAr14FIII19!R26</f>
        <v>0</v>
      </c>
      <c r="DI27" s="4">
        <f>ParFedAn19!$F$14*CaGa19!$N28</f>
        <v>28934.037441145127</v>
      </c>
      <c r="DJ27" s="4">
        <f>ParFedAn19!$G$14*CaGa19!$N28</f>
        <v>16902.571668568049</v>
      </c>
      <c r="DK27" s="4">
        <f>ParFedAn19!$H$14*CaGa19!$N28</f>
        <v>2327.3898783205473</v>
      </c>
      <c r="DL27" s="4">
        <f>ParFedAn19!$I$14*CaGa19!$N28+Aj1S19!G29</f>
        <v>17585.17016761921</v>
      </c>
      <c r="DM27" s="4">
        <f>ParFedAn19!$J$14*CaGa19!$N28</f>
        <v>3415.9589504577475</v>
      </c>
      <c r="DN27" s="4">
        <f>ParFedAn19!$K$14*CoAr14FII19!O28+Aj1S19!I29</f>
        <v>4209.1542039837914</v>
      </c>
      <c r="DO27" s="5">
        <f t="shared" si="63"/>
        <v>672347.78593609214</v>
      </c>
      <c r="DQ27" s="3" t="s">
        <v>22</v>
      </c>
      <c r="DR27" s="4">
        <f>ParFedAn19!$C$22*CaGa19!$N28</f>
        <v>584626.30321940978</v>
      </c>
      <c r="DS27" s="4">
        <f>ParFedAn19!$D$22*CaGa19!$N28</f>
        <v>82523.675810237051</v>
      </c>
      <c r="DT27" s="4">
        <f>ParFedAn19!$E$22*CoAr14FIII19!R26</f>
        <v>0</v>
      </c>
      <c r="DU27" s="4">
        <f>ParFedAn19!$F$22*CaGa19!$N28</f>
        <v>17595.867920492987</v>
      </c>
      <c r="DV27" s="4">
        <f>ParFedAn19!$G$22*CaGa19!$N28</f>
        <v>51306.202519471022</v>
      </c>
      <c r="DW27" s="4">
        <f>ParFedAn19!$H$22*CaGa19!$N28</f>
        <v>2068.5352615767815</v>
      </c>
      <c r="DX27" s="4">
        <f>ParFedAn19!$I$22*CaGa19!$N28</f>
        <v>12809.914192492724</v>
      </c>
      <c r="DY27" s="4">
        <f>ParFedAn19!$J$22*CaGa19!$N28</f>
        <v>3415.9589504577475</v>
      </c>
      <c r="DZ27" s="4">
        <f>ParFedAn19!$K$22*CoAr14FII19!O28</f>
        <v>5069.5560841190527</v>
      </c>
      <c r="EA27" s="5">
        <f t="shared" si="64"/>
        <v>759416.01395825716</v>
      </c>
      <c r="EC27" s="3" t="s">
        <v>22</v>
      </c>
      <c r="ED27" s="4">
        <f>ParFedAn19!$C$26*CaGa19!$N28</f>
        <v>711384.40536545182</v>
      </c>
      <c r="EE27" s="4">
        <f>ParFedAn19!$D$26*CaGa19!$N28</f>
        <v>95892.313872968953</v>
      </c>
      <c r="EF27" s="4">
        <f>ParFedAn19!$E$26*CoAr14FIII19!R26</f>
        <v>0</v>
      </c>
      <c r="EG27" s="4">
        <f>ParFedAn19!$F$26*CaGa19!$N28</f>
        <v>17994.317889165199</v>
      </c>
      <c r="EH27" s="4">
        <f>ParFedAn19!$G$26*CaGa19!$N28</f>
        <v>17063.703555658671</v>
      </c>
      <c r="EI27" s="4">
        <f>ParFedAn19!$H$26*CaGa19!$N28</f>
        <v>1312.6585836976665</v>
      </c>
      <c r="EJ27" s="4">
        <f>ParFedAn19!$I$26*CaGa19!$N28</f>
        <v>20232.612893897567</v>
      </c>
      <c r="EK27" s="4">
        <f>ParFedAn19!$J$26*CaGa19!$N28</f>
        <v>3415.9589504577475</v>
      </c>
      <c r="EL27" s="4">
        <f>ParFedAn19!$K$26*CoAr14FII19!O28</f>
        <v>5880.6694680020437</v>
      </c>
      <c r="EM27" s="5">
        <f t="shared" si="65"/>
        <v>873176.64057929965</v>
      </c>
      <c r="EO27" s="3" t="s">
        <v>22</v>
      </c>
      <c r="EP27" s="4">
        <f>ParFedAn19!$C$30*CaGa19!$N28</f>
        <v>649783.2167195105</v>
      </c>
      <c r="EQ27" s="4">
        <f>ParFedAn19!$D$30*CaGa19!$N28</f>
        <v>79566.519293786696</v>
      </c>
      <c r="ER27" s="4">
        <f>ParFedAn19!$E$30*CoAr14FIII19!R26</f>
        <v>1848381.8784978976</v>
      </c>
      <c r="ES27" s="400">
        <f>ParFedAn19!$F$30*CaGa19!$N28</f>
        <v>-3934.4346174532552</v>
      </c>
      <c r="ET27" s="4">
        <f>ParFedAn19!$G$30*CaGa19!$N28</f>
        <v>16902.571640419428</v>
      </c>
      <c r="EU27" s="4">
        <f>ParFedAn19!$H$30*CaGa19!$N28</f>
        <v>2173.1387273262185</v>
      </c>
      <c r="EV27" s="4">
        <f>ParFedAn19!$I$30*CaGa19!$N28</f>
        <v>17284.344570203924</v>
      </c>
      <c r="EW27" s="4">
        <f>ParFedAn19!$J$30*CaGa19!$N28</f>
        <v>3415.9589504577475</v>
      </c>
      <c r="EX27" s="4">
        <f>ParFedAn19!$K$30*CoAr14FII19!O28</f>
        <v>5987.5326553381092</v>
      </c>
      <c r="EY27" s="5">
        <f t="shared" si="66"/>
        <v>2619560.7264374872</v>
      </c>
      <c r="FA27" s="3" t="s">
        <v>22</v>
      </c>
      <c r="FB27" s="405">
        <f>ParFedAn19!$C$41*CaGa19!$AC28+Aj1S19!AW29</f>
        <v>556256.01984389895</v>
      </c>
      <c r="FC27" s="405">
        <f>ParFedAn19!$D$41*CaGa19!$AC28+Aj1S19!AX29</f>
        <v>75377.766582603639</v>
      </c>
      <c r="FD27" s="468">
        <f>IFERROR(ParFedAn19!$E$41*CoAr14FIII19!R26+Aj1S19!AY29,0)</f>
        <v>313118.2425625656</v>
      </c>
      <c r="FE27" s="405">
        <f>ParFedAn19!$F$41*CaGa19!$AC28+Aj1S19!AZ29</f>
        <v>15857.593986495654</v>
      </c>
      <c r="FF27" s="405">
        <f>ParFedAn19!$G$41*CaGa19!$AC28+Aj1S19!BA29</f>
        <v>57090.477722936077</v>
      </c>
      <c r="FG27" s="405">
        <f>ParFedAn19!$H$41*CaGa19!$AC28+Aj1S19!BB29</f>
        <v>2226.7358784147104</v>
      </c>
      <c r="FH27" s="405">
        <f>ParFedAn19!$I$41*CaGa19!$AC28+Aj1S19!BC29</f>
        <v>14988.188969575733</v>
      </c>
      <c r="FI27" s="405">
        <f>ParFedAn19!$J$41*CaGa19!$AC28+Aj1S19!BD29</f>
        <v>3396.8550378378523</v>
      </c>
      <c r="FJ27" s="405">
        <f>ParFedAn19!$K$41*CoAr14FII19!U28+Aj1S19!BE29</f>
        <v>6022.9282493302408</v>
      </c>
      <c r="FK27" s="5">
        <f t="shared" si="67"/>
        <v>1044334.8088336585</v>
      </c>
      <c r="FM27" s="3" t="s">
        <v>22</v>
      </c>
      <c r="FN27" s="4"/>
      <c r="FO27" s="4"/>
      <c r="FP27" s="4"/>
      <c r="FQ27" s="4"/>
      <c r="FR27" s="4"/>
      <c r="FS27" s="4"/>
      <c r="FT27" s="4"/>
      <c r="FU27" s="4"/>
      <c r="FV27" s="4"/>
      <c r="FW27" s="5">
        <f t="shared" si="68"/>
        <v>0</v>
      </c>
      <c r="FY27" s="3" t="s">
        <v>22</v>
      </c>
      <c r="FZ27" s="4"/>
      <c r="GA27" s="4"/>
      <c r="GB27" s="4"/>
      <c r="GC27" s="4"/>
      <c r="GD27" s="4"/>
      <c r="GE27" s="4"/>
      <c r="GF27" s="4"/>
      <c r="GG27" s="4"/>
      <c r="GH27" s="4"/>
      <c r="GI27" s="5">
        <f t="shared" si="69"/>
        <v>0</v>
      </c>
      <c r="GK27" s="3" t="s">
        <v>22</v>
      </c>
      <c r="GL27" s="4"/>
      <c r="GM27" s="4"/>
      <c r="GN27" s="4"/>
      <c r="GO27" s="4"/>
      <c r="GP27" s="4"/>
      <c r="GQ27" s="4"/>
      <c r="GR27" s="4"/>
      <c r="GS27" s="4"/>
      <c r="GT27" s="4"/>
      <c r="GU27" s="5">
        <f t="shared" si="70"/>
        <v>0</v>
      </c>
      <c r="GW27" s="3" t="s">
        <v>22</v>
      </c>
      <c r="GX27" s="4"/>
      <c r="GY27" s="4"/>
      <c r="GZ27" s="4"/>
      <c r="HA27" s="4"/>
      <c r="HB27" s="4"/>
      <c r="HC27" s="4"/>
      <c r="HD27" s="4"/>
      <c r="HE27" s="4"/>
      <c r="HF27" s="4"/>
      <c r="HG27" s="5"/>
      <c r="HI27" s="3" t="s">
        <v>22</v>
      </c>
      <c r="HJ27" s="4"/>
      <c r="HK27" s="4"/>
      <c r="HL27" s="4"/>
      <c r="HM27" s="4"/>
      <c r="HN27" s="4"/>
      <c r="HO27" s="4"/>
      <c r="HP27" s="4"/>
      <c r="HQ27" s="4"/>
      <c r="HR27" s="4"/>
      <c r="HS27" s="5">
        <f t="shared" si="71"/>
        <v>0</v>
      </c>
    </row>
    <row r="28" spans="1:227" s="2" customFormat="1">
      <c r="A28" s="3" t="s">
        <v>23</v>
      </c>
      <c r="B28" s="4">
        <f t="shared" si="8"/>
        <v>8219067.5069687068</v>
      </c>
      <c r="C28" s="4">
        <f t="shared" si="8"/>
        <v>1152476.3015954306</v>
      </c>
      <c r="D28" s="4">
        <f t="shared" si="8"/>
        <v>0</v>
      </c>
      <c r="E28" s="4">
        <f t="shared" si="8"/>
        <v>377442.41284756153</v>
      </c>
      <c r="F28" s="4">
        <f t="shared" si="8"/>
        <v>337300.22325520171</v>
      </c>
      <c r="G28" s="4">
        <f t="shared" si="8"/>
        <v>31084.755655151428</v>
      </c>
      <c r="H28" s="4">
        <f t="shared" si="8"/>
        <v>264203.63378019293</v>
      </c>
      <c r="I28" s="4">
        <f t="shared" si="8"/>
        <v>47216.130703335824</v>
      </c>
      <c r="J28" s="4">
        <f t="shared" si="8"/>
        <v>136927.23228222711</v>
      </c>
      <c r="K28" s="6">
        <f t="shared" si="9"/>
        <v>10565718.197087808</v>
      </c>
      <c r="L28" s="3"/>
      <c r="M28" s="3" t="s">
        <v>23</v>
      </c>
      <c r="N28" s="4">
        <f t="shared" si="10"/>
        <v>8965062.8741324991</v>
      </c>
      <c r="O28" s="4">
        <f t="shared" si="10"/>
        <v>1188630.1952779531</v>
      </c>
      <c r="P28" s="4">
        <f t="shared" si="10"/>
        <v>0</v>
      </c>
      <c r="Q28" s="4">
        <f t="shared" si="10"/>
        <v>145850.9023362374</v>
      </c>
      <c r="R28" s="4">
        <f t="shared" si="10"/>
        <v>392884.93720288336</v>
      </c>
      <c r="S28" s="4">
        <f t="shared" si="10"/>
        <v>25591.065985786685</v>
      </c>
      <c r="T28" s="4">
        <f t="shared" si="10"/>
        <v>231876.33736146401</v>
      </c>
      <c r="U28" s="4">
        <f t="shared" si="10"/>
        <v>47216.130703335824</v>
      </c>
      <c r="V28" s="4">
        <f t="shared" si="10"/>
        <v>130866.20652206158</v>
      </c>
      <c r="W28" s="5">
        <f t="shared" si="11"/>
        <v>11127978.649522223</v>
      </c>
      <c r="X28" s="5"/>
      <c r="Y28" s="3" t="s">
        <v>23</v>
      </c>
      <c r="Z28" s="4">
        <f t="shared" si="12"/>
        <v>2578064.0148788677</v>
      </c>
      <c r="AA28" s="4">
        <f t="shared" si="13"/>
        <v>349357.0214211102</v>
      </c>
      <c r="AB28" s="4">
        <f t="shared" si="14"/>
        <v>0</v>
      </c>
      <c r="AC28" s="4">
        <f t="shared" si="15"/>
        <v>73510.304707878313</v>
      </c>
      <c r="AD28" s="4">
        <f t="shared" si="16"/>
        <v>264114.24097016227</v>
      </c>
      <c r="AE28" s="4">
        <f t="shared" si="17"/>
        <v>10314.547380103073</v>
      </c>
      <c r="AF28" s="4">
        <f t="shared" si="18"/>
        <v>69480.917556309214</v>
      </c>
      <c r="AG28" s="4">
        <f t="shared" si="19"/>
        <v>15738.414732419566</v>
      </c>
      <c r="AH28" s="4">
        <f t="shared" si="20"/>
        <v>46299.931607787141</v>
      </c>
      <c r="AI28" s="5">
        <f t="shared" si="21"/>
        <v>3406879.3932546373</v>
      </c>
      <c r="AK28" s="3" t="s">
        <v>23</v>
      </c>
      <c r="AL28" s="4">
        <f t="shared" si="22"/>
        <v>0</v>
      </c>
      <c r="AM28" s="4">
        <f t="shared" si="23"/>
        <v>0</v>
      </c>
      <c r="AN28" s="4">
        <f t="shared" si="24"/>
        <v>0</v>
      </c>
      <c r="AO28" s="4">
        <f t="shared" si="25"/>
        <v>0</v>
      </c>
      <c r="AP28" s="4">
        <f t="shared" si="26"/>
        <v>0</v>
      </c>
      <c r="AQ28" s="4">
        <f t="shared" si="27"/>
        <v>0</v>
      </c>
      <c r="AR28" s="4">
        <f t="shared" si="28"/>
        <v>0</v>
      </c>
      <c r="AS28" s="4">
        <f t="shared" si="29"/>
        <v>0</v>
      </c>
      <c r="AT28" s="4">
        <f t="shared" si="30"/>
        <v>0</v>
      </c>
      <c r="AU28" s="5">
        <f t="shared" si="31"/>
        <v>0</v>
      </c>
      <c r="AW28" s="3" t="s">
        <v>23</v>
      </c>
      <c r="AX28" s="4">
        <f t="shared" si="32"/>
        <v>17184130.381101206</v>
      </c>
      <c r="AY28" s="4">
        <f t="shared" si="33"/>
        <v>2341106.4968733839</v>
      </c>
      <c r="AZ28" s="4">
        <f t="shared" si="34"/>
        <v>0</v>
      </c>
      <c r="BA28" s="4">
        <f t="shared" si="35"/>
        <v>523293.31518379884</v>
      </c>
      <c r="BB28" s="4">
        <f t="shared" si="36"/>
        <v>730185.16045808513</v>
      </c>
      <c r="BC28" s="4">
        <f t="shared" si="37"/>
        <v>56675.82164093812</v>
      </c>
      <c r="BD28" s="4">
        <f t="shared" si="38"/>
        <v>496079.97114165698</v>
      </c>
      <c r="BE28" s="4">
        <f t="shared" si="39"/>
        <v>94432.261406671649</v>
      </c>
      <c r="BF28" s="4">
        <f t="shared" si="40"/>
        <v>267793.43880428869</v>
      </c>
      <c r="BG28" s="5">
        <f t="shared" si="41"/>
        <v>21693696.846610028</v>
      </c>
      <c r="BI28" s="3" t="s">
        <v>23</v>
      </c>
      <c r="BJ28" s="4">
        <f t="shared" si="42"/>
        <v>2578064.0148788677</v>
      </c>
      <c r="BK28" s="4">
        <f t="shared" si="43"/>
        <v>349357.0214211102</v>
      </c>
      <c r="BL28" s="4">
        <f t="shared" si="44"/>
        <v>0</v>
      </c>
      <c r="BM28" s="4">
        <f t="shared" si="45"/>
        <v>73510.304707878313</v>
      </c>
      <c r="BN28" s="4">
        <f t="shared" si="46"/>
        <v>264114.24097016227</v>
      </c>
      <c r="BO28" s="4">
        <f t="shared" si="47"/>
        <v>10314.547380103073</v>
      </c>
      <c r="BP28" s="4">
        <f t="shared" si="48"/>
        <v>69480.917556309214</v>
      </c>
      <c r="BQ28" s="4">
        <f t="shared" si="49"/>
        <v>15738.414732419566</v>
      </c>
      <c r="BR28" s="4">
        <f t="shared" si="50"/>
        <v>46299.931607787141</v>
      </c>
      <c r="BS28" s="5">
        <f t="shared" si="51"/>
        <v>3406879.3932546373</v>
      </c>
      <c r="BU28" s="3" t="s">
        <v>23</v>
      </c>
      <c r="BV28" s="4">
        <f t="shared" si="52"/>
        <v>19762194.395980075</v>
      </c>
      <c r="BW28" s="4">
        <f t="shared" si="53"/>
        <v>2690463.5182944941</v>
      </c>
      <c r="BX28" s="4">
        <f t="shared" si="54"/>
        <v>0</v>
      </c>
      <c r="BY28" s="4">
        <f t="shared" si="55"/>
        <v>596803.61989167717</v>
      </c>
      <c r="BZ28" s="4">
        <f t="shared" si="56"/>
        <v>994299.40142824734</v>
      </c>
      <c r="CA28" s="4">
        <f t="shared" si="57"/>
        <v>66990.369021041188</v>
      </c>
      <c r="CB28" s="4">
        <f t="shared" si="58"/>
        <v>565560.88869796623</v>
      </c>
      <c r="CC28" s="4">
        <f t="shared" si="59"/>
        <v>110170.67613909121</v>
      </c>
      <c r="CD28" s="4">
        <f t="shared" si="60"/>
        <v>314093.37041207583</v>
      </c>
      <c r="CE28" s="5">
        <f t="shared" si="61"/>
        <v>25100576.239864666</v>
      </c>
      <c r="CF28" s="6"/>
      <c r="CG28" s="3" t="s">
        <v>23</v>
      </c>
      <c r="CH28" s="4">
        <f>ParFedAn19!$C$7*CaGa19!$N29</f>
        <v>2432748.9770769537</v>
      </c>
      <c r="CI28" s="4">
        <f>ParFedAn19!$D$7*CaGa19!$N29</f>
        <v>334760.49393740605</v>
      </c>
      <c r="CJ28" s="4">
        <f>ParFedAn19!$E$7*CoAr14FIII19!R27</f>
        <v>0</v>
      </c>
      <c r="CK28" s="4">
        <f>ParFedAn19!$F$7*CaGa19!$N29</f>
        <v>88993.553638957324</v>
      </c>
      <c r="CL28" s="4">
        <f>ParFedAn19!$G$7*CaGa19!$N29</f>
        <v>181546.19835810002</v>
      </c>
      <c r="CM28" s="4">
        <f>ParFedAn19!$H$7*CaGa19!$N29</f>
        <v>11219.035472198513</v>
      </c>
      <c r="CN28" s="4">
        <f>ParFedAn19!$I$7*CaGa19!$N29+Aj1S19!G30</f>
        <v>88967.928137795214</v>
      </c>
      <c r="CO28" s="4">
        <f>ParFedAn19!$J$7*CaGa19!$N29</f>
        <v>15738.710234445274</v>
      </c>
      <c r="CP28" s="4">
        <f>ParFedAn19!$K$7*CoAr14FII19!O29+Aj1S19!I30</f>
        <v>47079.844785218578</v>
      </c>
      <c r="CQ28" s="5">
        <f t="shared" si="7"/>
        <v>3201054.7416410744</v>
      </c>
      <c r="CS28" s="3" t="s">
        <v>23</v>
      </c>
      <c r="CT28" s="4">
        <f>ParFedAn19!$C$11*CaGa19!$N29</f>
        <v>3360104.7566851457</v>
      </c>
      <c r="CU28" s="4">
        <f>ParFedAn19!$D$11*CaGa19!$N29</f>
        <v>484215.38394292153</v>
      </c>
      <c r="CV28" s="4">
        <f>ParFedAn19!$E$11*CoAr14FIII19!R27</f>
        <v>0</v>
      </c>
      <c r="CW28" s="4">
        <f>ParFedAn19!$F$11*CaGa19!$N29</f>
        <v>155137.99751404233</v>
      </c>
      <c r="CX28" s="4">
        <f>ParFedAn19!$G$11*CaGa19!$N29</f>
        <v>77877.012448550842</v>
      </c>
      <c r="CY28" s="4">
        <f>ParFedAn19!$H$11*CaGa19!$N29</f>
        <v>9142.4897727750031</v>
      </c>
      <c r="CZ28" s="4">
        <f>ParFedAn19!$I$11*CaGa19!$N29+Aj1S19!G30</f>
        <v>94212.776575409473</v>
      </c>
      <c r="DA28" s="4">
        <f>ParFedAn19!$J$11*CaGa19!$N29</f>
        <v>15738.710234445274</v>
      </c>
      <c r="DB28" s="4">
        <f>ParFedAn19!$K$11*CoAr14FII19!O29+Aj1S19!I30</f>
        <v>57184.449001027126</v>
      </c>
      <c r="DC28" s="5">
        <f t="shared" si="62"/>
        <v>4253613.5761743179</v>
      </c>
      <c r="DE28" s="3" t="s">
        <v>23</v>
      </c>
      <c r="DF28" s="4">
        <f>ParFedAn19!$C$14*CaGa19!$N29</f>
        <v>2426213.7732066074</v>
      </c>
      <c r="DG28" s="4">
        <f>ParFedAn19!$D$14*CaGa19!$N29</f>
        <v>333500.42371510289</v>
      </c>
      <c r="DH28" s="4">
        <f>ParFedAn19!$E$14*CoAr14FIII19!R27</f>
        <v>0</v>
      </c>
      <c r="DI28" s="4">
        <f>ParFedAn19!$F$14*CaGa19!$N29</f>
        <v>133310.86169456187</v>
      </c>
      <c r="DJ28" s="4">
        <f>ParFedAn19!$G$14*CaGa19!$N29</f>
        <v>77877.012448550842</v>
      </c>
      <c r="DK28" s="4">
        <f>ParFedAn19!$H$14*CaGa19!$N29</f>
        <v>10723.23041017791</v>
      </c>
      <c r="DL28" s="4">
        <f>ParFedAn19!$I$14*CaGa19!$N29+Aj1S19!G30</f>
        <v>81022.929066988203</v>
      </c>
      <c r="DM28" s="4">
        <f>ParFedAn19!$J$14*CaGa19!$N29</f>
        <v>15738.710234445274</v>
      </c>
      <c r="DN28" s="4">
        <f>ParFedAn19!$K$14*CoAr14FII19!O29+Aj1S19!I30</f>
        <v>32662.938495981416</v>
      </c>
      <c r="DO28" s="5">
        <f t="shared" si="63"/>
        <v>3111049.8792724153</v>
      </c>
      <c r="DQ28" s="3" t="s">
        <v>23</v>
      </c>
      <c r="DR28" s="4">
        <f>ParFedAn19!$C$22*CaGa19!$N29</f>
        <v>2693610.8177096909</v>
      </c>
      <c r="DS28" s="4">
        <f>ParFedAn19!$D$22*CaGa19!$N29</f>
        <v>380220.09043304715</v>
      </c>
      <c r="DT28" s="4">
        <f>ParFedAn19!$E$22*CoAr14FIII19!R27</f>
        <v>0</v>
      </c>
      <c r="DU28" s="4">
        <f>ParFedAn19!$F$22*CaGa19!$N29</f>
        <v>81071.309854909137</v>
      </c>
      <c r="DV28" s="4">
        <f>ParFedAn19!$G$22*CaGa19!$N29</f>
        <v>236388.51238991448</v>
      </c>
      <c r="DW28" s="4">
        <f>ParFedAn19!$H$22*CaGa19!$N29</f>
        <v>9530.5820602225976</v>
      </c>
      <c r="DX28" s="4">
        <f>ParFedAn19!$I$22*CaGa19!$N29</f>
        <v>59020.477273807563</v>
      </c>
      <c r="DY28" s="4">
        <f>ParFedAn19!$J$22*CaGa19!$N29</f>
        <v>15738.710234445274</v>
      </c>
      <c r="DZ28" s="4">
        <f>ParFedAn19!$K$22*CoAr14FII19!O29</f>
        <v>39168.912754187782</v>
      </c>
      <c r="EA28" s="5">
        <f t="shared" si="64"/>
        <v>3514749.4127102247</v>
      </c>
      <c r="EC28" s="3" t="s">
        <v>23</v>
      </c>
      <c r="ED28" s="4">
        <f>ParFedAn19!$C$26*CaGa19!$N29</f>
        <v>3277636.8755396404</v>
      </c>
      <c r="EE28" s="4">
        <f>ParFedAn19!$D$26*CaGa19!$N29</f>
        <v>441814.83549587015</v>
      </c>
      <c r="EF28" s="4">
        <f>ParFedAn19!$E$26*CoAr14FIII19!R27</f>
        <v>0</v>
      </c>
      <c r="EG28" s="4">
        <f>ParFedAn19!$F$26*CaGa19!$N29</f>
        <v>82907.130686132936</v>
      </c>
      <c r="EH28" s="4">
        <f>ParFedAn19!$G$26*CaGa19!$N29</f>
        <v>78619.412494110176</v>
      </c>
      <c r="EI28" s="4">
        <f>ParFedAn19!$H$26*CaGa19!$N29</f>
        <v>6047.9512152236093</v>
      </c>
      <c r="EJ28" s="4">
        <f>ParFedAn19!$I$26*CaGa19!$N29</f>
        <v>93219.864828903723</v>
      </c>
      <c r="EK28" s="4">
        <f>ParFedAn19!$J$26*CaGa19!$N29</f>
        <v>15738.710234445274</v>
      </c>
      <c r="EL28" s="4">
        <f>ParFedAn19!$K$26*CoAr14FII19!O29</f>
        <v>45435.818345111475</v>
      </c>
      <c r="EM28" s="5">
        <f t="shared" si="65"/>
        <v>4041420.5988394371</v>
      </c>
      <c r="EO28" s="3" t="s">
        <v>23</v>
      </c>
      <c r="EP28" s="4">
        <f>ParFedAn19!$C$30*CaGa19!$N29</f>
        <v>2993815.1808831664</v>
      </c>
      <c r="EQ28" s="4">
        <f>ParFedAn19!$D$30*CaGa19!$N29</f>
        <v>366595.26934903592</v>
      </c>
      <c r="ER28" s="4">
        <f>ParFedAn19!$E$30*CoAr14FIII19!R27</f>
        <v>0</v>
      </c>
      <c r="ES28" s="400">
        <f>ParFedAn19!$F$30*CaGa19!$N29</f>
        <v>-18127.538204804681</v>
      </c>
      <c r="ET28" s="4">
        <f>ParFedAn19!$G$30*CaGa19!$N29</f>
        <v>77877.012318858717</v>
      </c>
      <c r="EU28" s="4">
        <f>ParFedAn19!$H$30*CaGa19!$N29</f>
        <v>10012.53271034048</v>
      </c>
      <c r="EV28" s="4">
        <f>ParFedAn19!$I$30*CaGa19!$N29</f>
        <v>79635.995258752722</v>
      </c>
      <c r="EW28" s="4">
        <f>ParFedAn19!$J$30*CaGa19!$N29</f>
        <v>15738.710234445274</v>
      </c>
      <c r="EX28" s="4">
        <f>ParFedAn19!$K$30*CoAr14FII19!O29</f>
        <v>46261.475422762313</v>
      </c>
      <c r="EY28" s="5">
        <f t="shared" si="66"/>
        <v>3571808.637972557</v>
      </c>
      <c r="FA28" s="3" t="s">
        <v>23</v>
      </c>
      <c r="FB28" s="405">
        <f>ParFedAn19!$C$41*CaGa19!$AC29+Aj1S19!AW30</f>
        <v>2578064.0148788677</v>
      </c>
      <c r="FC28" s="405">
        <f>ParFedAn19!$D$41*CaGa19!$AC29+Aj1S19!AX30</f>
        <v>349357.0214211102</v>
      </c>
      <c r="FD28" s="468">
        <f>IFERROR(ParFedAn19!$E$41*CoAr14FIII19!R27+Aj1S19!AY30,0)</f>
        <v>0</v>
      </c>
      <c r="FE28" s="405">
        <f>ParFedAn19!$F$41*CaGa19!$AC29+Aj1S19!AZ30</f>
        <v>73510.304707878313</v>
      </c>
      <c r="FF28" s="405">
        <f>ParFedAn19!$G$41*CaGa19!$AC29+Aj1S19!BA30</f>
        <v>264114.24097016227</v>
      </c>
      <c r="FG28" s="405">
        <f>ParFedAn19!$H$41*CaGa19!$AC29+Aj1S19!BB30</f>
        <v>10314.547380103073</v>
      </c>
      <c r="FH28" s="405">
        <f>ParFedAn19!$I$41*CaGa19!$AC29+Aj1S19!BC30</f>
        <v>69480.917556309214</v>
      </c>
      <c r="FI28" s="405">
        <f>ParFedAn19!$J$41*CaGa19!$AC29+Aj1S19!BD30</f>
        <v>15738.414732419566</v>
      </c>
      <c r="FJ28" s="405">
        <f>ParFedAn19!$K$41*CoAr14FII19!U29+Aj1S19!BE30</f>
        <v>46299.931607787141</v>
      </c>
      <c r="FK28" s="5">
        <f t="shared" si="67"/>
        <v>3406879.3932546373</v>
      </c>
      <c r="FM28" s="3" t="s">
        <v>23</v>
      </c>
      <c r="FN28" s="4"/>
      <c r="FO28" s="4"/>
      <c r="FP28" s="4"/>
      <c r="FQ28" s="4"/>
      <c r="FR28" s="4"/>
      <c r="FS28" s="4"/>
      <c r="FT28" s="4"/>
      <c r="FU28" s="4"/>
      <c r="FV28" s="4"/>
      <c r="FW28" s="5">
        <f t="shared" si="68"/>
        <v>0</v>
      </c>
      <c r="FY28" s="3" t="s">
        <v>23</v>
      </c>
      <c r="FZ28" s="4"/>
      <c r="GA28" s="4"/>
      <c r="GB28" s="4"/>
      <c r="GC28" s="4"/>
      <c r="GD28" s="4"/>
      <c r="GE28" s="4"/>
      <c r="GF28" s="4"/>
      <c r="GG28" s="4"/>
      <c r="GH28" s="4"/>
      <c r="GI28" s="5">
        <f t="shared" si="69"/>
        <v>0</v>
      </c>
      <c r="GK28" s="3" t="s">
        <v>23</v>
      </c>
      <c r="GL28" s="4"/>
      <c r="GM28" s="4"/>
      <c r="GN28" s="4"/>
      <c r="GO28" s="4"/>
      <c r="GP28" s="4"/>
      <c r="GQ28" s="4"/>
      <c r="GR28" s="4"/>
      <c r="GS28" s="4"/>
      <c r="GT28" s="4"/>
      <c r="GU28" s="5">
        <f t="shared" si="70"/>
        <v>0</v>
      </c>
      <c r="GW28" s="3" t="s">
        <v>23</v>
      </c>
      <c r="GX28" s="4"/>
      <c r="GY28" s="4"/>
      <c r="GZ28" s="4"/>
      <c r="HA28" s="4"/>
      <c r="HB28" s="4"/>
      <c r="HC28" s="4"/>
      <c r="HD28" s="4"/>
      <c r="HE28" s="4"/>
      <c r="HF28" s="4"/>
      <c r="HG28" s="5"/>
      <c r="HI28" s="3" t="s">
        <v>23</v>
      </c>
      <c r="HJ28" s="4"/>
      <c r="HK28" s="4"/>
      <c r="HL28" s="4"/>
      <c r="HM28" s="4"/>
      <c r="HN28" s="4"/>
      <c r="HO28" s="4"/>
      <c r="HP28" s="4"/>
      <c r="HQ28" s="4"/>
      <c r="HR28" s="4"/>
      <c r="HS28" s="5">
        <f t="shared" si="71"/>
        <v>0</v>
      </c>
    </row>
    <row r="29" spans="1:227" s="2" customFormat="1">
      <c r="A29" s="3" t="s">
        <v>24</v>
      </c>
      <c r="B29" s="4">
        <f t="shared" si="8"/>
        <v>7862760.9467453603</v>
      </c>
      <c r="C29" s="4">
        <f t="shared" si="8"/>
        <v>1102515.0539949907</v>
      </c>
      <c r="D29" s="4">
        <f t="shared" si="8"/>
        <v>0</v>
      </c>
      <c r="E29" s="4">
        <f t="shared" si="8"/>
        <v>361079.82576696033</v>
      </c>
      <c r="F29" s="4">
        <f t="shared" si="8"/>
        <v>322677.84885461075</v>
      </c>
      <c r="G29" s="4">
        <f t="shared" si="8"/>
        <v>29737.193738488804</v>
      </c>
      <c r="H29" s="4">
        <f t="shared" si="8"/>
        <v>252747.47913235068</v>
      </c>
      <c r="I29" s="4">
        <f t="shared" si="8"/>
        <v>45169.254083366774</v>
      </c>
      <c r="J29" s="4">
        <f t="shared" si="8"/>
        <v>661240.4806047848</v>
      </c>
      <c r="K29" s="6">
        <f t="shared" si="9"/>
        <v>10637928.082920913</v>
      </c>
      <c r="L29" s="3"/>
      <c r="M29" s="3" t="s">
        <v>24</v>
      </c>
      <c r="N29" s="4">
        <f t="shared" si="10"/>
        <v>8576416.5085734092</v>
      </c>
      <c r="O29" s="4">
        <f t="shared" si="10"/>
        <v>1137101.6324698238</v>
      </c>
      <c r="P29" s="4">
        <f t="shared" si="10"/>
        <v>0</v>
      </c>
      <c r="Q29" s="4">
        <f t="shared" si="10"/>
        <v>139528.08855318543</v>
      </c>
      <c r="R29" s="4">
        <f t="shared" si="10"/>
        <v>375852.89793326624</v>
      </c>
      <c r="S29" s="4">
        <f t="shared" si="10"/>
        <v>24481.662189539333</v>
      </c>
      <c r="T29" s="4">
        <f t="shared" si="10"/>
        <v>221824.21647397874</v>
      </c>
      <c r="U29" s="4">
        <f t="shared" si="10"/>
        <v>45169.254083366774</v>
      </c>
      <c r="V29" s="4">
        <f t="shared" si="10"/>
        <v>629698.88158263452</v>
      </c>
      <c r="W29" s="5">
        <f t="shared" si="11"/>
        <v>11150073.141859204</v>
      </c>
      <c r="X29" s="5"/>
      <c r="Y29" s="3" t="s">
        <v>24</v>
      </c>
      <c r="Z29" s="4">
        <f t="shared" si="12"/>
        <v>2560785.8829007382</v>
      </c>
      <c r="AA29" s="4">
        <f t="shared" si="13"/>
        <v>347051.69591250917</v>
      </c>
      <c r="AB29" s="4">
        <f t="shared" si="14"/>
        <v>0</v>
      </c>
      <c r="AC29" s="4">
        <f t="shared" si="15"/>
        <v>73114.024158295011</v>
      </c>
      <c r="AD29" s="4">
        <f t="shared" si="16"/>
        <v>259362.93118222483</v>
      </c>
      <c r="AE29" s="4">
        <f t="shared" si="17"/>
        <v>10210.476180513906</v>
      </c>
      <c r="AF29" s="4">
        <f t="shared" si="18"/>
        <v>69111.763556311475</v>
      </c>
      <c r="AG29" s="4">
        <f t="shared" si="19"/>
        <v>15602.632977870304</v>
      </c>
      <c r="AH29" s="4">
        <f t="shared" si="20"/>
        <v>225791.51348944605</v>
      </c>
      <c r="AI29" s="5">
        <f t="shared" si="21"/>
        <v>3561030.9203579091</v>
      </c>
      <c r="AK29" s="3" t="s">
        <v>24</v>
      </c>
      <c r="AL29" s="4">
        <f t="shared" si="22"/>
        <v>0</v>
      </c>
      <c r="AM29" s="4">
        <f t="shared" si="23"/>
        <v>0</v>
      </c>
      <c r="AN29" s="4">
        <f t="shared" si="24"/>
        <v>0</v>
      </c>
      <c r="AO29" s="4">
        <f t="shared" si="25"/>
        <v>0</v>
      </c>
      <c r="AP29" s="4">
        <f t="shared" si="26"/>
        <v>0</v>
      </c>
      <c r="AQ29" s="4">
        <f t="shared" si="27"/>
        <v>0</v>
      </c>
      <c r="AR29" s="4">
        <f t="shared" si="28"/>
        <v>0</v>
      </c>
      <c r="AS29" s="4">
        <f t="shared" si="29"/>
        <v>0</v>
      </c>
      <c r="AT29" s="4">
        <f t="shared" si="30"/>
        <v>0</v>
      </c>
      <c r="AU29" s="5">
        <f t="shared" si="31"/>
        <v>0</v>
      </c>
      <c r="AW29" s="3" t="s">
        <v>24</v>
      </c>
      <c r="AX29" s="4">
        <f t="shared" si="32"/>
        <v>16439177.455318769</v>
      </c>
      <c r="AY29" s="4">
        <f t="shared" si="33"/>
        <v>2239616.6864648145</v>
      </c>
      <c r="AZ29" s="4">
        <f t="shared" si="34"/>
        <v>0</v>
      </c>
      <c r="BA29" s="4">
        <f t="shared" si="35"/>
        <v>500607.91432014579</v>
      </c>
      <c r="BB29" s="4">
        <f t="shared" si="36"/>
        <v>698530.74678787705</v>
      </c>
      <c r="BC29" s="4">
        <f t="shared" si="37"/>
        <v>54218.855928028133</v>
      </c>
      <c r="BD29" s="4">
        <f t="shared" si="38"/>
        <v>474571.69560632936</v>
      </c>
      <c r="BE29" s="4">
        <f t="shared" si="39"/>
        <v>90338.508166733547</v>
      </c>
      <c r="BF29" s="4">
        <f t="shared" si="40"/>
        <v>1290939.3621874193</v>
      </c>
      <c r="BG29" s="5">
        <f t="shared" si="41"/>
        <v>21788001.224780116</v>
      </c>
      <c r="BI29" s="3" t="s">
        <v>24</v>
      </c>
      <c r="BJ29" s="4">
        <f t="shared" si="42"/>
        <v>2560785.8829007382</v>
      </c>
      <c r="BK29" s="4">
        <f t="shared" si="43"/>
        <v>347051.69591250917</v>
      </c>
      <c r="BL29" s="4">
        <f t="shared" si="44"/>
        <v>0</v>
      </c>
      <c r="BM29" s="4">
        <f t="shared" si="45"/>
        <v>73114.024158295011</v>
      </c>
      <c r="BN29" s="4">
        <f t="shared" si="46"/>
        <v>259362.93118222483</v>
      </c>
      <c r="BO29" s="4">
        <f t="shared" si="47"/>
        <v>10210.476180513906</v>
      </c>
      <c r="BP29" s="4">
        <f t="shared" si="48"/>
        <v>69111.763556311475</v>
      </c>
      <c r="BQ29" s="4">
        <f t="shared" si="49"/>
        <v>15602.632977870304</v>
      </c>
      <c r="BR29" s="4">
        <f t="shared" si="50"/>
        <v>225791.51348944605</v>
      </c>
      <c r="BS29" s="5">
        <f t="shared" si="51"/>
        <v>3561030.9203579091</v>
      </c>
      <c r="BU29" s="3" t="s">
        <v>24</v>
      </c>
      <c r="BV29" s="4">
        <f t="shared" si="52"/>
        <v>18999963.338219509</v>
      </c>
      <c r="BW29" s="4">
        <f t="shared" si="53"/>
        <v>2586668.3823773237</v>
      </c>
      <c r="BX29" s="4">
        <f t="shared" si="54"/>
        <v>0</v>
      </c>
      <c r="BY29" s="4">
        <f t="shared" si="55"/>
        <v>573721.93847844074</v>
      </c>
      <c r="BZ29" s="4">
        <f t="shared" si="56"/>
        <v>957893.67797010182</v>
      </c>
      <c r="CA29" s="4">
        <f t="shared" si="57"/>
        <v>64429.332108542039</v>
      </c>
      <c r="CB29" s="4">
        <f t="shared" si="58"/>
        <v>543683.45916264085</v>
      </c>
      <c r="CC29" s="4">
        <f t="shared" si="59"/>
        <v>105941.14114460385</v>
      </c>
      <c r="CD29" s="4">
        <f t="shared" si="60"/>
        <v>1516730.8756768655</v>
      </c>
      <c r="CE29" s="5">
        <f t="shared" si="61"/>
        <v>25349032.145138025</v>
      </c>
      <c r="CF29" s="6"/>
      <c r="CG29" s="3" t="s">
        <v>24</v>
      </c>
      <c r="CH29" s="4">
        <f>ParFedAn19!$C$7*CaGa19!$N30</f>
        <v>2327286.3538323804</v>
      </c>
      <c r="CI29" s="4">
        <f>ParFedAn19!$D$7*CaGa19!$N30</f>
        <v>320248.21988778008</v>
      </c>
      <c r="CJ29" s="4">
        <f>ParFedAn19!$E$7*CoAr14FIII19!R28</f>
        <v>0</v>
      </c>
      <c r="CK29" s="4">
        <f>ParFedAn19!$F$7*CaGa19!$N30</f>
        <v>85135.574987210799</v>
      </c>
      <c r="CL29" s="4">
        <f>ParFedAn19!$G$7*CaGa19!$N30</f>
        <v>173675.95013301185</v>
      </c>
      <c r="CM29" s="4">
        <f>ParFedAn19!$H$7*CaGa19!$N30</f>
        <v>10732.676656586709</v>
      </c>
      <c r="CN29" s="4">
        <f>ParFedAn19!$I$7*CaGa19!$N30+Aj1S19!G31</f>
        <v>85110.191651896777</v>
      </c>
      <c r="CO29" s="4">
        <f>ParFedAn19!$J$7*CaGa19!$N30</f>
        <v>15056.418027788925</v>
      </c>
      <c r="CP29" s="4">
        <f>ParFedAn19!$K$7*CoAr14FII19!O30+Aj1S19!I31</f>
        <v>227330.10418344507</v>
      </c>
      <c r="CQ29" s="5">
        <f t="shared" si="7"/>
        <v>3244575.4893601001</v>
      </c>
      <c r="CS29" s="3" t="s">
        <v>24</v>
      </c>
      <c r="CT29" s="4">
        <f>ParFedAn19!$C$11*CaGa19!$N30</f>
        <v>3214440.1339247781</v>
      </c>
      <c r="CU29" s="4">
        <f>ParFedAn19!$D$11*CaGa19!$N30</f>
        <v>463224.05886697496</v>
      </c>
      <c r="CV29" s="4">
        <f>ParFedAn19!$E$11*CoAr14FIII19!R28</f>
        <v>0</v>
      </c>
      <c r="CW29" s="4">
        <f>ParFedAn19!$F$11*CaGa19!$N30</f>
        <v>148412.57687389074</v>
      </c>
      <c r="CX29" s="4">
        <f>ParFedAn19!$G$11*CaGa19!$N30</f>
        <v>74500.949360799437</v>
      </c>
      <c r="CY29" s="4">
        <f>ParFedAn19!$H$11*CaGa19!$N30</f>
        <v>8746.1517356372588</v>
      </c>
      <c r="CZ29" s="4">
        <f>ParFedAn19!$I$11*CaGa19!$N30+Aj1S19!G31</f>
        <v>90127.669538762479</v>
      </c>
      <c r="DA29" s="4">
        <f>ParFedAn19!$J$11*CaGa19!$N30</f>
        <v>15056.418027788925</v>
      </c>
      <c r="DB29" s="4">
        <f>ParFedAn19!$K$11*CoAr14FII19!O30+Aj1S19!I31</f>
        <v>275951.19699748</v>
      </c>
      <c r="DC29" s="5">
        <f t="shared" si="62"/>
        <v>4290459.1553261112</v>
      </c>
      <c r="DE29" s="3" t="s">
        <v>24</v>
      </c>
      <c r="DF29" s="4">
        <f>ParFedAn19!$C$14*CaGa19!$N30</f>
        <v>2321034.4589882013</v>
      </c>
      <c r="DG29" s="4">
        <f>ParFedAn19!$D$14*CaGa19!$N30</f>
        <v>319042.77524023561</v>
      </c>
      <c r="DH29" s="4">
        <f>ParFedAn19!$E$14*CoAr14FIII19!R28</f>
        <v>0</v>
      </c>
      <c r="DI29" s="4">
        <f>ParFedAn19!$F$14*CaGa19!$N30</f>
        <v>127531.67390585881</v>
      </c>
      <c r="DJ29" s="4">
        <f>ParFedAn19!$G$14*CaGa19!$N30</f>
        <v>74500.949360799437</v>
      </c>
      <c r="DK29" s="4">
        <f>ParFedAn19!$H$14*CaGa19!$N30</f>
        <v>10258.365346264836</v>
      </c>
      <c r="DL29" s="4">
        <f>ParFedAn19!$I$14*CaGa19!$N30+Aj1S19!G31</f>
        <v>77509.617941691424</v>
      </c>
      <c r="DM29" s="4">
        <f>ParFedAn19!$J$14*CaGa19!$N30</f>
        <v>15056.418027788925</v>
      </c>
      <c r="DN29" s="4">
        <f>ParFedAn19!$K$14*CoAr14FII19!O30+Aj1S19!I31</f>
        <v>157959.17942385969</v>
      </c>
      <c r="DO29" s="5">
        <f t="shared" si="63"/>
        <v>3102893.4382347004</v>
      </c>
      <c r="DQ29" s="3" t="s">
        <v>24</v>
      </c>
      <c r="DR29" s="4">
        <f>ParFedAn19!$C$22*CaGa19!$N30</f>
        <v>2576839.5168017969</v>
      </c>
      <c r="DS29" s="4">
        <f>ParFedAn19!$D$22*CaGa19!$N30</f>
        <v>363737.08765503811</v>
      </c>
      <c r="DT29" s="4">
        <f>ParFedAn19!$E$22*CoAr14FIII19!R28</f>
        <v>0</v>
      </c>
      <c r="DU29" s="4">
        <f>ParFedAn19!$F$22*CaGa19!$N30</f>
        <v>77556.770094442138</v>
      </c>
      <c r="DV29" s="4">
        <f>ParFedAn19!$G$22*CaGa19!$N30</f>
        <v>226140.78323395475</v>
      </c>
      <c r="DW29" s="4">
        <f>ParFedAn19!$H$22*CaGa19!$N30</f>
        <v>9117.4197510038139</v>
      </c>
      <c r="DX29" s="4">
        <f>ParFedAn19!$I$22*CaGa19!$N30</f>
        <v>56461.86789113241</v>
      </c>
      <c r="DY29" s="4">
        <f>ParFedAn19!$J$22*CaGa19!$N30</f>
        <v>15056.418027788925</v>
      </c>
      <c r="DZ29" s="4">
        <f>ParFedAn19!$K$22*CoAr14FII19!O30</f>
        <v>188472.03727848449</v>
      </c>
      <c r="EA29" s="5">
        <f t="shared" si="64"/>
        <v>3513381.9007336413</v>
      </c>
      <c r="EC29" s="3" t="s">
        <v>24</v>
      </c>
      <c r="ED29" s="4">
        <f>ParFedAn19!$C$26*CaGa19!$N30</f>
        <v>3135547.3356016185</v>
      </c>
      <c r="EE29" s="4">
        <f>ParFedAn19!$D$26*CaGa19!$N30</f>
        <v>422661.62569953932</v>
      </c>
      <c r="EF29" s="4">
        <f>ParFedAn19!$E$26*CoAr14FIII19!R28</f>
        <v>0</v>
      </c>
      <c r="EG29" s="4">
        <f>ParFedAn19!$F$26*CaGa19!$N30</f>
        <v>79313.00586263962</v>
      </c>
      <c r="EH29" s="4">
        <f>ParFedAn19!$G$26*CaGa19!$N30</f>
        <v>75211.165462581877</v>
      </c>
      <c r="EI29" s="4">
        <f>ParFedAn19!$H$26*CaGa19!$N30</f>
        <v>5785.7651835274546</v>
      </c>
      <c r="EJ29" s="4">
        <f>ParFedAn19!$I$26*CaGa19!$N30</f>
        <v>89178.670453323983</v>
      </c>
      <c r="EK29" s="4">
        <f>ParFedAn19!$J$26*CaGa19!$N30</f>
        <v>15056.418027788925</v>
      </c>
      <c r="EL29" s="4">
        <f>ParFedAn19!$K$26*CoAr14FII19!O30</f>
        <v>218626.98366583424</v>
      </c>
      <c r="EM29" s="5">
        <f t="shared" si="65"/>
        <v>4041380.9699568539</v>
      </c>
      <c r="EO29" s="3" t="s">
        <v>24</v>
      </c>
      <c r="EP29" s="4">
        <f>ParFedAn19!$C$30*CaGa19!$N30</f>
        <v>2864029.6561699938</v>
      </c>
      <c r="EQ29" s="4">
        <f>ParFedAn19!$D$30*CaGa19!$N30</f>
        <v>350702.91911524633</v>
      </c>
      <c r="ER29" s="4">
        <f>ParFedAn19!$E$30*CoAr14FIII19!R28</f>
        <v>0</v>
      </c>
      <c r="ES29" s="400">
        <f>ParFedAn19!$F$30*CaGa19!$N30</f>
        <v>-17341.687403896318</v>
      </c>
      <c r="ET29" s="4">
        <f>ParFedAn19!$G$30*CaGa19!$N30</f>
        <v>74500.949236729633</v>
      </c>
      <c r="EU29" s="4">
        <f>ParFedAn19!$H$30*CaGa19!$N30</f>
        <v>9578.4772550080634</v>
      </c>
      <c r="EV29" s="4">
        <f>ParFedAn19!$I$30*CaGa19!$N30</f>
        <v>76183.678129522334</v>
      </c>
      <c r="EW29" s="4">
        <f>ParFedAn19!$J$30*CaGa19!$N30</f>
        <v>15056.418027788925</v>
      </c>
      <c r="EX29" s="4">
        <f>ParFedAn19!$K$30*CoAr14FII19!O30</f>
        <v>222599.86063831585</v>
      </c>
      <c r="EY29" s="5">
        <f t="shared" si="66"/>
        <v>3595310.2711687083</v>
      </c>
      <c r="FA29" s="3" t="s">
        <v>24</v>
      </c>
      <c r="FB29" s="405">
        <f>ParFedAn19!$C$41*CaGa19!$AC30+Aj1S19!AW31</f>
        <v>2560785.8829007382</v>
      </c>
      <c r="FC29" s="405">
        <f>ParFedAn19!$D$41*CaGa19!$AC30+Aj1S19!AX31</f>
        <v>347051.69591250917</v>
      </c>
      <c r="FD29" s="468">
        <f>IFERROR(ParFedAn19!$E$41*CoAr14FIII19!R28+Aj1S19!AY31,0)</f>
        <v>0</v>
      </c>
      <c r="FE29" s="405">
        <f>ParFedAn19!$F$41*CaGa19!$AC30+Aj1S19!AZ31</f>
        <v>73114.024158295011</v>
      </c>
      <c r="FF29" s="405">
        <f>ParFedAn19!$G$41*CaGa19!$AC30+Aj1S19!BA31</f>
        <v>259362.93118222483</v>
      </c>
      <c r="FG29" s="405">
        <f>ParFedAn19!$H$41*CaGa19!$AC30+Aj1S19!BB31</f>
        <v>10210.476180513906</v>
      </c>
      <c r="FH29" s="405">
        <f>ParFedAn19!$I$41*CaGa19!$AC30+Aj1S19!BC31</f>
        <v>69111.763556311475</v>
      </c>
      <c r="FI29" s="405">
        <f>ParFedAn19!$J$41*CaGa19!$AC30+Aj1S19!BD31</f>
        <v>15602.632977870304</v>
      </c>
      <c r="FJ29" s="405">
        <f>ParFedAn19!$K$41*CoAr14FII19!U30+Aj1S19!BE31</f>
        <v>225791.51348944605</v>
      </c>
      <c r="FK29" s="5">
        <f t="shared" si="67"/>
        <v>3561030.9203579091</v>
      </c>
      <c r="FM29" s="3" t="s">
        <v>24</v>
      </c>
      <c r="FN29" s="4"/>
      <c r="FO29" s="4"/>
      <c r="FP29" s="4"/>
      <c r="FQ29" s="4"/>
      <c r="FR29" s="4"/>
      <c r="FS29" s="4"/>
      <c r="FT29" s="4"/>
      <c r="FU29" s="4"/>
      <c r="FV29" s="4"/>
      <c r="FW29" s="5">
        <f t="shared" si="68"/>
        <v>0</v>
      </c>
      <c r="FY29" s="3" t="s">
        <v>24</v>
      </c>
      <c r="FZ29" s="4"/>
      <c r="GA29" s="4"/>
      <c r="GB29" s="4"/>
      <c r="GC29" s="4"/>
      <c r="GD29" s="4"/>
      <c r="GE29" s="4"/>
      <c r="GF29" s="4"/>
      <c r="GG29" s="4"/>
      <c r="GH29" s="4"/>
      <c r="GI29" s="5">
        <f t="shared" si="69"/>
        <v>0</v>
      </c>
      <c r="GK29" s="3" t="s">
        <v>24</v>
      </c>
      <c r="GL29" s="4"/>
      <c r="GM29" s="4"/>
      <c r="GN29" s="4"/>
      <c r="GO29" s="4"/>
      <c r="GP29" s="4"/>
      <c r="GQ29" s="4"/>
      <c r="GR29" s="4"/>
      <c r="GS29" s="4"/>
      <c r="GT29" s="4"/>
      <c r="GU29" s="5">
        <f t="shared" si="70"/>
        <v>0</v>
      </c>
      <c r="GW29" s="3" t="s">
        <v>24</v>
      </c>
      <c r="GX29" s="4"/>
      <c r="GY29" s="4"/>
      <c r="GZ29" s="4"/>
      <c r="HA29" s="4"/>
      <c r="HB29" s="4"/>
      <c r="HC29" s="4"/>
      <c r="HD29" s="4"/>
      <c r="HE29" s="4"/>
      <c r="HF29" s="4"/>
      <c r="HG29" s="5"/>
      <c r="HI29" s="3" t="s">
        <v>24</v>
      </c>
      <c r="HJ29" s="4"/>
      <c r="HK29" s="4"/>
      <c r="HL29" s="4"/>
      <c r="HM29" s="4"/>
      <c r="HN29" s="4"/>
      <c r="HO29" s="4"/>
      <c r="HP29" s="4"/>
      <c r="HQ29" s="4"/>
      <c r="HR29" s="4"/>
      <c r="HS29" s="5">
        <f t="shared" si="71"/>
        <v>0</v>
      </c>
    </row>
    <row r="30" spans="1:227" s="2" customFormat="1">
      <c r="A30" s="3" t="s">
        <v>25</v>
      </c>
      <c r="B30" s="4">
        <f t="shared" si="8"/>
        <v>126779744.49474373</v>
      </c>
      <c r="C30" s="4">
        <f t="shared" si="8"/>
        <v>17777035.038175918</v>
      </c>
      <c r="D30" s="4">
        <f t="shared" si="8"/>
        <v>0</v>
      </c>
      <c r="E30" s="4">
        <f t="shared" si="8"/>
        <v>5822078.0668513887</v>
      </c>
      <c r="F30" s="4">
        <f t="shared" si="8"/>
        <v>5202881.7242414821</v>
      </c>
      <c r="G30" s="4">
        <f t="shared" si="8"/>
        <v>479484.73185069347</v>
      </c>
      <c r="H30" s="4">
        <f t="shared" si="8"/>
        <v>4075319.2222294924</v>
      </c>
      <c r="I30" s="4">
        <f t="shared" si="8"/>
        <v>728312.4249221636</v>
      </c>
      <c r="J30" s="4">
        <f t="shared" si="8"/>
        <v>6720149.7581963008</v>
      </c>
      <c r="K30" s="6">
        <f t="shared" si="9"/>
        <v>167585005.46121114</v>
      </c>
      <c r="L30" s="3"/>
      <c r="M30" s="3" t="s">
        <v>25</v>
      </c>
      <c r="N30" s="4">
        <f t="shared" si="10"/>
        <v>138286780.05116165</v>
      </c>
      <c r="O30" s="4">
        <f t="shared" si="10"/>
        <v>18334711.611543164</v>
      </c>
      <c r="P30" s="4">
        <f t="shared" si="10"/>
        <v>6964314.5996572152</v>
      </c>
      <c r="Q30" s="4">
        <f t="shared" si="10"/>
        <v>2249761.3162123407</v>
      </c>
      <c r="R30" s="4">
        <f t="shared" si="10"/>
        <v>6060280.1853352189</v>
      </c>
      <c r="S30" s="4">
        <f t="shared" si="10"/>
        <v>394744.1488070644</v>
      </c>
      <c r="T30" s="4">
        <f t="shared" si="10"/>
        <v>3576710.2265723408</v>
      </c>
      <c r="U30" s="4">
        <f t="shared" si="10"/>
        <v>728312.4249221636</v>
      </c>
      <c r="V30" s="4">
        <f t="shared" si="10"/>
        <v>6402968.8108262271</v>
      </c>
      <c r="W30" s="5">
        <f t="shared" si="11"/>
        <v>182998583.37503737</v>
      </c>
      <c r="X30" s="5"/>
      <c r="Y30" s="3" t="s">
        <v>25</v>
      </c>
      <c r="Z30" s="4">
        <f t="shared" si="12"/>
        <v>40678075.258038871</v>
      </c>
      <c r="AA30" s="4">
        <f t="shared" si="13"/>
        <v>5512690.0143543025</v>
      </c>
      <c r="AB30" s="4">
        <f t="shared" si="14"/>
        <v>1179763.7563237804</v>
      </c>
      <c r="AC30" s="4">
        <f t="shared" si="15"/>
        <v>1160814.5361737721</v>
      </c>
      <c r="AD30" s="4">
        <f t="shared" si="16"/>
        <v>4138583.9483098993</v>
      </c>
      <c r="AE30" s="4">
        <f t="shared" si="17"/>
        <v>162411.44793402802</v>
      </c>
      <c r="AF30" s="4">
        <f t="shared" si="18"/>
        <v>1097237.8804267317</v>
      </c>
      <c r="AG30" s="4">
        <f t="shared" si="19"/>
        <v>248036.88376353704</v>
      </c>
      <c r="AH30" s="4">
        <f t="shared" si="20"/>
        <v>2327515.1953487783</v>
      </c>
      <c r="AI30" s="5">
        <f t="shared" si="21"/>
        <v>56505128.920673706</v>
      </c>
      <c r="AK30" s="3" t="s">
        <v>25</v>
      </c>
      <c r="AL30" s="4">
        <f t="shared" si="22"/>
        <v>0</v>
      </c>
      <c r="AM30" s="4">
        <f t="shared" si="23"/>
        <v>0</v>
      </c>
      <c r="AN30" s="4">
        <f t="shared" si="24"/>
        <v>0</v>
      </c>
      <c r="AO30" s="4">
        <f t="shared" si="25"/>
        <v>0</v>
      </c>
      <c r="AP30" s="4">
        <f t="shared" si="26"/>
        <v>0</v>
      </c>
      <c r="AQ30" s="4">
        <f t="shared" si="27"/>
        <v>0</v>
      </c>
      <c r="AR30" s="4">
        <f t="shared" si="28"/>
        <v>0</v>
      </c>
      <c r="AS30" s="4">
        <f t="shared" si="29"/>
        <v>0</v>
      </c>
      <c r="AT30" s="4">
        <f t="shared" si="30"/>
        <v>0</v>
      </c>
      <c r="AU30" s="5">
        <f t="shared" si="31"/>
        <v>0</v>
      </c>
      <c r="AW30" s="3" t="s">
        <v>25</v>
      </c>
      <c r="AX30" s="4">
        <f t="shared" si="32"/>
        <v>265066524.54590538</v>
      </c>
      <c r="AY30" s="4">
        <f t="shared" si="33"/>
        <v>36111746.649719074</v>
      </c>
      <c r="AZ30" s="4">
        <f t="shared" si="34"/>
        <v>6964314.5996572152</v>
      </c>
      <c r="BA30" s="4">
        <f t="shared" si="35"/>
        <v>8071839.3830637299</v>
      </c>
      <c r="BB30" s="4">
        <f t="shared" si="36"/>
        <v>11263161.909576699</v>
      </c>
      <c r="BC30" s="4">
        <f t="shared" si="37"/>
        <v>874228.88065775798</v>
      </c>
      <c r="BD30" s="4">
        <f t="shared" si="38"/>
        <v>7652029.4488018332</v>
      </c>
      <c r="BE30" s="4">
        <f t="shared" si="39"/>
        <v>1456624.8498443272</v>
      </c>
      <c r="BF30" s="4">
        <f t="shared" si="40"/>
        <v>13123118.569022529</v>
      </c>
      <c r="BG30" s="5">
        <f t="shared" si="41"/>
        <v>350583588.83624858</v>
      </c>
      <c r="BI30" s="3" t="s">
        <v>25</v>
      </c>
      <c r="BJ30" s="4">
        <f t="shared" si="42"/>
        <v>40678075.258038871</v>
      </c>
      <c r="BK30" s="4">
        <f t="shared" si="43"/>
        <v>5512690.0143543025</v>
      </c>
      <c r="BL30" s="4">
        <f t="shared" si="44"/>
        <v>1179763.7563237804</v>
      </c>
      <c r="BM30" s="4">
        <f t="shared" si="45"/>
        <v>1160814.5361737721</v>
      </c>
      <c r="BN30" s="4">
        <f t="shared" si="46"/>
        <v>4138583.9483098993</v>
      </c>
      <c r="BO30" s="4">
        <f t="shared" si="47"/>
        <v>162411.44793402802</v>
      </c>
      <c r="BP30" s="4">
        <f t="shared" si="48"/>
        <v>1097237.8804267317</v>
      </c>
      <c r="BQ30" s="4">
        <f t="shared" si="49"/>
        <v>248036.88376353704</v>
      </c>
      <c r="BR30" s="4">
        <f t="shared" si="50"/>
        <v>2327515.1953487783</v>
      </c>
      <c r="BS30" s="5">
        <f t="shared" si="51"/>
        <v>56505128.920673706</v>
      </c>
      <c r="BU30" s="3" t="s">
        <v>25</v>
      </c>
      <c r="BV30" s="4">
        <f t="shared" si="52"/>
        <v>305744599.80394423</v>
      </c>
      <c r="BW30" s="4">
        <f t="shared" si="53"/>
        <v>41624436.664073378</v>
      </c>
      <c r="BX30" s="4">
        <f t="shared" si="54"/>
        <v>8144078.355980996</v>
      </c>
      <c r="BY30" s="4">
        <f t="shared" si="55"/>
        <v>9232653.9192375019</v>
      </c>
      <c r="BZ30" s="4">
        <f t="shared" si="56"/>
        <v>15401745.857886598</v>
      </c>
      <c r="CA30" s="4">
        <f t="shared" si="57"/>
        <v>1036640.328591786</v>
      </c>
      <c r="CB30" s="4">
        <f t="shared" si="58"/>
        <v>8749267.3292285651</v>
      </c>
      <c r="CC30" s="4">
        <f t="shared" si="59"/>
        <v>1704661.7336078642</v>
      </c>
      <c r="CD30" s="4">
        <f t="shared" si="60"/>
        <v>15450633.764371308</v>
      </c>
      <c r="CE30" s="5">
        <f t="shared" si="61"/>
        <v>407088717.75692225</v>
      </c>
      <c r="CF30" s="6"/>
      <c r="CG30" s="3" t="s">
        <v>25</v>
      </c>
      <c r="CH30" s="4">
        <f>ParFedAn19!$C$7*CaGa19!$N31</f>
        <v>37525338.911277011</v>
      </c>
      <c r="CI30" s="4">
        <f>ParFedAn19!$D$7*CaGa19!$N31</f>
        <v>5163706.2053978993</v>
      </c>
      <c r="CJ30" s="4">
        <f>ParFedAn19!$E$7*CoAr14FIII19!R29</f>
        <v>0</v>
      </c>
      <c r="CK30" s="4">
        <f>ParFedAn19!$F$7*CaGa19!$N31</f>
        <v>1372732.3668360326</v>
      </c>
      <c r="CL30" s="4">
        <f>ParFedAn19!$G$7*CaGa19!$N31</f>
        <v>2800363.9856123663</v>
      </c>
      <c r="CM30" s="4">
        <f>ParFedAn19!$H$7*CaGa19!$N31</f>
        <v>173054.47965195909</v>
      </c>
      <c r="CN30" s="4">
        <f>ParFedAn19!$I$7*CaGa19!$N31+Aj1S19!G32</f>
        <v>1372323.0840414662</v>
      </c>
      <c r="CO30" s="4">
        <f>ParFedAn19!$J$7*CaGa19!$N31</f>
        <v>242770.80830738787</v>
      </c>
      <c r="CP30" s="4">
        <f>ParFedAn19!$K$7*CoAr14FII19!O31+Aj1S19!I32</f>
        <v>2310380.1098348289</v>
      </c>
      <c r="CQ30" s="5">
        <f t="shared" si="7"/>
        <v>50960669.950958945</v>
      </c>
      <c r="CS30" s="3" t="s">
        <v>25</v>
      </c>
      <c r="CT30" s="4">
        <f>ParFedAn19!$C$11*CaGa19!$N31</f>
        <v>51829872.691388488</v>
      </c>
      <c r="CU30" s="4">
        <f>ParFedAn19!$D$11*CaGa19!$N31</f>
        <v>7469059.3068688316</v>
      </c>
      <c r="CV30" s="4">
        <f>ParFedAn19!$E$11*CoAr14FIII19!R29</f>
        <v>0</v>
      </c>
      <c r="CW30" s="4">
        <f>ParFedAn19!$F$11*CaGa19!$N31</f>
        <v>2393015.4691612222</v>
      </c>
      <c r="CX30" s="4">
        <f>ParFedAn19!$G$11*CaGa19!$N31</f>
        <v>1201258.8693145581</v>
      </c>
      <c r="CY30" s="4">
        <f>ParFedAn19!$H$11*CaGa19!$N31</f>
        <v>141023.60352381467</v>
      </c>
      <c r="CZ30" s="4">
        <f>ParFedAn19!$I$11*CaGa19!$N31+Aj1S19!G32</f>
        <v>1453225.2720659114</v>
      </c>
      <c r="DA30" s="4">
        <f>ParFedAn19!$J$11*CaGa19!$N31</f>
        <v>242770.80830738787</v>
      </c>
      <c r="DB30" s="4">
        <f>ParFedAn19!$K$11*CoAr14FII19!O31+Aj1S19!I32</f>
        <v>2804774.097091258</v>
      </c>
      <c r="DC30" s="5">
        <f t="shared" si="62"/>
        <v>67535000.117721468</v>
      </c>
      <c r="DE30" s="3" t="s">
        <v>25</v>
      </c>
      <c r="DF30" s="4">
        <f>ParFedAn19!$C$14*CaGa19!$N31</f>
        <v>37424532.892078236</v>
      </c>
      <c r="DG30" s="4">
        <f>ParFedAn19!$D$14*CaGa19!$N31</f>
        <v>5144269.5259091873</v>
      </c>
      <c r="DH30" s="4">
        <f>ParFedAn19!$E$14*CoAr14FIII19!R29</f>
        <v>0</v>
      </c>
      <c r="DI30" s="4">
        <f>ParFedAn19!$F$14*CaGa19!$N31</f>
        <v>2056330.2308541343</v>
      </c>
      <c r="DJ30" s="4">
        <f>ParFedAn19!$G$14*CaGa19!$N31</f>
        <v>1201258.8693145581</v>
      </c>
      <c r="DK30" s="4">
        <f>ParFedAn19!$H$14*CaGa19!$N31</f>
        <v>165406.64867491976</v>
      </c>
      <c r="DL30" s="4">
        <f>ParFedAn19!$I$14*CaGa19!$N31+Aj1S19!G32</f>
        <v>1249770.8661221149</v>
      </c>
      <c r="DM30" s="4">
        <f>ParFedAn19!$J$14*CaGa19!$N31</f>
        <v>242770.80830738787</v>
      </c>
      <c r="DN30" s="4">
        <f>ParFedAn19!$K$14*CoAr14FII19!O31+Aj1S19!I32</f>
        <v>1604995.5512702141</v>
      </c>
      <c r="DO30" s="5">
        <f t="shared" si="63"/>
        <v>49089335.392530747</v>
      </c>
      <c r="DQ30" s="3" t="s">
        <v>25</v>
      </c>
      <c r="DR30" s="4">
        <f>ParFedAn19!$C$22*CaGa19!$N31</f>
        <v>41549152.74122867</v>
      </c>
      <c r="DS30" s="4">
        <f>ParFedAn19!$D$22*CaGa19!$N31</f>
        <v>5864923.9559109528</v>
      </c>
      <c r="DT30" s="4">
        <f>ParFedAn19!$E$22*CoAr14FIII19!R29</f>
        <v>0</v>
      </c>
      <c r="DU30" s="4">
        <f>ParFedAn19!$F$22*CaGa19!$N31</f>
        <v>1250531.1509541678</v>
      </c>
      <c r="DV30" s="4">
        <f>ParFedAn19!$G$22*CaGa19!$N31</f>
        <v>3646310.8712607422</v>
      </c>
      <c r="DW30" s="4">
        <f>ParFedAn19!$H$22*CaGa19!$N31</f>
        <v>147009.95672036274</v>
      </c>
      <c r="DX30" s="4">
        <f>ParFedAn19!$I$22*CaGa19!$N31</f>
        <v>910395.37300148385</v>
      </c>
      <c r="DY30" s="4">
        <f>ParFedAn19!$J$22*CaGa19!$N31</f>
        <v>242770.80830738787</v>
      </c>
      <c r="DZ30" s="4">
        <f>ParFedAn19!$K$22*CoAr14FII19!O31</f>
        <v>1916440.7174648126</v>
      </c>
      <c r="EA30" s="5">
        <f t="shared" si="64"/>
        <v>55527535.57484857</v>
      </c>
      <c r="EC30" s="3" t="s">
        <v>25</v>
      </c>
      <c r="ED30" s="4">
        <f>ParFedAn19!$C$26*CaGa19!$N31</f>
        <v>50557799.321534142</v>
      </c>
      <c r="EE30" s="4">
        <f>ParFedAn19!$D$26*CaGa19!$N31</f>
        <v>6815027.60631443</v>
      </c>
      <c r="EF30" s="4">
        <f>ParFedAn19!$E$26*CoAr14FIII19!R29</f>
        <v>0</v>
      </c>
      <c r="EG30" s="4">
        <f>ParFedAn19!$F$26*CaGa19!$N31</f>
        <v>1278848.8275912493</v>
      </c>
      <c r="EH30" s="4">
        <f>ParFedAn19!$G$26*CaGa19!$N31</f>
        <v>1212710.4467604298</v>
      </c>
      <c r="EI30" s="4">
        <f>ParFedAn19!$H$26*CaGa19!$N31</f>
        <v>93290.109751819502</v>
      </c>
      <c r="EJ30" s="4">
        <f>ParFedAn19!$I$26*CaGa19!$N31</f>
        <v>1437923.5399663642</v>
      </c>
      <c r="EK30" s="4">
        <f>ParFedAn19!$J$26*CaGa19!$N31</f>
        <v>242770.80830738787</v>
      </c>
      <c r="EL30" s="4">
        <f>ParFedAn19!$K$26*CoAr14FII19!O31</f>
        <v>2223065.3389427206</v>
      </c>
      <c r="EM30" s="5">
        <f t="shared" si="65"/>
        <v>63861435.999168545</v>
      </c>
      <c r="EO30" s="3" t="s">
        <v>25</v>
      </c>
      <c r="EP30" s="4">
        <f>ParFedAn19!$C$30*CaGa19!$N31</f>
        <v>46179827.98839882</v>
      </c>
      <c r="EQ30" s="4">
        <f>ParFedAn19!$D$30*CaGa19!$N31</f>
        <v>5654760.0493177809</v>
      </c>
      <c r="ER30" s="4">
        <f>ParFedAn19!$E$30*CoAr14FIII19!R29</f>
        <v>6964314.5996572152</v>
      </c>
      <c r="ES30" s="400">
        <f>ParFedAn19!$F$30*CaGa19!$N31</f>
        <v>-279618.66233307647</v>
      </c>
      <c r="ET30" s="4">
        <f>ParFedAn19!$G$30*CaGa19!$N31</f>
        <v>1201258.8673140472</v>
      </c>
      <c r="EU30" s="4">
        <f>ParFedAn19!$H$30*CaGa19!$N31</f>
        <v>154444.0823348822</v>
      </c>
      <c r="EV30" s="4">
        <f>ParFedAn19!$I$30*CaGa19!$N31</f>
        <v>1228391.3136044927</v>
      </c>
      <c r="EW30" s="4">
        <f>ParFedAn19!$J$30*CaGa19!$N31</f>
        <v>242770.80830738787</v>
      </c>
      <c r="EX30" s="4">
        <f>ParFedAn19!$K$30*CoAr14FII19!O31</f>
        <v>2263462.7544186944</v>
      </c>
      <c r="EY30" s="5">
        <f t="shared" si="66"/>
        <v>63609611.801020235</v>
      </c>
      <c r="FA30" s="3" t="s">
        <v>25</v>
      </c>
      <c r="FB30" s="405">
        <f>ParFedAn19!$C$41*CaGa19!$AC31+Aj1S19!AW32</f>
        <v>40678075.258038871</v>
      </c>
      <c r="FC30" s="405">
        <f>ParFedAn19!$D$41*CaGa19!$AC31+Aj1S19!AX32</f>
        <v>5512690.0143543025</v>
      </c>
      <c r="FD30" s="468">
        <f>IFERROR(ParFedAn19!$E$41*CoAr14FIII19!R29+Aj1S19!AY32,0)</f>
        <v>1179763.7563237804</v>
      </c>
      <c r="FE30" s="405">
        <f>ParFedAn19!$F$41*CaGa19!$AC31+Aj1S19!AZ32</f>
        <v>1160814.5361737721</v>
      </c>
      <c r="FF30" s="405">
        <f>ParFedAn19!$G$41*CaGa19!$AC31+Aj1S19!BA32</f>
        <v>4138583.9483098993</v>
      </c>
      <c r="FG30" s="405">
        <f>ParFedAn19!$H$41*CaGa19!$AC31+Aj1S19!BB32</f>
        <v>162411.44793402802</v>
      </c>
      <c r="FH30" s="405">
        <f>ParFedAn19!$I$41*CaGa19!$AC31+Aj1S19!BC32</f>
        <v>1097237.8804267317</v>
      </c>
      <c r="FI30" s="405">
        <f>ParFedAn19!$J$41*CaGa19!$AC31+Aj1S19!BD32</f>
        <v>248036.88376353704</v>
      </c>
      <c r="FJ30" s="405">
        <f>ParFedAn19!$K$41*CoAr14FII19!U31+Aj1S19!BE32</f>
        <v>2327515.1953487783</v>
      </c>
      <c r="FK30" s="5">
        <f t="shared" si="67"/>
        <v>56505128.920673706</v>
      </c>
      <c r="FM30" s="3" t="s">
        <v>25</v>
      </c>
      <c r="FN30" s="4"/>
      <c r="FO30" s="4"/>
      <c r="FP30" s="4"/>
      <c r="FQ30" s="4"/>
      <c r="FR30" s="4"/>
      <c r="FS30" s="4"/>
      <c r="FT30" s="4"/>
      <c r="FU30" s="4"/>
      <c r="FV30" s="4"/>
      <c r="FW30" s="5">
        <f t="shared" si="68"/>
        <v>0</v>
      </c>
      <c r="FY30" s="3" t="s">
        <v>25</v>
      </c>
      <c r="FZ30" s="4"/>
      <c r="GA30" s="4"/>
      <c r="GB30" s="4"/>
      <c r="GC30" s="4"/>
      <c r="GD30" s="4"/>
      <c r="GE30" s="4"/>
      <c r="GF30" s="4"/>
      <c r="GG30" s="4"/>
      <c r="GH30" s="4"/>
      <c r="GI30" s="5">
        <f t="shared" si="69"/>
        <v>0</v>
      </c>
      <c r="GK30" s="3" t="s">
        <v>25</v>
      </c>
      <c r="GL30" s="4"/>
      <c r="GM30" s="4"/>
      <c r="GN30" s="4"/>
      <c r="GO30" s="4"/>
      <c r="GP30" s="4"/>
      <c r="GQ30" s="4"/>
      <c r="GR30" s="4"/>
      <c r="GS30" s="4"/>
      <c r="GT30" s="4"/>
      <c r="GU30" s="5">
        <f t="shared" si="70"/>
        <v>0</v>
      </c>
      <c r="GW30" s="3" t="s">
        <v>25</v>
      </c>
      <c r="GX30" s="4"/>
      <c r="GY30" s="4"/>
      <c r="GZ30" s="4"/>
      <c r="HA30" s="4"/>
      <c r="HB30" s="4"/>
      <c r="HC30" s="4"/>
      <c r="HD30" s="4"/>
      <c r="HE30" s="4"/>
      <c r="HF30" s="4"/>
      <c r="HG30" s="5"/>
      <c r="HI30" s="3" t="s">
        <v>25</v>
      </c>
      <c r="HJ30" s="4"/>
      <c r="HK30" s="4"/>
      <c r="HL30" s="4"/>
      <c r="HM30" s="4"/>
      <c r="HN30" s="4"/>
      <c r="HO30" s="4"/>
      <c r="HP30" s="4"/>
      <c r="HQ30" s="4"/>
      <c r="HR30" s="4"/>
      <c r="HS30" s="5">
        <f t="shared" si="71"/>
        <v>0</v>
      </c>
    </row>
    <row r="31" spans="1:227" s="2" customFormat="1">
      <c r="A31" s="3" t="s">
        <v>26</v>
      </c>
      <c r="B31" s="4">
        <f t="shared" si="8"/>
        <v>3317298.4619844328</v>
      </c>
      <c r="C31" s="4">
        <f t="shared" si="8"/>
        <v>465151.04779398965</v>
      </c>
      <c r="D31" s="4">
        <f t="shared" si="8"/>
        <v>0</v>
      </c>
      <c r="E31" s="4">
        <f t="shared" si="8"/>
        <v>152339.56097395468</v>
      </c>
      <c r="F31" s="4">
        <f t="shared" si="8"/>
        <v>136137.76877763591</v>
      </c>
      <c r="G31" s="4">
        <f t="shared" si="8"/>
        <v>12546.120595622982</v>
      </c>
      <c r="H31" s="4">
        <f t="shared" si="8"/>
        <v>106634.14918745801</v>
      </c>
      <c r="I31" s="4">
        <f t="shared" si="8"/>
        <v>19056.906106468876</v>
      </c>
      <c r="J31" s="4">
        <f t="shared" si="8"/>
        <v>38348.533847217375</v>
      </c>
      <c r="K31" s="6">
        <f t="shared" si="9"/>
        <v>4247512.5492667807</v>
      </c>
      <c r="L31" s="3"/>
      <c r="M31" s="3" t="s">
        <v>26</v>
      </c>
      <c r="N31" s="4">
        <f t="shared" si="10"/>
        <v>3618389.7088979953</v>
      </c>
      <c r="O31" s="4">
        <f t="shared" si="10"/>
        <v>479743.12357461732</v>
      </c>
      <c r="P31" s="4">
        <f t="shared" si="10"/>
        <v>2837001.2217578189</v>
      </c>
      <c r="Q31" s="4">
        <f t="shared" si="10"/>
        <v>58866.893791639486</v>
      </c>
      <c r="R31" s="4">
        <f t="shared" si="10"/>
        <v>158572.31940423063</v>
      </c>
      <c r="S31" s="4">
        <f t="shared" si="10"/>
        <v>10328.812090083678</v>
      </c>
      <c r="T31" s="4">
        <f t="shared" si="10"/>
        <v>93587.626168976378</v>
      </c>
      <c r="U31" s="4">
        <f t="shared" si="10"/>
        <v>19056.906106468876</v>
      </c>
      <c r="V31" s="4">
        <f t="shared" si="10"/>
        <v>36725.287618595474</v>
      </c>
      <c r="W31" s="5">
        <f t="shared" si="11"/>
        <v>7312271.8994104257</v>
      </c>
      <c r="X31" s="5"/>
      <c r="Y31" s="3" t="s">
        <v>26</v>
      </c>
      <c r="Z31" s="4">
        <f t="shared" si="12"/>
        <v>1034411.2146412813</v>
      </c>
      <c r="AA31" s="4">
        <f t="shared" si="13"/>
        <v>140172.15869329206</v>
      </c>
      <c r="AB31" s="4">
        <f t="shared" si="14"/>
        <v>480591.61747817916</v>
      </c>
      <c r="AC31" s="4">
        <f t="shared" si="15"/>
        <v>29488.711082106529</v>
      </c>
      <c r="AD31" s="4">
        <f t="shared" si="16"/>
        <v>106165.19785692537</v>
      </c>
      <c r="AE31" s="4">
        <f t="shared" si="17"/>
        <v>4140.8281124268442</v>
      </c>
      <c r="AF31" s="4">
        <f t="shared" si="18"/>
        <v>27871.969388560927</v>
      </c>
      <c r="AG31" s="4">
        <f t="shared" si="19"/>
        <v>6316.7764847493509</v>
      </c>
      <c r="AH31" s="4">
        <f t="shared" si="20"/>
        <v>13053.581075842536</v>
      </c>
      <c r="AI31" s="5">
        <f t="shared" si="21"/>
        <v>1842212.0548133638</v>
      </c>
      <c r="AK31" s="3" t="s">
        <v>26</v>
      </c>
      <c r="AL31" s="4">
        <f t="shared" si="22"/>
        <v>0</v>
      </c>
      <c r="AM31" s="4">
        <f t="shared" si="23"/>
        <v>0</v>
      </c>
      <c r="AN31" s="4">
        <f t="shared" si="24"/>
        <v>0</v>
      </c>
      <c r="AO31" s="4">
        <f t="shared" si="25"/>
        <v>0</v>
      </c>
      <c r="AP31" s="4">
        <f t="shared" si="26"/>
        <v>0</v>
      </c>
      <c r="AQ31" s="4">
        <f t="shared" si="27"/>
        <v>0</v>
      </c>
      <c r="AR31" s="4">
        <f t="shared" si="28"/>
        <v>0</v>
      </c>
      <c r="AS31" s="4">
        <f t="shared" si="29"/>
        <v>0</v>
      </c>
      <c r="AT31" s="4">
        <f t="shared" si="30"/>
        <v>0</v>
      </c>
      <c r="AU31" s="5">
        <f t="shared" si="31"/>
        <v>0</v>
      </c>
      <c r="AW31" s="3" t="s">
        <v>26</v>
      </c>
      <c r="AX31" s="4">
        <f t="shared" si="32"/>
        <v>6935688.1708824281</v>
      </c>
      <c r="AY31" s="4">
        <f t="shared" si="33"/>
        <v>944894.17136860685</v>
      </c>
      <c r="AZ31" s="4">
        <f t="shared" si="34"/>
        <v>2837001.2217578189</v>
      </c>
      <c r="BA31" s="4">
        <f t="shared" si="35"/>
        <v>211206.45476559416</v>
      </c>
      <c r="BB31" s="4">
        <f t="shared" si="36"/>
        <v>294710.08818186651</v>
      </c>
      <c r="BC31" s="4">
        <f t="shared" si="37"/>
        <v>22874.932685706663</v>
      </c>
      <c r="BD31" s="4">
        <f t="shared" si="38"/>
        <v>200221.77535643437</v>
      </c>
      <c r="BE31" s="4">
        <f t="shared" si="39"/>
        <v>38113.812212937752</v>
      </c>
      <c r="BF31" s="4">
        <f t="shared" si="40"/>
        <v>75073.821465812842</v>
      </c>
      <c r="BG31" s="5">
        <f t="shared" si="41"/>
        <v>11559784.448677206</v>
      </c>
      <c r="BI31" s="3" t="s">
        <v>26</v>
      </c>
      <c r="BJ31" s="4">
        <f t="shared" si="42"/>
        <v>1034411.2146412813</v>
      </c>
      <c r="BK31" s="4">
        <f t="shared" si="43"/>
        <v>140172.15869329206</v>
      </c>
      <c r="BL31" s="4">
        <f t="shared" si="44"/>
        <v>480591.61747817916</v>
      </c>
      <c r="BM31" s="4">
        <f t="shared" si="45"/>
        <v>29488.711082106529</v>
      </c>
      <c r="BN31" s="4">
        <f t="shared" si="46"/>
        <v>106165.19785692537</v>
      </c>
      <c r="BO31" s="4">
        <f t="shared" si="47"/>
        <v>4140.8281124268442</v>
      </c>
      <c r="BP31" s="4">
        <f t="shared" si="48"/>
        <v>27871.969388560927</v>
      </c>
      <c r="BQ31" s="4">
        <f t="shared" si="49"/>
        <v>6316.7764847493509</v>
      </c>
      <c r="BR31" s="4">
        <f t="shared" si="50"/>
        <v>13053.581075842536</v>
      </c>
      <c r="BS31" s="5">
        <f t="shared" si="51"/>
        <v>1842212.0548133638</v>
      </c>
      <c r="BU31" s="3" t="s">
        <v>26</v>
      </c>
      <c r="BV31" s="4">
        <f t="shared" si="52"/>
        <v>7970099.3855237095</v>
      </c>
      <c r="BW31" s="4">
        <f t="shared" si="53"/>
        <v>1085066.330061899</v>
      </c>
      <c r="BX31" s="4">
        <f t="shared" si="54"/>
        <v>3317592.8392359982</v>
      </c>
      <c r="BY31" s="4">
        <f t="shared" si="55"/>
        <v>240695.16584770067</v>
      </c>
      <c r="BZ31" s="4">
        <f t="shared" si="56"/>
        <v>400875.28603879188</v>
      </c>
      <c r="CA31" s="4">
        <f t="shared" si="57"/>
        <v>27015.760798133506</v>
      </c>
      <c r="CB31" s="4">
        <f t="shared" si="58"/>
        <v>228093.74474499529</v>
      </c>
      <c r="CC31" s="4">
        <f t="shared" si="59"/>
        <v>44430.588697687104</v>
      </c>
      <c r="CD31" s="4">
        <f t="shared" si="60"/>
        <v>88127.402541655378</v>
      </c>
      <c r="CE31" s="5">
        <f t="shared" si="61"/>
        <v>13401996.503490571</v>
      </c>
      <c r="CF31" s="6"/>
      <c r="CG31" s="3" t="s">
        <v>26</v>
      </c>
      <c r="CH31" s="4">
        <f>ParFedAn19!$C$7*CaGa19!$N32</f>
        <v>981881.99977784976</v>
      </c>
      <c r="CI31" s="4">
        <f>ParFedAn19!$D$7*CaGa19!$N32</f>
        <v>135112.70843439907</v>
      </c>
      <c r="CJ31" s="4">
        <f>ParFedAn19!$E$7*CoAr14FIII19!R30</f>
        <v>0</v>
      </c>
      <c r="CK31" s="4">
        <f>ParFedAn19!$F$7*CaGa19!$N32</f>
        <v>35918.694956907872</v>
      </c>
      <c r="CL31" s="4">
        <f>ParFedAn19!$G$7*CaGa19!$N32</f>
        <v>73273.874935547341</v>
      </c>
      <c r="CM31" s="4">
        <f>ParFedAn19!$H$7*CaGa19!$N32</f>
        <v>4528.1157607377982</v>
      </c>
      <c r="CN31" s="4">
        <f>ParFedAn19!$I$7*CaGa19!$N32+Aj1S19!G33</f>
        <v>35907.985730003624</v>
      </c>
      <c r="CO31" s="4">
        <f>ParFedAn19!$J$7*CaGa19!$N32</f>
        <v>6352.3020354896253</v>
      </c>
      <c r="CP31" s="4">
        <f>ParFedAn19!$K$7*CoAr14FII19!O32+Aj1S19!I33</f>
        <v>13186.235066067069</v>
      </c>
      <c r="CQ31" s="5">
        <f t="shared" si="7"/>
        <v>1286161.9166970018</v>
      </c>
      <c r="CS31" s="3" t="s">
        <v>26</v>
      </c>
      <c r="CT31" s="4">
        <f>ParFedAn19!$C$11*CaGa19!$N32</f>
        <v>1356172.136560193</v>
      </c>
      <c r="CU31" s="4">
        <f>ParFedAn19!$D$11*CaGa19!$N32</f>
        <v>195434.20796351062</v>
      </c>
      <c r="CV31" s="4">
        <f>ParFedAn19!$E$11*CoAr14FIII19!R30</f>
        <v>0</v>
      </c>
      <c r="CW31" s="4">
        <f>ParFedAn19!$F$11*CaGa19!$N32</f>
        <v>62615.258983130385</v>
      </c>
      <c r="CX31" s="4">
        <f>ParFedAn19!$G$11*CaGa19!$N32</f>
        <v>31431.946921044288</v>
      </c>
      <c r="CY31" s="4">
        <f>ParFedAn19!$H$11*CaGa19!$N32</f>
        <v>3690.0009929618404</v>
      </c>
      <c r="CZ31" s="4">
        <f>ParFedAn19!$I$11*CaGa19!$N32+Aj1S19!G33</f>
        <v>38024.859407058517</v>
      </c>
      <c r="DA31" s="4">
        <f>ParFedAn19!$J$11*CaGa19!$N32</f>
        <v>6352.3020354896253</v>
      </c>
      <c r="DB31" s="4">
        <f>ParFedAn19!$K$11*CoAr14FII19!O32+Aj1S19!I33</f>
        <v>16021.91362633069</v>
      </c>
      <c r="DC31" s="5">
        <f t="shared" si="62"/>
        <v>1709742.6264897189</v>
      </c>
      <c r="DE31" s="3" t="s">
        <v>26</v>
      </c>
      <c r="DF31" s="4">
        <f>ParFedAn19!$C$14*CaGa19!$N32</f>
        <v>979244.32564638986</v>
      </c>
      <c r="DG31" s="4">
        <f>ParFedAn19!$D$14*CaGa19!$N32</f>
        <v>134604.13139607999</v>
      </c>
      <c r="DH31" s="4">
        <f>ParFedAn19!$E$14*CoAr14FIII19!R30</f>
        <v>0</v>
      </c>
      <c r="DI31" s="4">
        <f>ParFedAn19!$F$14*CaGa19!$N32</f>
        <v>53805.607033916443</v>
      </c>
      <c r="DJ31" s="4">
        <f>ParFedAn19!$G$14*CaGa19!$N32</f>
        <v>31431.946921044288</v>
      </c>
      <c r="DK31" s="4">
        <f>ParFedAn19!$H$14*CaGa19!$N32</f>
        <v>4328.0038419233433</v>
      </c>
      <c r="DL31" s="4">
        <f>ParFedAn19!$I$14*CaGa19!$N32+Aj1S19!G33</f>
        <v>32701.30405039588</v>
      </c>
      <c r="DM31" s="4">
        <f>ParFedAn19!$J$14*CaGa19!$N32</f>
        <v>6352.3020354896253</v>
      </c>
      <c r="DN31" s="4">
        <f>ParFedAn19!$K$14*CoAr14FII19!O32+Aj1S19!I33</f>
        <v>9140.3851548196217</v>
      </c>
      <c r="DO31" s="5">
        <f t="shared" si="63"/>
        <v>1251608.0060800591</v>
      </c>
      <c r="DQ31" s="3" t="s">
        <v>26</v>
      </c>
      <c r="DR31" s="4">
        <f>ParFedAn19!$C$22*CaGa19!$N32</f>
        <v>1087168.4671280324</v>
      </c>
      <c r="DS31" s="4">
        <f>ParFedAn19!$D$22*CaGa19!$N32</f>
        <v>153460.65963562252</v>
      </c>
      <c r="DT31" s="4">
        <f>ParFedAn19!$E$22*CoAr14FIII19!R30</f>
        <v>0</v>
      </c>
      <c r="DU31" s="4">
        <f>ParFedAn19!$F$22*CaGa19!$N32</f>
        <v>32721.197540320605</v>
      </c>
      <c r="DV31" s="4">
        <f>ParFedAn19!$G$22*CaGa19!$N32</f>
        <v>95408.785475599929</v>
      </c>
      <c r="DW31" s="4">
        <f>ParFedAn19!$H$22*CaGa19!$N32</f>
        <v>3846.6389506336027</v>
      </c>
      <c r="DX31" s="4">
        <f>ParFedAn19!$I$22*CaGa19!$N32</f>
        <v>23821.259324124738</v>
      </c>
      <c r="DY31" s="4">
        <f>ParFedAn19!$J$22*CaGa19!$N32</f>
        <v>6352.3020354896253</v>
      </c>
      <c r="DZ31" s="4">
        <f>ParFedAn19!$K$22*CoAr14FII19!O32</f>
        <v>10992.062999569845</v>
      </c>
      <c r="EA31" s="5">
        <f t="shared" si="64"/>
        <v>1413771.3730893931</v>
      </c>
      <c r="EC31" s="3" t="s">
        <v>26</v>
      </c>
      <c r="ED31" s="4">
        <f>ParFedAn19!$C$26*CaGa19!$N32</f>
        <v>1322887.2687749914</v>
      </c>
      <c r="EE31" s="4">
        <f>ParFedAn19!$D$26*CaGa19!$N32</f>
        <v>178320.91937798163</v>
      </c>
      <c r="EF31" s="4">
        <f>ParFedAn19!$E$26*CoAr14FIII19!R30</f>
        <v>0</v>
      </c>
      <c r="EG31" s="4">
        <f>ParFedAn19!$F$26*CaGa19!$N32</f>
        <v>33462.15332572256</v>
      </c>
      <c r="EH31" s="4">
        <f>ParFedAn19!$G$26*CaGa19!$N32</f>
        <v>31731.587059931466</v>
      </c>
      <c r="EI31" s="4">
        <f>ParFedAn19!$H$26*CaGa19!$N32</f>
        <v>2441.0140502444406</v>
      </c>
      <c r="EJ31" s="4">
        <f>ParFedAn19!$I$26*CaGa19!$N32</f>
        <v>37624.476737917663</v>
      </c>
      <c r="EK31" s="4">
        <f>ParFedAn19!$J$26*CaGa19!$N32</f>
        <v>6352.3020354896253</v>
      </c>
      <c r="EL31" s="4">
        <f>ParFedAn19!$K$26*CoAr14FII19!O32</f>
        <v>12750.759277408821</v>
      </c>
      <c r="EM31" s="5">
        <f t="shared" si="65"/>
        <v>1625570.4806396873</v>
      </c>
      <c r="EO31" s="3" t="s">
        <v>26</v>
      </c>
      <c r="EP31" s="4">
        <f>ParFedAn19!$C$30*CaGa19!$N32</f>
        <v>1208333.9729949716</v>
      </c>
      <c r="EQ31" s="4">
        <f>ParFedAn19!$D$30*CaGa19!$N32</f>
        <v>147961.54456101317</v>
      </c>
      <c r="ER31" s="4">
        <f>ParFedAn19!$E$30*CoAr14FIII19!R30</f>
        <v>2837001.2217578189</v>
      </c>
      <c r="ES31" s="400">
        <f>ParFedAn19!$F$30*CaGa19!$N32</f>
        <v>-7316.457074403681</v>
      </c>
      <c r="ET31" s="4">
        <f>ParFedAn19!$G$30*CaGa19!$N32</f>
        <v>31431.94686869924</v>
      </c>
      <c r="EU31" s="4">
        <f>ParFedAn19!$H$30*CaGa19!$N32</f>
        <v>4041.1590892056356</v>
      </c>
      <c r="EV31" s="4">
        <f>ParFedAn19!$I$30*CaGa19!$N32</f>
        <v>32141.890106933974</v>
      </c>
      <c r="EW31" s="4">
        <f>ParFedAn19!$J$30*CaGa19!$N32</f>
        <v>6352.3020354896253</v>
      </c>
      <c r="EX31" s="4">
        <f>ParFedAn19!$K$30*CoAr14FII19!O32</f>
        <v>12982.465341616806</v>
      </c>
      <c r="EY31" s="5">
        <f t="shared" si="66"/>
        <v>4272930.0456813453</v>
      </c>
      <c r="FA31" s="3" t="s">
        <v>26</v>
      </c>
      <c r="FB31" s="405">
        <f>ParFedAn19!$C$41*CaGa19!$AC32+Aj1S19!AW33</f>
        <v>1034411.2146412813</v>
      </c>
      <c r="FC31" s="405">
        <f>ParFedAn19!$D$41*CaGa19!$AC32+Aj1S19!AX33</f>
        <v>140172.15869329206</v>
      </c>
      <c r="FD31" s="468">
        <f>IFERROR(ParFedAn19!$E$41*CoAr14FIII19!R30+Aj1S19!AY33,0)</f>
        <v>480591.61747817916</v>
      </c>
      <c r="FE31" s="405">
        <f>ParFedAn19!$F$41*CaGa19!$AC32+Aj1S19!AZ33</f>
        <v>29488.711082106529</v>
      </c>
      <c r="FF31" s="405">
        <f>ParFedAn19!$G$41*CaGa19!$AC32+Aj1S19!BA33</f>
        <v>106165.19785692537</v>
      </c>
      <c r="FG31" s="405">
        <f>ParFedAn19!$H$41*CaGa19!$AC32+Aj1S19!BB33</f>
        <v>4140.8281124268442</v>
      </c>
      <c r="FH31" s="405">
        <f>ParFedAn19!$I$41*CaGa19!$AC32+Aj1S19!BC33</f>
        <v>27871.969388560927</v>
      </c>
      <c r="FI31" s="405">
        <f>ParFedAn19!$J$41*CaGa19!$AC32+Aj1S19!BD33</f>
        <v>6316.7764847493509</v>
      </c>
      <c r="FJ31" s="405">
        <f>ParFedAn19!$K$41*CoAr14FII19!U32+Aj1S19!BE33</f>
        <v>13053.581075842536</v>
      </c>
      <c r="FK31" s="5">
        <f t="shared" si="67"/>
        <v>1842212.0548133638</v>
      </c>
      <c r="FM31" s="3" t="s">
        <v>26</v>
      </c>
      <c r="FN31" s="4"/>
      <c r="FO31" s="4"/>
      <c r="FP31" s="4"/>
      <c r="FQ31" s="4"/>
      <c r="FR31" s="4"/>
      <c r="FS31" s="4"/>
      <c r="FT31" s="4"/>
      <c r="FU31" s="4"/>
      <c r="FV31" s="4"/>
      <c r="FW31" s="5">
        <f t="shared" si="68"/>
        <v>0</v>
      </c>
      <c r="FY31" s="3" t="s">
        <v>26</v>
      </c>
      <c r="FZ31" s="4"/>
      <c r="GA31" s="4"/>
      <c r="GB31" s="4"/>
      <c r="GC31" s="4"/>
      <c r="GD31" s="4"/>
      <c r="GE31" s="4"/>
      <c r="GF31" s="4"/>
      <c r="GG31" s="4"/>
      <c r="GH31" s="4"/>
      <c r="GI31" s="5">
        <f t="shared" si="69"/>
        <v>0</v>
      </c>
      <c r="GK31" s="3" t="s">
        <v>26</v>
      </c>
      <c r="GL31" s="4"/>
      <c r="GM31" s="4"/>
      <c r="GN31" s="4"/>
      <c r="GO31" s="4"/>
      <c r="GP31" s="4"/>
      <c r="GQ31" s="4"/>
      <c r="GR31" s="4"/>
      <c r="GS31" s="4"/>
      <c r="GT31" s="4"/>
      <c r="GU31" s="5">
        <f t="shared" si="70"/>
        <v>0</v>
      </c>
      <c r="GW31" s="3" t="s">
        <v>26</v>
      </c>
      <c r="GX31" s="4"/>
      <c r="GY31" s="4"/>
      <c r="GZ31" s="4"/>
      <c r="HA31" s="4"/>
      <c r="HB31" s="4"/>
      <c r="HC31" s="4"/>
      <c r="HD31" s="4"/>
      <c r="HE31" s="4"/>
      <c r="HF31" s="4"/>
      <c r="HG31" s="5"/>
      <c r="HI31" s="3" t="s">
        <v>26</v>
      </c>
      <c r="HJ31" s="4"/>
      <c r="HK31" s="4"/>
      <c r="HL31" s="4"/>
      <c r="HM31" s="4"/>
      <c r="HN31" s="4"/>
      <c r="HO31" s="4"/>
      <c r="HP31" s="4"/>
      <c r="HQ31" s="4"/>
      <c r="HR31" s="4"/>
      <c r="HS31" s="5">
        <f t="shared" si="71"/>
        <v>0</v>
      </c>
    </row>
    <row r="32" spans="1:227" s="2" customFormat="1">
      <c r="A32" s="3" t="s">
        <v>27</v>
      </c>
      <c r="B32" s="4">
        <f t="shared" si="8"/>
        <v>5710216.2059673518</v>
      </c>
      <c r="C32" s="4">
        <f t="shared" si="8"/>
        <v>800685.58249263698</v>
      </c>
      <c r="D32" s="4">
        <f t="shared" si="8"/>
        <v>0</v>
      </c>
      <c r="E32" s="4">
        <f t="shared" si="8"/>
        <v>262228.9914073791</v>
      </c>
      <c r="F32" s="4">
        <f t="shared" si="8"/>
        <v>234340.11212040915</v>
      </c>
      <c r="G32" s="4">
        <f t="shared" si="8"/>
        <v>21596.206059882505</v>
      </c>
      <c r="H32" s="4">
        <f t="shared" si="8"/>
        <v>183554.19440186524</v>
      </c>
      <c r="I32" s="4">
        <f t="shared" si="8"/>
        <v>32803.516274402515</v>
      </c>
      <c r="J32" s="4">
        <f t="shared" si="8"/>
        <v>179676.95844682149</v>
      </c>
      <c r="K32" s="6">
        <f t="shared" si="9"/>
        <v>7425101.7671707487</v>
      </c>
      <c r="L32" s="3"/>
      <c r="M32" s="3" t="s">
        <v>27</v>
      </c>
      <c r="N32" s="4">
        <f t="shared" si="10"/>
        <v>6228498.2168576978</v>
      </c>
      <c r="O32" s="4">
        <f t="shared" si="10"/>
        <v>825803.58394958114</v>
      </c>
      <c r="P32" s="4">
        <f t="shared" si="10"/>
        <v>1220786.4775780041</v>
      </c>
      <c r="Q32" s="4">
        <f t="shared" si="10"/>
        <v>101330.25254619255</v>
      </c>
      <c r="R32" s="4">
        <f t="shared" si="10"/>
        <v>272957.72100596665</v>
      </c>
      <c r="S32" s="4">
        <f t="shared" si="10"/>
        <v>17779.45242524401</v>
      </c>
      <c r="T32" s="4">
        <f t="shared" si="10"/>
        <v>161096.62297567815</v>
      </c>
      <c r="U32" s="4">
        <f t="shared" si="10"/>
        <v>32803.516274402515</v>
      </c>
      <c r="V32" s="4">
        <f t="shared" si="10"/>
        <v>171363.5446461096</v>
      </c>
      <c r="W32" s="5">
        <f t="shared" si="11"/>
        <v>9032419.3882588744</v>
      </c>
      <c r="X32" s="5"/>
      <c r="Y32" s="3" t="s">
        <v>27</v>
      </c>
      <c r="Z32" s="4">
        <f t="shared" si="12"/>
        <v>1780578.9105709766</v>
      </c>
      <c r="AA32" s="4">
        <f t="shared" si="13"/>
        <v>241284.6903492219</v>
      </c>
      <c r="AB32" s="4">
        <f t="shared" si="14"/>
        <v>206802.78293682935</v>
      </c>
      <c r="AC32" s="4">
        <f t="shared" si="15"/>
        <v>50760.25502191425</v>
      </c>
      <c r="AD32" s="4">
        <f t="shared" si="16"/>
        <v>182746.96722636666</v>
      </c>
      <c r="AE32" s="4">
        <f t="shared" si="17"/>
        <v>7127.7951214435907</v>
      </c>
      <c r="AF32" s="4">
        <f t="shared" si="18"/>
        <v>47977.284262682479</v>
      </c>
      <c r="AG32" s="4">
        <f t="shared" si="19"/>
        <v>10873.353684043184</v>
      </c>
      <c r="AH32" s="4">
        <f t="shared" si="20"/>
        <v>60530.235876135506</v>
      </c>
      <c r="AI32" s="5">
        <f t="shared" si="21"/>
        <v>2588682.2750496129</v>
      </c>
      <c r="AK32" s="3" t="s">
        <v>27</v>
      </c>
      <c r="AL32" s="4">
        <f t="shared" si="22"/>
        <v>0</v>
      </c>
      <c r="AM32" s="4">
        <f t="shared" si="23"/>
        <v>0</v>
      </c>
      <c r="AN32" s="4">
        <f t="shared" si="24"/>
        <v>0</v>
      </c>
      <c r="AO32" s="4">
        <f t="shared" si="25"/>
        <v>0</v>
      </c>
      <c r="AP32" s="4">
        <f t="shared" si="26"/>
        <v>0</v>
      </c>
      <c r="AQ32" s="4">
        <f t="shared" si="27"/>
        <v>0</v>
      </c>
      <c r="AR32" s="4">
        <f t="shared" si="28"/>
        <v>0</v>
      </c>
      <c r="AS32" s="4">
        <f t="shared" si="29"/>
        <v>0</v>
      </c>
      <c r="AT32" s="4">
        <f t="shared" si="30"/>
        <v>0</v>
      </c>
      <c r="AU32" s="5">
        <f t="shared" si="31"/>
        <v>0</v>
      </c>
      <c r="AW32" s="3" t="s">
        <v>27</v>
      </c>
      <c r="AX32" s="4">
        <f t="shared" si="32"/>
        <v>11938714.42282505</v>
      </c>
      <c r="AY32" s="4">
        <f t="shared" si="33"/>
        <v>1626489.166442218</v>
      </c>
      <c r="AZ32" s="4">
        <f t="shared" si="34"/>
        <v>1220786.4775780041</v>
      </c>
      <c r="BA32" s="4">
        <f t="shared" si="35"/>
        <v>363559.24395357171</v>
      </c>
      <c r="BB32" s="4">
        <f t="shared" si="36"/>
        <v>507297.8331263758</v>
      </c>
      <c r="BC32" s="4">
        <f t="shared" si="37"/>
        <v>39375.658485126514</v>
      </c>
      <c r="BD32" s="4">
        <f t="shared" si="38"/>
        <v>344650.81737754343</v>
      </c>
      <c r="BE32" s="4">
        <f t="shared" si="39"/>
        <v>65607.032548805029</v>
      </c>
      <c r="BF32" s="4">
        <f t="shared" si="40"/>
        <v>351040.50309293106</v>
      </c>
      <c r="BG32" s="5">
        <f t="shared" si="41"/>
        <v>16457521.155429626</v>
      </c>
      <c r="BI32" s="3" t="s">
        <v>27</v>
      </c>
      <c r="BJ32" s="4">
        <f t="shared" si="42"/>
        <v>1780578.9105709766</v>
      </c>
      <c r="BK32" s="4">
        <f t="shared" si="43"/>
        <v>241284.6903492219</v>
      </c>
      <c r="BL32" s="4">
        <f t="shared" si="44"/>
        <v>206802.78293682935</v>
      </c>
      <c r="BM32" s="4">
        <f t="shared" si="45"/>
        <v>50760.25502191425</v>
      </c>
      <c r="BN32" s="4">
        <f t="shared" si="46"/>
        <v>182746.96722636666</v>
      </c>
      <c r="BO32" s="4">
        <f t="shared" si="47"/>
        <v>7127.7951214435907</v>
      </c>
      <c r="BP32" s="4">
        <f t="shared" si="48"/>
        <v>47977.284262682479</v>
      </c>
      <c r="BQ32" s="4">
        <f t="shared" si="49"/>
        <v>10873.353684043184</v>
      </c>
      <c r="BR32" s="4">
        <f t="shared" si="50"/>
        <v>60530.235876135506</v>
      </c>
      <c r="BS32" s="5">
        <f t="shared" si="51"/>
        <v>2588682.2750496129</v>
      </c>
      <c r="BU32" s="3" t="s">
        <v>27</v>
      </c>
      <c r="BV32" s="4">
        <f t="shared" si="52"/>
        <v>13719293.333396027</v>
      </c>
      <c r="BW32" s="4">
        <f t="shared" si="53"/>
        <v>1867773.8567914399</v>
      </c>
      <c r="BX32" s="4">
        <f t="shared" si="54"/>
        <v>1427589.2605148335</v>
      </c>
      <c r="BY32" s="4">
        <f t="shared" si="55"/>
        <v>414319.49897548597</v>
      </c>
      <c r="BZ32" s="4">
        <f t="shared" si="56"/>
        <v>690044.80035274243</v>
      </c>
      <c r="CA32" s="4">
        <f t="shared" si="57"/>
        <v>46503.453606570103</v>
      </c>
      <c r="CB32" s="4">
        <f t="shared" si="58"/>
        <v>392628.10164022591</v>
      </c>
      <c r="CC32" s="4">
        <f t="shared" si="59"/>
        <v>76480.386232848221</v>
      </c>
      <c r="CD32" s="4">
        <f t="shared" si="60"/>
        <v>411570.73896906659</v>
      </c>
      <c r="CE32" s="5">
        <f t="shared" si="61"/>
        <v>19046203.430479236</v>
      </c>
      <c r="CF32" s="6"/>
      <c r="CG32" s="3" t="s">
        <v>27</v>
      </c>
      <c r="CH32" s="4">
        <f>ParFedAn19!$C$7*CaGa19!$N33</f>
        <v>1690157.9920321987</v>
      </c>
      <c r="CI32" s="4">
        <f>ParFedAn19!$D$7*CaGa19!$N33</f>
        <v>232575.62928863405</v>
      </c>
      <c r="CJ32" s="4">
        <f>ParFedAn19!$E$7*CoAr14FIII19!R31</f>
        <v>0</v>
      </c>
      <c r="CK32" s="4">
        <f>ParFedAn19!$F$7*CaGa19!$N33</f>
        <v>61828.47771781098</v>
      </c>
      <c r="CL32" s="4">
        <f>ParFedAn19!$G$7*CaGa19!$N33</f>
        <v>126129.64221515709</v>
      </c>
      <c r="CM32" s="4">
        <f>ParFedAn19!$H$7*CaGa19!$N33</f>
        <v>7794.4509050878696</v>
      </c>
      <c r="CN32" s="4">
        <f>ParFedAn19!$I$7*CaGa19!$N33+Aj1S19!G34</f>
        <v>61810.043438147135</v>
      </c>
      <c r="CO32" s="4">
        <f>ParFedAn19!$J$7*CaGa19!$N33</f>
        <v>10934.505424800838</v>
      </c>
      <c r="CP32" s="4">
        <f>ParFedAn19!$K$7*CoAr14FII19!O33+Aj1S19!I34</f>
        <v>61774.576148647357</v>
      </c>
      <c r="CQ32" s="5">
        <f t="shared" si="7"/>
        <v>2253005.317170484</v>
      </c>
      <c r="CS32" s="3" t="s">
        <v>27</v>
      </c>
      <c r="CT32" s="4">
        <f>ParFedAn19!$C$11*CaGa19!$N33</f>
        <v>2334440.5699434238</v>
      </c>
      <c r="CU32" s="4">
        <f>ParFedAn19!$D$11*CaGa19!$N33</f>
        <v>336409.76062372437</v>
      </c>
      <c r="CV32" s="4">
        <f>ParFedAn19!$E$11*CoAr14FIII19!R31</f>
        <v>0</v>
      </c>
      <c r="CW32" s="4">
        <f>ParFedAn19!$F$11*CaGa19!$N33</f>
        <v>107782.48345264263</v>
      </c>
      <c r="CX32" s="4">
        <f>ParFedAn19!$G$11*CaGa19!$N33</f>
        <v>54105.234952626037</v>
      </c>
      <c r="CY32" s="4">
        <f>ParFedAn19!$H$11*CaGa19!$N33</f>
        <v>6351.7659660450536</v>
      </c>
      <c r="CZ32" s="4">
        <f>ParFedAn19!$I$11*CaGa19!$N33+Aj1S19!G34</f>
        <v>65453.91405010091</v>
      </c>
      <c r="DA32" s="4">
        <f>ParFedAn19!$J$11*CaGa19!$N33</f>
        <v>10934.505424800838</v>
      </c>
      <c r="DB32" s="4">
        <f>ParFedAn19!$K$11*CoAr14FII19!O33+Aj1S19!I34</f>
        <v>75006.11117732618</v>
      </c>
      <c r="DC32" s="5">
        <f t="shared" si="62"/>
        <v>2990484.3455906897</v>
      </c>
      <c r="DE32" s="3" t="s">
        <v>27</v>
      </c>
      <c r="DF32" s="4">
        <f>ParFedAn19!$C$14*CaGa19!$N33</f>
        <v>1685617.6439917292</v>
      </c>
      <c r="DG32" s="4">
        <f>ParFedAn19!$D$14*CaGa19!$N33</f>
        <v>231700.19258027853</v>
      </c>
      <c r="DH32" s="4">
        <f>ParFedAn19!$E$14*CoAr14FIII19!R31</f>
        <v>0</v>
      </c>
      <c r="DI32" s="4">
        <f>ParFedAn19!$F$14*CaGa19!$N33</f>
        <v>92618.030236925493</v>
      </c>
      <c r="DJ32" s="4">
        <f>ParFedAn19!$G$14*CaGa19!$N33</f>
        <v>54105.234952626037</v>
      </c>
      <c r="DK32" s="4">
        <f>ParFedAn19!$H$14*CaGa19!$N33</f>
        <v>7449.9891887495814</v>
      </c>
      <c r="DL32" s="4">
        <f>ParFedAn19!$I$14*CaGa19!$N33+Aj1S19!G34</f>
        <v>56290.23691361722</v>
      </c>
      <c r="DM32" s="4">
        <f>ParFedAn19!$J$14*CaGa19!$N33</f>
        <v>10934.505424800838</v>
      </c>
      <c r="DN32" s="4">
        <f>ParFedAn19!$K$14*CoAr14FII19!O33+Aj1S19!I34</f>
        <v>42896.271120847945</v>
      </c>
      <c r="DO32" s="5">
        <f t="shared" si="63"/>
        <v>2181612.104409575</v>
      </c>
      <c r="DQ32" s="3" t="s">
        <v>27</v>
      </c>
      <c r="DR32" s="4">
        <f>ParFedAn19!$C$22*CaGa19!$N33</f>
        <v>1871392.3606070473</v>
      </c>
      <c r="DS32" s="4">
        <f>ParFedAn19!$D$22*CaGa19!$N33</f>
        <v>264158.78934980312</v>
      </c>
      <c r="DT32" s="4">
        <f>ParFedAn19!$E$22*CoAr14FIII19!R31</f>
        <v>0</v>
      </c>
      <c r="DU32" s="4">
        <f>ParFedAn19!$F$22*CaGa19!$N33</f>
        <v>56324.480481513754</v>
      </c>
      <c r="DV32" s="4">
        <f>ParFedAn19!$G$22*CaGa19!$N33</f>
        <v>164231.46703794837</v>
      </c>
      <c r="DW32" s="4">
        <f>ParFedAn19!$H$22*CaGa19!$N33</f>
        <v>6621.3939825220114</v>
      </c>
      <c r="DX32" s="4">
        <f>ParFedAn19!$I$22*CaGa19!$N33</f>
        <v>41004.613422030488</v>
      </c>
      <c r="DY32" s="4">
        <f>ParFedAn19!$J$22*CaGa19!$N33</f>
        <v>10934.505424800838</v>
      </c>
      <c r="DZ32" s="4">
        <f>ParFedAn19!$K$22*CoAr14FII19!O33</f>
        <v>51289.969411318518</v>
      </c>
      <c r="EA32" s="5">
        <f t="shared" si="64"/>
        <v>2465957.5797169846</v>
      </c>
      <c r="EC32" s="3" t="s">
        <v>27</v>
      </c>
      <c r="ED32" s="4">
        <f>ParFedAn19!$C$26*CaGa19!$N33</f>
        <v>2277145.8183198874</v>
      </c>
      <c r="EE32" s="4">
        <f>ParFedAn19!$D$26*CaGa19!$N33</f>
        <v>306951.8812865644</v>
      </c>
      <c r="EF32" s="4">
        <f>ParFedAn19!$E$26*CoAr14FIII19!R31</f>
        <v>0</v>
      </c>
      <c r="EG32" s="4">
        <f>ParFedAn19!$F$26*CaGa19!$N33</f>
        <v>57599.921260266143</v>
      </c>
      <c r="EH32" s="4">
        <f>ParFedAn19!$G$26*CaGa19!$N33</f>
        <v>54621.019105496118</v>
      </c>
      <c r="EI32" s="4">
        <f>ParFedAn19!$H$26*CaGa19!$N33</f>
        <v>4201.8281286518804</v>
      </c>
      <c r="EJ32" s="4">
        <f>ParFedAn19!$I$26*CaGa19!$N33</f>
        <v>64764.717215519362</v>
      </c>
      <c r="EK32" s="4">
        <f>ParFedAn19!$J$26*CaGa19!$N33</f>
        <v>10934.505424800838</v>
      </c>
      <c r="EL32" s="4">
        <f>ParFedAn19!$K$26*CoAr14FII19!O33</f>
        <v>59496.20679348152</v>
      </c>
      <c r="EM32" s="5">
        <f t="shared" si="65"/>
        <v>2835715.897534667</v>
      </c>
      <c r="EO32" s="3" t="s">
        <v>27</v>
      </c>
      <c r="EP32" s="4">
        <f>ParFedAn19!$C$30*CaGa19!$N33</f>
        <v>2079960.0379307631</v>
      </c>
      <c r="EQ32" s="4">
        <f>ParFedAn19!$D$30*CaGa19!$N33</f>
        <v>254692.91331321359</v>
      </c>
      <c r="ER32" s="4">
        <f>ParFedAn19!$E$30*CoAr14FIII19!R31</f>
        <v>1220786.4775780041</v>
      </c>
      <c r="ES32" s="400">
        <f>ParFedAn19!$F$30*CaGa19!$N33</f>
        <v>-12594.149195587344</v>
      </c>
      <c r="ET32" s="4">
        <f>ParFedAn19!$G$30*CaGa19!$N33</f>
        <v>54105.234862522135</v>
      </c>
      <c r="EU32" s="4">
        <f>ParFedAn19!$H$30*CaGa19!$N33</f>
        <v>6956.2303140701169</v>
      </c>
      <c r="EV32" s="4">
        <f>ParFedAn19!$I$30*CaGa19!$N33</f>
        <v>55327.292338128296</v>
      </c>
      <c r="EW32" s="4">
        <f>ParFedAn19!$J$30*CaGa19!$N33</f>
        <v>10934.505424800838</v>
      </c>
      <c r="EX32" s="4">
        <f>ParFedAn19!$K$30*CoAr14FII19!O33</f>
        <v>60577.368441309562</v>
      </c>
      <c r="EY32" s="5">
        <f t="shared" si="66"/>
        <v>3730745.9110072246</v>
      </c>
      <c r="FA32" s="3" t="s">
        <v>27</v>
      </c>
      <c r="FB32" s="405">
        <f>ParFedAn19!$C$41*CaGa19!$AC33+Aj1S19!AW34</f>
        <v>1780578.9105709766</v>
      </c>
      <c r="FC32" s="405">
        <f>ParFedAn19!$D$41*CaGa19!$AC33+Aj1S19!AX34</f>
        <v>241284.6903492219</v>
      </c>
      <c r="FD32" s="468">
        <f>IFERROR(ParFedAn19!$E$41*CoAr14FIII19!R31+Aj1S19!AY34,0)</f>
        <v>206802.78293682935</v>
      </c>
      <c r="FE32" s="405">
        <f>ParFedAn19!$F$41*CaGa19!$AC33+Aj1S19!AZ34</f>
        <v>50760.25502191425</v>
      </c>
      <c r="FF32" s="405">
        <f>ParFedAn19!$G$41*CaGa19!$AC33+Aj1S19!BA34</f>
        <v>182746.96722636666</v>
      </c>
      <c r="FG32" s="405">
        <f>ParFedAn19!$H$41*CaGa19!$AC33+Aj1S19!BB34</f>
        <v>7127.7951214435907</v>
      </c>
      <c r="FH32" s="405">
        <f>ParFedAn19!$I$41*CaGa19!$AC33+Aj1S19!BC34</f>
        <v>47977.284262682479</v>
      </c>
      <c r="FI32" s="405">
        <f>ParFedAn19!$J$41*CaGa19!$AC33+Aj1S19!BD34</f>
        <v>10873.353684043184</v>
      </c>
      <c r="FJ32" s="405">
        <f>ParFedAn19!$K$41*CoAr14FII19!U33+Aj1S19!BE34</f>
        <v>60530.235876135506</v>
      </c>
      <c r="FK32" s="5">
        <f t="shared" si="67"/>
        <v>2588682.2750496129</v>
      </c>
      <c r="FM32" s="3" t="s">
        <v>27</v>
      </c>
      <c r="FN32" s="4"/>
      <c r="FO32" s="4"/>
      <c r="FP32" s="4"/>
      <c r="FQ32" s="4"/>
      <c r="FR32" s="4"/>
      <c r="FS32" s="4"/>
      <c r="FT32" s="4"/>
      <c r="FU32" s="4"/>
      <c r="FV32" s="4"/>
      <c r="FW32" s="5">
        <f t="shared" si="68"/>
        <v>0</v>
      </c>
      <c r="FY32" s="3" t="s">
        <v>27</v>
      </c>
      <c r="FZ32" s="4"/>
      <c r="GA32" s="4"/>
      <c r="GB32" s="4"/>
      <c r="GC32" s="4"/>
      <c r="GD32" s="4"/>
      <c r="GE32" s="4"/>
      <c r="GF32" s="4"/>
      <c r="GG32" s="4"/>
      <c r="GH32" s="4"/>
      <c r="GI32" s="5">
        <f t="shared" si="69"/>
        <v>0</v>
      </c>
      <c r="GK32" s="3" t="s">
        <v>27</v>
      </c>
      <c r="GL32" s="4"/>
      <c r="GM32" s="4"/>
      <c r="GN32" s="4"/>
      <c r="GO32" s="4"/>
      <c r="GP32" s="4"/>
      <c r="GQ32" s="4"/>
      <c r="GR32" s="4"/>
      <c r="GS32" s="4"/>
      <c r="GT32" s="4"/>
      <c r="GU32" s="5">
        <f t="shared" si="70"/>
        <v>0</v>
      </c>
      <c r="GW32" s="3" t="s">
        <v>27</v>
      </c>
      <c r="GX32" s="4"/>
      <c r="GY32" s="4"/>
      <c r="GZ32" s="4"/>
      <c r="HA32" s="4"/>
      <c r="HB32" s="4"/>
      <c r="HC32" s="4"/>
      <c r="HD32" s="4"/>
      <c r="HE32" s="4"/>
      <c r="HF32" s="4"/>
      <c r="HG32" s="5"/>
      <c r="HI32" s="3" t="s">
        <v>27</v>
      </c>
      <c r="HJ32" s="4"/>
      <c r="HK32" s="4"/>
      <c r="HL32" s="4"/>
      <c r="HM32" s="4"/>
      <c r="HN32" s="4"/>
      <c r="HO32" s="4"/>
      <c r="HP32" s="4"/>
      <c r="HQ32" s="4"/>
      <c r="HR32" s="4"/>
      <c r="HS32" s="5">
        <f t="shared" si="71"/>
        <v>0</v>
      </c>
    </row>
    <row r="33" spans="1:227" s="2" customFormat="1">
      <c r="A33" s="3" t="s">
        <v>28</v>
      </c>
      <c r="B33" s="4">
        <f t="shared" si="8"/>
        <v>3255639.5830960837</v>
      </c>
      <c r="C33" s="4">
        <f t="shared" si="8"/>
        <v>456505.24988059932</v>
      </c>
      <c r="D33" s="4">
        <f t="shared" si="8"/>
        <v>0</v>
      </c>
      <c r="E33" s="4">
        <f t="shared" si="8"/>
        <v>149508.01396435031</v>
      </c>
      <c r="F33" s="4">
        <f t="shared" si="8"/>
        <v>133607.36571219427</v>
      </c>
      <c r="G33" s="4">
        <f t="shared" si="8"/>
        <v>12312.924897620767</v>
      </c>
      <c r="H33" s="4">
        <f t="shared" si="8"/>
        <v>104753.98405913533</v>
      </c>
      <c r="I33" s="4">
        <f t="shared" si="8"/>
        <v>18702.693942845079</v>
      </c>
      <c r="J33" s="4">
        <f t="shared" si="8"/>
        <v>49229.355241427911</v>
      </c>
      <c r="K33" s="6">
        <f t="shared" si="9"/>
        <v>4180259.170794257</v>
      </c>
      <c r="L33" s="3"/>
      <c r="M33" s="3" t="s">
        <v>28</v>
      </c>
      <c r="N33" s="4">
        <f t="shared" si="10"/>
        <v>3551134.4240966616</v>
      </c>
      <c r="O33" s="4">
        <f t="shared" si="10"/>
        <v>470826.10163854761</v>
      </c>
      <c r="P33" s="4">
        <f t="shared" si="10"/>
        <v>1975673.2286006189</v>
      </c>
      <c r="Q33" s="4">
        <f t="shared" si="10"/>
        <v>57772.730358223038</v>
      </c>
      <c r="R33" s="4">
        <f t="shared" si="10"/>
        <v>155624.9236395031</v>
      </c>
      <c r="S33" s="4">
        <f t="shared" si="10"/>
        <v>10136.829673963664</v>
      </c>
      <c r="T33" s="4">
        <f t="shared" si="10"/>
        <v>91848.105841357436</v>
      </c>
      <c r="U33" s="4">
        <f t="shared" si="10"/>
        <v>18702.693942845079</v>
      </c>
      <c r="V33" s="4">
        <f t="shared" si="10"/>
        <v>46922.720418587582</v>
      </c>
      <c r="W33" s="5">
        <f t="shared" si="11"/>
        <v>6378641.7582103079</v>
      </c>
      <c r="X33" s="5"/>
      <c r="Y33" s="3" t="s">
        <v>28</v>
      </c>
      <c r="Z33" s="4">
        <f t="shared" si="12"/>
        <v>1021857.4145172407</v>
      </c>
      <c r="AA33" s="4">
        <f t="shared" si="13"/>
        <v>138473.56587018206</v>
      </c>
      <c r="AB33" s="4">
        <f t="shared" si="14"/>
        <v>334681.55926742894</v>
      </c>
      <c r="AC33" s="4">
        <f t="shared" si="15"/>
        <v>29137.678136155995</v>
      </c>
      <c r="AD33" s="4">
        <f t="shared" si="16"/>
        <v>104664.96505258534</v>
      </c>
      <c r="AE33" s="4">
        <f t="shared" si="17"/>
        <v>4088.0918250331724</v>
      </c>
      <c r="AF33" s="4">
        <f t="shared" si="18"/>
        <v>27540.566154341101</v>
      </c>
      <c r="AG33" s="4">
        <f t="shared" si="19"/>
        <v>6237.962140392955</v>
      </c>
      <c r="AH33" s="4">
        <f t="shared" si="20"/>
        <v>16413.175704447658</v>
      </c>
      <c r="AI33" s="5">
        <f t="shared" si="21"/>
        <v>1683094.9786678078</v>
      </c>
      <c r="AK33" s="3" t="s">
        <v>28</v>
      </c>
      <c r="AL33" s="4">
        <f t="shared" si="22"/>
        <v>0</v>
      </c>
      <c r="AM33" s="4">
        <f t="shared" si="23"/>
        <v>0</v>
      </c>
      <c r="AN33" s="4">
        <f t="shared" si="24"/>
        <v>0</v>
      </c>
      <c r="AO33" s="4">
        <f t="shared" si="25"/>
        <v>0</v>
      </c>
      <c r="AP33" s="4">
        <f t="shared" si="26"/>
        <v>0</v>
      </c>
      <c r="AQ33" s="4">
        <f t="shared" si="27"/>
        <v>0</v>
      </c>
      <c r="AR33" s="4">
        <f t="shared" si="28"/>
        <v>0</v>
      </c>
      <c r="AS33" s="4">
        <f t="shared" si="29"/>
        <v>0</v>
      </c>
      <c r="AT33" s="4">
        <f t="shared" si="30"/>
        <v>0</v>
      </c>
      <c r="AU33" s="5">
        <f t="shared" si="31"/>
        <v>0</v>
      </c>
      <c r="AW33" s="3" t="s">
        <v>28</v>
      </c>
      <c r="AX33" s="4">
        <f t="shared" si="32"/>
        <v>6806774.0071927458</v>
      </c>
      <c r="AY33" s="4">
        <f t="shared" si="33"/>
        <v>927331.35151914693</v>
      </c>
      <c r="AZ33" s="4">
        <f t="shared" si="34"/>
        <v>1975673.2286006189</v>
      </c>
      <c r="BA33" s="4">
        <f t="shared" si="35"/>
        <v>207280.74432257333</v>
      </c>
      <c r="BB33" s="4">
        <f t="shared" si="36"/>
        <v>289232.28935169737</v>
      </c>
      <c r="BC33" s="4">
        <f t="shared" si="37"/>
        <v>22449.754571584432</v>
      </c>
      <c r="BD33" s="4">
        <f t="shared" si="38"/>
        <v>196602.08990049275</v>
      </c>
      <c r="BE33" s="4">
        <f t="shared" si="39"/>
        <v>37405.387885690157</v>
      </c>
      <c r="BF33" s="4">
        <f t="shared" si="40"/>
        <v>96152.075660015485</v>
      </c>
      <c r="BG33" s="5">
        <f t="shared" si="41"/>
        <v>10558900.929004569</v>
      </c>
      <c r="BI33" s="3" t="s">
        <v>28</v>
      </c>
      <c r="BJ33" s="4">
        <f t="shared" si="42"/>
        <v>1021857.4145172407</v>
      </c>
      <c r="BK33" s="4">
        <f t="shared" si="43"/>
        <v>138473.56587018206</v>
      </c>
      <c r="BL33" s="4">
        <f t="shared" si="44"/>
        <v>334681.55926742894</v>
      </c>
      <c r="BM33" s="4">
        <f t="shared" si="45"/>
        <v>29137.678136155995</v>
      </c>
      <c r="BN33" s="4">
        <f t="shared" si="46"/>
        <v>104664.96505258534</v>
      </c>
      <c r="BO33" s="4">
        <f t="shared" si="47"/>
        <v>4088.0918250331724</v>
      </c>
      <c r="BP33" s="4">
        <f t="shared" si="48"/>
        <v>27540.566154341101</v>
      </c>
      <c r="BQ33" s="4">
        <f t="shared" si="49"/>
        <v>6237.962140392955</v>
      </c>
      <c r="BR33" s="4">
        <f t="shared" si="50"/>
        <v>16413.175704447658</v>
      </c>
      <c r="BS33" s="5">
        <f t="shared" si="51"/>
        <v>1683094.9786678078</v>
      </c>
      <c r="BU33" s="3" t="s">
        <v>28</v>
      </c>
      <c r="BV33" s="4">
        <f t="shared" si="52"/>
        <v>7828631.4217099864</v>
      </c>
      <c r="BW33" s="4">
        <f t="shared" si="53"/>
        <v>1065804.9173893291</v>
      </c>
      <c r="BX33" s="4">
        <f t="shared" si="54"/>
        <v>2310354.7878680481</v>
      </c>
      <c r="BY33" s="4">
        <f t="shared" si="55"/>
        <v>236418.42245872933</v>
      </c>
      <c r="BZ33" s="4">
        <f t="shared" si="56"/>
        <v>393897.25440428272</v>
      </c>
      <c r="CA33" s="4">
        <f t="shared" si="57"/>
        <v>26537.846396617606</v>
      </c>
      <c r="CB33" s="4">
        <f t="shared" si="58"/>
        <v>224142.65605483385</v>
      </c>
      <c r="CC33" s="4">
        <f t="shared" si="59"/>
        <v>43643.350026083113</v>
      </c>
      <c r="CD33" s="4">
        <f t="shared" si="60"/>
        <v>112565.25136446314</v>
      </c>
      <c r="CE33" s="5">
        <f t="shared" si="61"/>
        <v>12241995.907672372</v>
      </c>
      <c r="CF33" s="6"/>
      <c r="CG33" s="3" t="s">
        <v>28</v>
      </c>
      <c r="CH33" s="4">
        <f>ParFedAn19!$C$7*CaGa19!$N34</f>
        <v>963631.68434776459</v>
      </c>
      <c r="CI33" s="4">
        <f>ParFedAn19!$D$7*CaGa19!$N34</f>
        <v>132601.35824354232</v>
      </c>
      <c r="CJ33" s="4">
        <f>ParFedAn19!$E$7*CoAr14FIII19!R32</f>
        <v>0</v>
      </c>
      <c r="CK33" s="4">
        <f>ParFedAn19!$F$7*CaGa19!$N34</f>
        <v>35251.071441099572</v>
      </c>
      <c r="CL33" s="4">
        <f>ParFedAn19!$G$7*CaGa19!$N34</f>
        <v>71911.927847546031</v>
      </c>
      <c r="CM33" s="4">
        <f>ParFedAn19!$H$7*CaGa19!$N34</f>
        <v>4443.9513286002275</v>
      </c>
      <c r="CN33" s="4">
        <f>ParFedAn19!$I$7*CaGa19!$N34+Aj1S19!G35</f>
        <v>35274.511905811218</v>
      </c>
      <c r="CO33" s="4">
        <f>ParFedAn19!$J$7*CaGa19!$N34</f>
        <v>6234.2313142816929</v>
      </c>
      <c r="CP33" s="4">
        <f>ParFedAn19!$K$7*CoAr14FII19!O34+Aj1S19!I35</f>
        <v>16925.184102448016</v>
      </c>
      <c r="CQ33" s="5">
        <f t="shared" si="7"/>
        <v>1266273.9205310936</v>
      </c>
      <c r="CS33" s="3" t="s">
        <v>28</v>
      </c>
      <c r="CT33" s="4">
        <f>ParFedAn19!$C$11*CaGa19!$N34</f>
        <v>1330964.8618822624</v>
      </c>
      <c r="CU33" s="4">
        <f>ParFedAn19!$D$11*CaGa19!$N34</f>
        <v>191801.65747173066</v>
      </c>
      <c r="CV33" s="4">
        <f>ParFedAn19!$E$11*CoAr14FIII19!R32</f>
        <v>0</v>
      </c>
      <c r="CW33" s="4">
        <f>ParFedAn19!$F$11*CaGa19!$N34</f>
        <v>61451.424400729295</v>
      </c>
      <c r="CX33" s="4">
        <f>ParFedAn19!$G$11*CaGa19!$N34</f>
        <v>30847.718932324118</v>
      </c>
      <c r="CY33" s="4">
        <f>ParFedAn19!$H$11*CaGa19!$N34</f>
        <v>3621.4146637755252</v>
      </c>
      <c r="CZ33" s="4">
        <f>ParFedAn19!$I$11*CaGa19!$N34+Aj1S19!G35</f>
        <v>37352.039090781895</v>
      </c>
      <c r="DA33" s="4">
        <f>ParFedAn19!$J$11*CaGa19!$N34</f>
        <v>6234.2313142816929</v>
      </c>
      <c r="DB33" s="4">
        <f>ParFedAn19!$K$11*CoAr14FII19!O34+Aj1S19!I35</f>
        <v>20548.239520341067</v>
      </c>
      <c r="DC33" s="5">
        <f t="shared" si="62"/>
        <v>1682821.5872762268</v>
      </c>
      <c r="DE33" s="3" t="s">
        <v>28</v>
      </c>
      <c r="DF33" s="4">
        <f>ParFedAn19!$C$14*CaGa19!$N34</f>
        <v>961043.03686605673</v>
      </c>
      <c r="DG33" s="4">
        <f>ParFedAn19!$D$14*CaGa19!$N34</f>
        <v>132102.23416532631</v>
      </c>
      <c r="DH33" s="4">
        <f>ParFedAn19!$E$14*CoAr14FIII19!R32</f>
        <v>0</v>
      </c>
      <c r="DI33" s="4">
        <f>ParFedAn19!$F$14*CaGa19!$N34</f>
        <v>52805.518122521433</v>
      </c>
      <c r="DJ33" s="4">
        <f>ParFedAn19!$G$14*CaGa19!$N34</f>
        <v>30847.718932324118</v>
      </c>
      <c r="DK33" s="4">
        <f>ParFedAn19!$H$14*CaGa19!$N34</f>
        <v>4247.5589052450132</v>
      </c>
      <c r="DL33" s="4">
        <f>ParFedAn19!$I$14*CaGa19!$N34+Aj1S19!G35</f>
        <v>32127.433062542219</v>
      </c>
      <c r="DM33" s="4">
        <f>ParFedAn19!$J$14*CaGa19!$N34</f>
        <v>6234.2313142816929</v>
      </c>
      <c r="DN33" s="4">
        <f>ParFedAn19!$K$14*CoAr14FII19!O34+Aj1S19!I35</f>
        <v>11755.931618638833</v>
      </c>
      <c r="DO33" s="5">
        <f t="shared" si="63"/>
        <v>1231163.6629869363</v>
      </c>
      <c r="DQ33" s="3" t="s">
        <v>28</v>
      </c>
      <c r="DR33" s="4">
        <f>ParFedAn19!$C$22*CaGa19!$N34</f>
        <v>1066961.1841192616</v>
      </c>
      <c r="DS33" s="4">
        <f>ParFedAn19!$D$22*CaGa19!$N34</f>
        <v>150608.27467990207</v>
      </c>
      <c r="DT33" s="4">
        <f>ParFedAn19!$E$22*CoAr14FIII19!R32</f>
        <v>0</v>
      </c>
      <c r="DU33" s="4">
        <f>ParFedAn19!$F$22*CaGa19!$N34</f>
        <v>32113.006152255555</v>
      </c>
      <c r="DV33" s="4">
        <f>ParFedAn19!$G$22*CaGa19!$N34</f>
        <v>93635.415121397513</v>
      </c>
      <c r="DW33" s="4">
        <f>ParFedAn19!$H$22*CaGa19!$N34</f>
        <v>3775.1411798112449</v>
      </c>
      <c r="DX33" s="4">
        <f>ParFedAn19!$I$22*CaGa19!$N34</f>
        <v>23378.491764779017</v>
      </c>
      <c r="DY33" s="4">
        <f>ParFedAn19!$J$22*CaGa19!$N34</f>
        <v>6234.2313142816929</v>
      </c>
      <c r="DZ33" s="4">
        <f>ParFedAn19!$K$22*CoAr14FII19!O34</f>
        <v>14044.205842819823</v>
      </c>
      <c r="EA33" s="5">
        <f t="shared" si="64"/>
        <v>1390749.9501745082</v>
      </c>
      <c r="EC33" s="3" t="s">
        <v>28</v>
      </c>
      <c r="ED33" s="4">
        <f>ParFedAn19!$C$26*CaGa19!$N34</f>
        <v>1298298.6624668508</v>
      </c>
      <c r="EE33" s="4">
        <f>ParFedAn19!$D$26*CaGa19!$N34</f>
        <v>175006.45488309604</v>
      </c>
      <c r="EF33" s="4">
        <f>ParFedAn19!$E$26*CoAr14FIII19!R32</f>
        <v>0</v>
      </c>
      <c r="EG33" s="4">
        <f>ParFedAn19!$F$26*CaGa19!$N34</f>
        <v>32840.189736103363</v>
      </c>
      <c r="EH33" s="4">
        <f>ParFedAn19!$G$26*CaGa19!$N34</f>
        <v>31141.789637153594</v>
      </c>
      <c r="EI33" s="4">
        <f>ParFedAn19!$H$26*CaGa19!$N34</f>
        <v>2395.6427363836001</v>
      </c>
      <c r="EJ33" s="4">
        <f>ParFedAn19!$I$26*CaGa19!$N34</f>
        <v>36925.147726372226</v>
      </c>
      <c r="EK33" s="4">
        <f>ParFedAn19!$J$26*CaGa19!$N34</f>
        <v>6234.2313142816929</v>
      </c>
      <c r="EL33" s="4">
        <f>ParFedAn19!$K$26*CoAr14FII19!O34</f>
        <v>16291.235589823473</v>
      </c>
      <c r="EM33" s="5">
        <f t="shared" si="65"/>
        <v>1599133.3540900648</v>
      </c>
      <c r="EO33" s="3" t="s">
        <v>28</v>
      </c>
      <c r="EP33" s="4">
        <f>ParFedAn19!$C$30*CaGa19!$N34</f>
        <v>1185874.5775105492</v>
      </c>
      <c r="EQ33" s="4">
        <f>ParFedAn19!$D$30*CaGa19!$N34</f>
        <v>145211.3720755495</v>
      </c>
      <c r="ER33" s="4">
        <f>ParFedAn19!$E$30*CoAr14FIII19!R32</f>
        <v>1975673.2286006189</v>
      </c>
      <c r="ES33" s="400">
        <f>ParFedAn19!$F$30*CaGa19!$N34</f>
        <v>-7180.4655301358807</v>
      </c>
      <c r="ET33" s="4">
        <f>ParFedAn19!$G$30*CaGa19!$N34</f>
        <v>30847.718880952012</v>
      </c>
      <c r="EU33" s="4">
        <f>ParFedAn19!$H$30*CaGa19!$N34</f>
        <v>3966.0457577688185</v>
      </c>
      <c r="EV33" s="4">
        <f>ParFedAn19!$I$30*CaGa19!$N34</f>
        <v>31544.466350206185</v>
      </c>
      <c r="EW33" s="4">
        <f>ParFedAn19!$J$30*CaGa19!$N34</f>
        <v>6234.2313142816929</v>
      </c>
      <c r="EX33" s="4">
        <f>ParFedAn19!$K$30*CoAr14FII19!O34</f>
        <v>16587.278985944286</v>
      </c>
      <c r="EY33" s="5">
        <f t="shared" si="66"/>
        <v>3388758.4539457341</v>
      </c>
      <c r="FA33" s="3" t="s">
        <v>28</v>
      </c>
      <c r="FB33" s="405">
        <f>ParFedAn19!$C$41*CaGa19!$AC34+Aj1S19!AW35</f>
        <v>1021857.4145172407</v>
      </c>
      <c r="FC33" s="405">
        <f>ParFedAn19!$D$41*CaGa19!$AC34+Aj1S19!AX35</f>
        <v>138473.56587018206</v>
      </c>
      <c r="FD33" s="468">
        <f>IFERROR(ParFedAn19!$E$41*CoAr14FIII19!R32+Aj1S19!AY35,0)</f>
        <v>334681.55926742894</v>
      </c>
      <c r="FE33" s="405">
        <f>ParFedAn19!$F$41*CaGa19!$AC34+Aj1S19!AZ35</f>
        <v>29137.678136155995</v>
      </c>
      <c r="FF33" s="405">
        <f>ParFedAn19!$G$41*CaGa19!$AC34+Aj1S19!BA35</f>
        <v>104664.96505258534</v>
      </c>
      <c r="FG33" s="405">
        <f>ParFedAn19!$H$41*CaGa19!$AC34+Aj1S19!BB35</f>
        <v>4088.0918250331724</v>
      </c>
      <c r="FH33" s="405">
        <f>ParFedAn19!$I$41*CaGa19!$AC34+Aj1S19!BC35</f>
        <v>27540.566154341101</v>
      </c>
      <c r="FI33" s="405">
        <f>ParFedAn19!$J$41*CaGa19!$AC34+Aj1S19!BD35</f>
        <v>6237.962140392955</v>
      </c>
      <c r="FJ33" s="405">
        <f>ParFedAn19!$K$41*CoAr14FII19!U34+Aj1S19!BE35</f>
        <v>16413.175704447658</v>
      </c>
      <c r="FK33" s="5">
        <f t="shared" si="67"/>
        <v>1683094.9786678078</v>
      </c>
      <c r="FM33" s="3" t="s">
        <v>28</v>
      </c>
      <c r="FN33" s="4"/>
      <c r="FO33" s="4"/>
      <c r="FP33" s="4"/>
      <c r="FQ33" s="4"/>
      <c r="FR33" s="4"/>
      <c r="FS33" s="4"/>
      <c r="FT33" s="4"/>
      <c r="FU33" s="4"/>
      <c r="FV33" s="4"/>
      <c r="FW33" s="5">
        <f t="shared" si="68"/>
        <v>0</v>
      </c>
      <c r="FY33" s="3" t="s">
        <v>28</v>
      </c>
      <c r="FZ33" s="4"/>
      <c r="GA33" s="4"/>
      <c r="GB33" s="4"/>
      <c r="GC33" s="4"/>
      <c r="GD33" s="4"/>
      <c r="GE33" s="4"/>
      <c r="GF33" s="4"/>
      <c r="GG33" s="4"/>
      <c r="GH33" s="4"/>
      <c r="GI33" s="5">
        <f t="shared" si="69"/>
        <v>0</v>
      </c>
      <c r="GK33" s="3" t="s">
        <v>28</v>
      </c>
      <c r="GL33" s="4"/>
      <c r="GM33" s="4"/>
      <c r="GN33" s="4"/>
      <c r="GO33" s="4"/>
      <c r="GP33" s="4"/>
      <c r="GQ33" s="4"/>
      <c r="GR33" s="4"/>
      <c r="GS33" s="4"/>
      <c r="GT33" s="4"/>
      <c r="GU33" s="5">
        <f t="shared" si="70"/>
        <v>0</v>
      </c>
      <c r="GW33" s="3" t="s">
        <v>28</v>
      </c>
      <c r="GX33" s="4"/>
      <c r="GY33" s="4"/>
      <c r="GZ33" s="4"/>
      <c r="HA33" s="4"/>
      <c r="HB33" s="4"/>
      <c r="HC33" s="4"/>
      <c r="HD33" s="4"/>
      <c r="HE33" s="4"/>
      <c r="HF33" s="4"/>
      <c r="HG33" s="5"/>
      <c r="HI33" s="3" t="s">
        <v>28</v>
      </c>
      <c r="HJ33" s="4"/>
      <c r="HK33" s="4"/>
      <c r="HL33" s="4"/>
      <c r="HM33" s="4"/>
      <c r="HN33" s="4"/>
      <c r="HO33" s="4"/>
      <c r="HP33" s="4"/>
      <c r="HQ33" s="4"/>
      <c r="HR33" s="4"/>
      <c r="HS33" s="5">
        <f t="shared" si="71"/>
        <v>0</v>
      </c>
    </row>
    <row r="34" spans="1:227" s="2" customFormat="1">
      <c r="A34" s="3" t="s">
        <v>29</v>
      </c>
      <c r="B34" s="4">
        <f t="shared" si="8"/>
        <v>4571373.1172479726</v>
      </c>
      <c r="C34" s="4">
        <f t="shared" si="8"/>
        <v>640997.19085064041</v>
      </c>
      <c r="D34" s="4">
        <f t="shared" si="8"/>
        <v>0</v>
      </c>
      <c r="E34" s="4">
        <f t="shared" si="8"/>
        <v>209930.15301767652</v>
      </c>
      <c r="F34" s="4">
        <f t="shared" si="8"/>
        <v>187603.41994067031</v>
      </c>
      <c r="G34" s="4">
        <f t="shared" si="8"/>
        <v>17289.067918921297</v>
      </c>
      <c r="H34" s="4">
        <f t="shared" si="8"/>
        <v>146946.22402554477</v>
      </c>
      <c r="I34" s="4">
        <f t="shared" si="8"/>
        <v>26261.196956307926</v>
      </c>
      <c r="J34" s="4">
        <f t="shared" si="8"/>
        <v>95095.787327580183</v>
      </c>
      <c r="K34" s="6">
        <f t="shared" si="9"/>
        <v>5895496.1572853131</v>
      </c>
      <c r="L34" s="3"/>
      <c r="M34" s="3" t="s">
        <v>29</v>
      </c>
      <c r="N34" s="4">
        <f t="shared" si="10"/>
        <v>4986289.1845698021</v>
      </c>
      <c r="O34" s="4">
        <f t="shared" si="10"/>
        <v>661105.66879220691</v>
      </c>
      <c r="P34" s="4">
        <f t="shared" si="10"/>
        <v>2471786.1801983747</v>
      </c>
      <c r="Q34" s="4">
        <f t="shared" si="10"/>
        <v>81120.990124600721</v>
      </c>
      <c r="R34" s="4">
        <f t="shared" si="10"/>
        <v>218519.14935339353</v>
      </c>
      <c r="S34" s="4">
        <f t="shared" si="10"/>
        <v>14233.526004008967</v>
      </c>
      <c r="T34" s="4">
        <f t="shared" si="10"/>
        <v>128967.58108403184</v>
      </c>
      <c r="U34" s="4">
        <f t="shared" si="10"/>
        <v>26261.196956307926</v>
      </c>
      <c r="V34" s="4">
        <f t="shared" si="10"/>
        <v>90807.367788877062</v>
      </c>
      <c r="W34" s="5">
        <f t="shared" si="11"/>
        <v>8679090.8448716048</v>
      </c>
      <c r="X34" s="5"/>
      <c r="Y34" s="3" t="s">
        <v>29</v>
      </c>
      <c r="Z34" s="4">
        <f t="shared" si="12"/>
        <v>1425461.0108136747</v>
      </c>
      <c r="AA34" s="4">
        <f t="shared" si="13"/>
        <v>193162.97444451632</v>
      </c>
      <c r="AB34" s="4">
        <f t="shared" si="14"/>
        <v>418723.72464672622</v>
      </c>
      <c r="AC34" s="4">
        <f t="shared" si="15"/>
        <v>40636.651373959736</v>
      </c>
      <c r="AD34" s="4">
        <f t="shared" si="16"/>
        <v>146299.98989603677</v>
      </c>
      <c r="AE34" s="4">
        <f t="shared" si="17"/>
        <v>5706.2306974239264</v>
      </c>
      <c r="AF34" s="4">
        <f t="shared" si="18"/>
        <v>38408.715117965708</v>
      </c>
      <c r="AG34" s="4">
        <f t="shared" si="19"/>
        <v>8704.7766551500754</v>
      </c>
      <c r="AH34" s="4">
        <f t="shared" si="20"/>
        <v>32249.011864508946</v>
      </c>
      <c r="AI34" s="5">
        <f t="shared" si="21"/>
        <v>2309353.0855099629</v>
      </c>
      <c r="AK34" s="3" t="s">
        <v>29</v>
      </c>
      <c r="AL34" s="4">
        <f t="shared" si="22"/>
        <v>0</v>
      </c>
      <c r="AM34" s="4">
        <f t="shared" si="23"/>
        <v>0</v>
      </c>
      <c r="AN34" s="4">
        <f t="shared" si="24"/>
        <v>0</v>
      </c>
      <c r="AO34" s="4">
        <f t="shared" si="25"/>
        <v>0</v>
      </c>
      <c r="AP34" s="4">
        <f t="shared" si="26"/>
        <v>0</v>
      </c>
      <c r="AQ34" s="4">
        <f t="shared" si="27"/>
        <v>0</v>
      </c>
      <c r="AR34" s="4">
        <f t="shared" si="28"/>
        <v>0</v>
      </c>
      <c r="AS34" s="4">
        <f t="shared" si="29"/>
        <v>0</v>
      </c>
      <c r="AT34" s="4">
        <f t="shared" si="30"/>
        <v>0</v>
      </c>
      <c r="AU34" s="5">
        <f t="shared" si="31"/>
        <v>0</v>
      </c>
      <c r="AW34" s="3" t="s">
        <v>29</v>
      </c>
      <c r="AX34" s="4">
        <f t="shared" si="32"/>
        <v>9557662.3018177729</v>
      </c>
      <c r="AY34" s="4">
        <f t="shared" si="33"/>
        <v>1302102.8596428474</v>
      </c>
      <c r="AZ34" s="4">
        <f t="shared" si="34"/>
        <v>2471786.1801983747</v>
      </c>
      <c r="BA34" s="4">
        <f t="shared" si="35"/>
        <v>291051.1431422772</v>
      </c>
      <c r="BB34" s="4">
        <f t="shared" si="36"/>
        <v>406122.5692940639</v>
      </c>
      <c r="BC34" s="4">
        <f t="shared" si="37"/>
        <v>31522.593922930264</v>
      </c>
      <c r="BD34" s="4">
        <f t="shared" si="38"/>
        <v>275913.80510957661</v>
      </c>
      <c r="BE34" s="4">
        <f t="shared" si="39"/>
        <v>52522.393912615858</v>
      </c>
      <c r="BF34" s="4">
        <f t="shared" si="40"/>
        <v>185903.15511645726</v>
      </c>
      <c r="BG34" s="5">
        <f t="shared" si="41"/>
        <v>14574587.002156915</v>
      </c>
      <c r="BI34" s="3" t="s">
        <v>29</v>
      </c>
      <c r="BJ34" s="4">
        <f t="shared" si="42"/>
        <v>1425461.0108136747</v>
      </c>
      <c r="BK34" s="4">
        <f t="shared" si="43"/>
        <v>193162.97444451632</v>
      </c>
      <c r="BL34" s="4">
        <f t="shared" si="44"/>
        <v>418723.72464672622</v>
      </c>
      <c r="BM34" s="4">
        <f t="shared" si="45"/>
        <v>40636.651373959736</v>
      </c>
      <c r="BN34" s="4">
        <f t="shared" si="46"/>
        <v>146299.98989603677</v>
      </c>
      <c r="BO34" s="4">
        <f t="shared" si="47"/>
        <v>5706.2306974239264</v>
      </c>
      <c r="BP34" s="4">
        <f t="shared" si="48"/>
        <v>38408.715117965708</v>
      </c>
      <c r="BQ34" s="4">
        <f t="shared" si="49"/>
        <v>8704.7766551500754</v>
      </c>
      <c r="BR34" s="4">
        <f t="shared" si="50"/>
        <v>32249.011864508946</v>
      </c>
      <c r="BS34" s="5">
        <f t="shared" si="51"/>
        <v>2309353.0855099629</v>
      </c>
      <c r="BU34" s="3" t="s">
        <v>29</v>
      </c>
      <c r="BV34" s="4">
        <f t="shared" si="52"/>
        <v>10983123.312631447</v>
      </c>
      <c r="BW34" s="4">
        <f t="shared" si="53"/>
        <v>1495265.8340873637</v>
      </c>
      <c r="BX34" s="4">
        <f t="shared" si="54"/>
        <v>2890509.9048451008</v>
      </c>
      <c r="BY34" s="4">
        <f t="shared" si="55"/>
        <v>331687.79451623693</v>
      </c>
      <c r="BZ34" s="4">
        <f t="shared" si="56"/>
        <v>552422.55919010064</v>
      </c>
      <c r="CA34" s="4">
        <f t="shared" si="57"/>
        <v>37228.824620354193</v>
      </c>
      <c r="CB34" s="4">
        <f t="shared" si="58"/>
        <v>314322.52022754232</v>
      </c>
      <c r="CC34" s="4">
        <f t="shared" si="59"/>
        <v>61227.170567765934</v>
      </c>
      <c r="CD34" s="4">
        <f t="shared" si="60"/>
        <v>218152.1669809662</v>
      </c>
      <c r="CE34" s="5">
        <f t="shared" si="61"/>
        <v>16883940.087666877</v>
      </c>
      <c r="CF34" s="6"/>
      <c r="CG34" s="3" t="s">
        <v>29</v>
      </c>
      <c r="CH34" s="4">
        <f>ParFedAn19!$C$7*CaGa19!$N35</f>
        <v>1353073.6017672219</v>
      </c>
      <c r="CI34" s="4">
        <f>ParFedAn19!$D$7*CaGa19!$N35</f>
        <v>186190.84481355111</v>
      </c>
      <c r="CJ34" s="4">
        <f>ParFedAn19!$E$7*CoAr14FIII19!R33</f>
        <v>0</v>
      </c>
      <c r="CK34" s="4">
        <f>ParFedAn19!$F$7*CaGa19!$N35</f>
        <v>49497.432448214102</v>
      </c>
      <c r="CL34" s="4">
        <f>ParFedAn19!$G$7*CaGa19!$N35</f>
        <v>100974.40007751797</v>
      </c>
      <c r="CM34" s="4">
        <f>ParFedAn19!$H$7*CaGa19!$N35</f>
        <v>6239.9289354389002</v>
      </c>
      <c r="CN34" s="4">
        <f>ParFedAn19!$I$7*CaGa19!$N35+Aj1S19!G36</f>
        <v>49482.674692828841</v>
      </c>
      <c r="CO34" s="4">
        <f>ParFedAn19!$J$7*CaGa19!$N35</f>
        <v>8753.7323187693091</v>
      </c>
      <c r="CP34" s="4">
        <f>ParFedAn19!$K$7*CoAr14FII19!O35+Aj1S19!I36</f>
        <v>32696.023634448229</v>
      </c>
      <c r="CQ34" s="5">
        <f t="shared" si="7"/>
        <v>1786908.6386879904</v>
      </c>
      <c r="CS34" s="3" t="s">
        <v>29</v>
      </c>
      <c r="CT34" s="4">
        <f>ParFedAn19!$C$11*CaGa19!$N35</f>
        <v>1868860.7366740778</v>
      </c>
      <c r="CU34" s="4">
        <f>ParFedAn19!$D$11*CaGa19!$N35</f>
        <v>269316.3412075385</v>
      </c>
      <c r="CV34" s="4">
        <f>ParFedAn19!$E$11*CoAr14FIII19!R33</f>
        <v>0</v>
      </c>
      <c r="CW34" s="4">
        <f>ParFedAn19!$F$11*CaGa19!$N35</f>
        <v>86286.390846415525</v>
      </c>
      <c r="CX34" s="4">
        <f>ParFedAn19!$G$11*CaGa19!$N35</f>
        <v>43314.509931576162</v>
      </c>
      <c r="CY34" s="4">
        <f>ParFedAn19!$H$11*CaGa19!$N35</f>
        <v>5084.9724663463949</v>
      </c>
      <c r="CZ34" s="4">
        <f>ParFedAn19!$I$11*CaGa19!$N35+Aj1S19!G36</f>
        <v>52399.813301487447</v>
      </c>
      <c r="DA34" s="4">
        <f>ParFedAn19!$J$11*CaGa19!$N35</f>
        <v>8753.7323187693091</v>
      </c>
      <c r="DB34" s="4">
        <f>ParFedAn19!$K$11*CoAr14FII19!O35+Aj1S19!I36</f>
        <v>39707.554997445892</v>
      </c>
      <c r="DC34" s="5">
        <f t="shared" si="62"/>
        <v>2373724.0517436569</v>
      </c>
      <c r="DE34" s="3" t="s">
        <v>29</v>
      </c>
      <c r="DF34" s="4">
        <f>ParFedAn19!$C$14*CaGa19!$N35</f>
        <v>1349438.7788066727</v>
      </c>
      <c r="DG34" s="4">
        <f>ParFedAn19!$D$14*CaGa19!$N35</f>
        <v>185490.0048295508</v>
      </c>
      <c r="DH34" s="4">
        <f>ParFedAn19!$E$14*CoAr14FIII19!R33</f>
        <v>0</v>
      </c>
      <c r="DI34" s="4">
        <f>ParFedAn19!$F$14*CaGa19!$N35</f>
        <v>74146.329723046889</v>
      </c>
      <c r="DJ34" s="4">
        <f>ParFedAn19!$G$14*CaGa19!$N35</f>
        <v>43314.509931576162</v>
      </c>
      <c r="DK34" s="4">
        <f>ParFedAn19!$H$14*CaGa19!$N35</f>
        <v>5964.1665171360037</v>
      </c>
      <c r="DL34" s="4">
        <f>ParFedAn19!$I$14*CaGa19!$N35+Aj1S19!G36</f>
        <v>45063.736031228487</v>
      </c>
      <c r="DM34" s="4">
        <f>ParFedAn19!$J$14*CaGa19!$N35</f>
        <v>8753.7323187693091</v>
      </c>
      <c r="DN34" s="4">
        <f>ParFedAn19!$K$14*CoAr14FII19!O35+Aj1S19!I36</f>
        <v>22692.208695686062</v>
      </c>
      <c r="DO34" s="5">
        <f t="shared" si="63"/>
        <v>1734863.4668536661</v>
      </c>
      <c r="DQ34" s="3" t="s">
        <v>29</v>
      </c>
      <c r="DR34" s="4">
        <f>ParFedAn19!$C$22*CaGa19!$N35</f>
        <v>1498162.665042738</v>
      </c>
      <c r="DS34" s="4">
        <f>ParFedAn19!$D$22*CaGa19!$N35</f>
        <v>211475.07288016763</v>
      </c>
      <c r="DT34" s="4">
        <f>ParFedAn19!$E$22*CoAr14FIII19!R33</f>
        <v>0</v>
      </c>
      <c r="DU34" s="4">
        <f>ParFedAn19!$F$22*CaGa19!$N35</f>
        <v>45091.150077132865</v>
      </c>
      <c r="DV34" s="4">
        <f>ParFedAn19!$G$22*CaGa19!$N35</f>
        <v>131477.2131813333</v>
      </c>
      <c r="DW34" s="4">
        <f>ParFedAn19!$H$22*CaGa19!$N35</f>
        <v>5300.8259860242633</v>
      </c>
      <c r="DX34" s="4">
        <f>ParFedAn19!$I$22*CaGa19!$N35</f>
        <v>32826.670780823901</v>
      </c>
      <c r="DY34" s="4">
        <f>ParFedAn19!$J$22*CaGa19!$N35</f>
        <v>8753.7323187693091</v>
      </c>
      <c r="DZ34" s="4">
        <f>ParFedAn19!$K$22*CoAr14FII19!O35</f>
        <v>27179.101166658744</v>
      </c>
      <c r="EA34" s="5">
        <f t="shared" si="64"/>
        <v>1960266.4314336479</v>
      </c>
      <c r="EC34" s="3" t="s">
        <v>29</v>
      </c>
      <c r="ED34" s="4">
        <f>ParFedAn19!$C$26*CaGa19!$N35</f>
        <v>1822992.8259183478</v>
      </c>
      <c r="EE34" s="4">
        <f>ParFedAn19!$D$26*CaGa19!$N35</f>
        <v>245733.52878227504</v>
      </c>
      <c r="EF34" s="4">
        <f>ParFedAn19!$E$26*CoAr14FIII19!R33</f>
        <v>0</v>
      </c>
      <c r="EG34" s="4">
        <f>ParFedAn19!$F$26*CaGa19!$N35</f>
        <v>46112.217490051036</v>
      </c>
      <c r="EH34" s="4">
        <f>ParFedAn19!$G$26*CaGa19!$N35</f>
        <v>43727.42631261771</v>
      </c>
      <c r="EI34" s="4">
        <f>ParFedAn19!$H$26*CaGa19!$N35</f>
        <v>3363.8173158036429</v>
      </c>
      <c r="EJ34" s="4">
        <f>ParFedAn19!$I$26*CaGa19!$N35</f>
        <v>51848.069590744475</v>
      </c>
      <c r="EK34" s="4">
        <f>ParFedAn19!$J$26*CaGa19!$N35</f>
        <v>8753.7323187693091</v>
      </c>
      <c r="EL34" s="4">
        <f>ParFedAn19!$K$26*CoAr14FII19!O35</f>
        <v>31527.673773882907</v>
      </c>
      <c r="EM34" s="5">
        <f t="shared" si="65"/>
        <v>2254059.291502492</v>
      </c>
      <c r="EO34" s="3" t="s">
        <v>29</v>
      </c>
      <c r="EP34" s="4">
        <f>ParFedAn19!$C$30*CaGa19!$N35</f>
        <v>1665133.6936087159</v>
      </c>
      <c r="EQ34" s="4">
        <f>ParFedAn19!$D$30*CaGa19!$N35</f>
        <v>203897.06712976427</v>
      </c>
      <c r="ER34" s="4">
        <f>ParFedAn19!$E$30*CoAr14FIII19!R33</f>
        <v>2471786.1801983747</v>
      </c>
      <c r="ES34" s="400">
        <f>ParFedAn19!$F$30*CaGa19!$N35</f>
        <v>-10082.377442583185</v>
      </c>
      <c r="ET34" s="4">
        <f>ParFedAn19!$G$30*CaGa19!$N35</f>
        <v>43314.509859442544</v>
      </c>
      <c r="EU34" s="4">
        <f>ParFedAn19!$H$30*CaGa19!$N35</f>
        <v>5568.8827021810612</v>
      </c>
      <c r="EV34" s="4">
        <f>ParFedAn19!$I$30*CaGa19!$N35</f>
        <v>44292.840712463469</v>
      </c>
      <c r="EW34" s="4">
        <f>ParFedAn19!$J$30*CaGa19!$N35</f>
        <v>8753.7323187693091</v>
      </c>
      <c r="EX34" s="4">
        <f>ParFedAn19!$K$30*CoAr14FII19!O35</f>
        <v>32100.592848335411</v>
      </c>
      <c r="EY34" s="5">
        <f t="shared" si="66"/>
        <v>4464765.1219354635</v>
      </c>
      <c r="FA34" s="3" t="s">
        <v>29</v>
      </c>
      <c r="FB34" s="405">
        <f>ParFedAn19!$C$41*CaGa19!$AC35+Aj1S19!AW36</f>
        <v>1425461.0108136747</v>
      </c>
      <c r="FC34" s="405">
        <f>ParFedAn19!$D$41*CaGa19!$AC35+Aj1S19!AX36</f>
        <v>193162.97444451632</v>
      </c>
      <c r="FD34" s="468">
        <f>IFERROR(ParFedAn19!$E$41*CoAr14FIII19!R33+Aj1S19!AY36,0)</f>
        <v>418723.72464672622</v>
      </c>
      <c r="FE34" s="405">
        <f>ParFedAn19!$F$41*CaGa19!$AC35+Aj1S19!AZ36</f>
        <v>40636.651373959736</v>
      </c>
      <c r="FF34" s="405">
        <f>ParFedAn19!$G$41*CaGa19!$AC35+Aj1S19!BA36</f>
        <v>146299.98989603677</v>
      </c>
      <c r="FG34" s="405">
        <f>ParFedAn19!$H$41*CaGa19!$AC35+Aj1S19!BB36</f>
        <v>5706.2306974239264</v>
      </c>
      <c r="FH34" s="405">
        <f>ParFedAn19!$I$41*CaGa19!$AC35+Aj1S19!BC36</f>
        <v>38408.715117965708</v>
      </c>
      <c r="FI34" s="405">
        <f>ParFedAn19!$J$41*CaGa19!$AC35+Aj1S19!BD36</f>
        <v>8704.7766551500754</v>
      </c>
      <c r="FJ34" s="405">
        <f>ParFedAn19!$K$41*CoAr14FII19!U35+Aj1S19!BE36</f>
        <v>32249.011864508946</v>
      </c>
      <c r="FK34" s="5">
        <f t="shared" si="67"/>
        <v>2309353.0855099629</v>
      </c>
      <c r="FM34" s="3" t="s">
        <v>29</v>
      </c>
      <c r="FN34" s="4"/>
      <c r="FO34" s="4"/>
      <c r="FP34" s="4"/>
      <c r="FQ34" s="4"/>
      <c r="FR34" s="4"/>
      <c r="FS34" s="4"/>
      <c r="FT34" s="4"/>
      <c r="FU34" s="4"/>
      <c r="FV34" s="4"/>
      <c r="FW34" s="5">
        <f t="shared" si="68"/>
        <v>0</v>
      </c>
      <c r="FY34" s="3" t="s">
        <v>29</v>
      </c>
      <c r="FZ34" s="4"/>
      <c r="GA34" s="4"/>
      <c r="GB34" s="4"/>
      <c r="GC34" s="4"/>
      <c r="GD34" s="4"/>
      <c r="GE34" s="4"/>
      <c r="GF34" s="4"/>
      <c r="GG34" s="4"/>
      <c r="GH34" s="4"/>
      <c r="GI34" s="5">
        <f t="shared" si="69"/>
        <v>0</v>
      </c>
      <c r="GK34" s="3" t="s">
        <v>29</v>
      </c>
      <c r="GL34" s="4"/>
      <c r="GM34" s="4"/>
      <c r="GN34" s="4"/>
      <c r="GO34" s="4"/>
      <c r="GP34" s="4"/>
      <c r="GQ34" s="4"/>
      <c r="GR34" s="4"/>
      <c r="GS34" s="4"/>
      <c r="GT34" s="4"/>
      <c r="GU34" s="5">
        <f t="shared" si="70"/>
        <v>0</v>
      </c>
      <c r="GW34" s="3" t="s">
        <v>29</v>
      </c>
      <c r="GX34" s="4"/>
      <c r="GY34" s="4"/>
      <c r="GZ34" s="4"/>
      <c r="HA34" s="4"/>
      <c r="HB34" s="4"/>
      <c r="HC34" s="4"/>
      <c r="HD34" s="4"/>
      <c r="HE34" s="4"/>
      <c r="HF34" s="4"/>
      <c r="HG34" s="5"/>
      <c r="HI34" s="3" t="s">
        <v>29</v>
      </c>
      <c r="HJ34" s="4"/>
      <c r="HK34" s="4"/>
      <c r="HL34" s="4"/>
      <c r="HM34" s="4"/>
      <c r="HN34" s="4"/>
      <c r="HO34" s="4"/>
      <c r="HP34" s="4"/>
      <c r="HQ34" s="4"/>
      <c r="HR34" s="4"/>
      <c r="HS34" s="5">
        <f t="shared" si="71"/>
        <v>0</v>
      </c>
    </row>
    <row r="35" spans="1:227" s="2" customFormat="1">
      <c r="A35" s="3" t="s">
        <v>30</v>
      </c>
      <c r="B35" s="4">
        <f t="shared" si="8"/>
        <v>4269461.4216121258</v>
      </c>
      <c r="C35" s="4">
        <f t="shared" si="8"/>
        <v>598663.18226635852</v>
      </c>
      <c r="D35" s="4">
        <f t="shared" si="8"/>
        <v>0</v>
      </c>
      <c r="E35" s="4">
        <f t="shared" si="8"/>
        <v>196065.52923023666</v>
      </c>
      <c r="F35" s="4">
        <f t="shared" si="8"/>
        <v>175213.34256814787</v>
      </c>
      <c r="G35" s="4">
        <f t="shared" si="8"/>
        <v>16147.228983991565</v>
      </c>
      <c r="H35" s="4">
        <f t="shared" si="8"/>
        <v>137244.52097350289</v>
      </c>
      <c r="I35" s="4">
        <f t="shared" si="8"/>
        <v>24526.802869640385</v>
      </c>
      <c r="J35" s="4">
        <f t="shared" si="8"/>
        <v>74795.361465751485</v>
      </c>
      <c r="K35" s="6">
        <f t="shared" si="9"/>
        <v>5492117.389969755</v>
      </c>
      <c r="L35" s="3"/>
      <c r="M35" s="3" t="s">
        <v>30</v>
      </c>
      <c r="N35" s="4">
        <f t="shared" si="10"/>
        <v>4656974.7785843993</v>
      </c>
      <c r="O35" s="4">
        <f t="shared" si="10"/>
        <v>617443.61620095302</v>
      </c>
      <c r="P35" s="4">
        <f t="shared" si="10"/>
        <v>9013401.8161750678</v>
      </c>
      <c r="Q35" s="4">
        <f t="shared" si="10"/>
        <v>75763.436704213746</v>
      </c>
      <c r="R35" s="4">
        <f t="shared" si="10"/>
        <v>204087.27402445461</v>
      </c>
      <c r="S35" s="4">
        <f t="shared" si="10"/>
        <v>13293.487232171792</v>
      </c>
      <c r="T35" s="4">
        <f t="shared" si="10"/>
        <v>120450.04814841927</v>
      </c>
      <c r="U35" s="4">
        <f t="shared" si="10"/>
        <v>24526.802869640385</v>
      </c>
      <c r="V35" s="4">
        <f t="shared" si="10"/>
        <v>71466.179723353154</v>
      </c>
      <c r="W35" s="5">
        <f t="shared" si="11"/>
        <v>14797407.439662674</v>
      </c>
      <c r="X35" s="5"/>
      <c r="Y35" s="3" t="s">
        <v>30</v>
      </c>
      <c r="Z35" s="4">
        <f t="shared" si="12"/>
        <v>1345677.5327522203</v>
      </c>
      <c r="AA35" s="4">
        <f t="shared" si="13"/>
        <v>182357.09765222089</v>
      </c>
      <c r="AB35" s="4">
        <f t="shared" si="14"/>
        <v>1526881.7385747728</v>
      </c>
      <c r="AC35" s="4">
        <f t="shared" si="15"/>
        <v>38376.940955059232</v>
      </c>
      <c r="AD35" s="4">
        <f t="shared" si="16"/>
        <v>137655.76985812542</v>
      </c>
      <c r="AE35" s="4">
        <f t="shared" si="17"/>
        <v>5381.5091663042858</v>
      </c>
      <c r="AF35" s="4">
        <f t="shared" si="18"/>
        <v>36273.721558296529</v>
      </c>
      <c r="AG35" s="4">
        <f t="shared" si="19"/>
        <v>8212.9349845096331</v>
      </c>
      <c r="AH35" s="4">
        <f t="shared" si="20"/>
        <v>25333.109889042458</v>
      </c>
      <c r="AI35" s="5">
        <f t="shared" si="21"/>
        <v>3306150.355390552</v>
      </c>
      <c r="AK35" s="3" t="s">
        <v>30</v>
      </c>
      <c r="AL35" s="4">
        <f t="shared" si="22"/>
        <v>0</v>
      </c>
      <c r="AM35" s="4">
        <f t="shared" si="23"/>
        <v>0</v>
      </c>
      <c r="AN35" s="4">
        <f t="shared" si="24"/>
        <v>0</v>
      </c>
      <c r="AO35" s="4">
        <f t="shared" si="25"/>
        <v>0</v>
      </c>
      <c r="AP35" s="4">
        <f t="shared" si="26"/>
        <v>0</v>
      </c>
      <c r="AQ35" s="4">
        <f t="shared" si="27"/>
        <v>0</v>
      </c>
      <c r="AR35" s="4">
        <f t="shared" si="28"/>
        <v>0</v>
      </c>
      <c r="AS35" s="4">
        <f t="shared" si="29"/>
        <v>0</v>
      </c>
      <c r="AT35" s="4">
        <f t="shared" si="30"/>
        <v>0</v>
      </c>
      <c r="AU35" s="5">
        <f t="shared" si="31"/>
        <v>0</v>
      </c>
      <c r="AW35" s="3" t="s">
        <v>30</v>
      </c>
      <c r="AX35" s="4">
        <f t="shared" si="32"/>
        <v>8926436.2001965251</v>
      </c>
      <c r="AY35" s="4">
        <f t="shared" si="33"/>
        <v>1216106.7984673115</v>
      </c>
      <c r="AZ35" s="4">
        <f t="shared" si="34"/>
        <v>9013401.8161750678</v>
      </c>
      <c r="BA35" s="4">
        <f t="shared" si="35"/>
        <v>271828.96593445039</v>
      </c>
      <c r="BB35" s="4">
        <f t="shared" si="36"/>
        <v>379300.61659260246</v>
      </c>
      <c r="BC35" s="4">
        <f t="shared" si="37"/>
        <v>29440.716216163357</v>
      </c>
      <c r="BD35" s="4">
        <f t="shared" si="38"/>
        <v>257694.56912192219</v>
      </c>
      <c r="BE35" s="4">
        <f t="shared" si="39"/>
        <v>49053.605739280771</v>
      </c>
      <c r="BF35" s="4">
        <f t="shared" si="40"/>
        <v>146261.54118910464</v>
      </c>
      <c r="BG35" s="5">
        <f t="shared" si="41"/>
        <v>20289524.829632428</v>
      </c>
      <c r="BI35" s="3" t="s">
        <v>30</v>
      </c>
      <c r="BJ35" s="4">
        <f t="shared" si="42"/>
        <v>1345677.5327522203</v>
      </c>
      <c r="BK35" s="4">
        <f t="shared" si="43"/>
        <v>182357.09765222089</v>
      </c>
      <c r="BL35" s="4">
        <f t="shared" si="44"/>
        <v>1526881.7385747728</v>
      </c>
      <c r="BM35" s="4">
        <f t="shared" si="45"/>
        <v>38376.940955059232</v>
      </c>
      <c r="BN35" s="4">
        <f t="shared" si="46"/>
        <v>137655.76985812542</v>
      </c>
      <c r="BO35" s="4">
        <f t="shared" si="47"/>
        <v>5381.5091663042858</v>
      </c>
      <c r="BP35" s="4">
        <f t="shared" si="48"/>
        <v>36273.721558296529</v>
      </c>
      <c r="BQ35" s="4">
        <f t="shared" si="49"/>
        <v>8212.9349845096331</v>
      </c>
      <c r="BR35" s="4">
        <f t="shared" si="50"/>
        <v>25333.109889042458</v>
      </c>
      <c r="BS35" s="5">
        <f t="shared" si="51"/>
        <v>3306150.355390552</v>
      </c>
      <c r="BU35" s="3" t="s">
        <v>30</v>
      </c>
      <c r="BV35" s="4">
        <f t="shared" si="52"/>
        <v>10272113.732948745</v>
      </c>
      <c r="BW35" s="4">
        <f t="shared" si="53"/>
        <v>1398463.8961195324</v>
      </c>
      <c r="BX35" s="4">
        <f t="shared" si="54"/>
        <v>10540283.554749841</v>
      </c>
      <c r="BY35" s="4">
        <f t="shared" si="55"/>
        <v>310205.90688950964</v>
      </c>
      <c r="BZ35" s="4">
        <f t="shared" si="56"/>
        <v>516956.38645072788</v>
      </c>
      <c r="CA35" s="4">
        <f t="shared" si="57"/>
        <v>34822.225382467645</v>
      </c>
      <c r="CB35" s="4">
        <f t="shared" si="58"/>
        <v>293968.29068021872</v>
      </c>
      <c r="CC35" s="4">
        <f t="shared" si="59"/>
        <v>57266.5407237904</v>
      </c>
      <c r="CD35" s="4">
        <f t="shared" si="60"/>
        <v>171594.65107814709</v>
      </c>
      <c r="CE35" s="5">
        <f t="shared" si="61"/>
        <v>23595675.185022973</v>
      </c>
      <c r="CF35" s="6"/>
      <c r="CG35" s="3" t="s">
        <v>30</v>
      </c>
      <c r="CH35" s="4">
        <f>ParFedAn19!$C$7*CaGa19!$N36</f>
        <v>1263711.2296851173</v>
      </c>
      <c r="CI35" s="4">
        <f>ParFedAn19!$D$7*CaGa19!$N36</f>
        <v>173894.05953093324</v>
      </c>
      <c r="CJ35" s="4">
        <f>ParFedAn19!$E$7*CoAr14FIII19!R34</f>
        <v>0</v>
      </c>
      <c r="CK35" s="4">
        <f>ParFedAn19!$F$7*CaGa19!$N36</f>
        <v>46228.424783169801</v>
      </c>
      <c r="CL35" s="4">
        <f>ParFedAn19!$G$7*CaGa19!$N36</f>
        <v>94305.64835646651</v>
      </c>
      <c r="CM35" s="4">
        <f>ParFedAn19!$H$7*CaGa19!$N36</f>
        <v>5827.8191650862063</v>
      </c>
      <c r="CN35" s="4">
        <f>ParFedAn19!$I$7*CaGa19!$N36+Aj1S19!G37</f>
        <v>46215.712055638483</v>
      </c>
      <c r="CO35" s="4">
        <f>ParFedAn19!$J$7*CaGa19!$N36</f>
        <v>8175.6009565467948</v>
      </c>
      <c r="CP35" s="4">
        <f>ParFedAn19!$K$7*CoAr14FII19!O36+Aj1S19!I37</f>
        <v>25716.771461465265</v>
      </c>
      <c r="CQ35" s="5">
        <f t="shared" si="7"/>
        <v>1664075.2659944233</v>
      </c>
      <c r="CS35" s="3" t="s">
        <v>30</v>
      </c>
      <c r="CT35" s="4">
        <f>ParFedAn19!$C$11*CaGa19!$N36</f>
        <v>1745433.7270109064</v>
      </c>
      <c r="CU35" s="4">
        <f>ParFedAn19!$D$11*CaGa19!$N36</f>
        <v>251529.61692340049</v>
      </c>
      <c r="CV35" s="4">
        <f>ParFedAn19!$E$11*CoAr14FIII19!R34</f>
        <v>0</v>
      </c>
      <c r="CW35" s="4">
        <f>ParFedAn19!$F$11*CaGa19!$N36</f>
        <v>80587.693780440386</v>
      </c>
      <c r="CX35" s="4">
        <f>ParFedAn19!$G$11*CaGa19!$N36</f>
        <v>40453.847105840672</v>
      </c>
      <c r="CY35" s="4">
        <f>ParFedAn19!$H$11*CaGa19!$N36</f>
        <v>4749.1406232216641</v>
      </c>
      <c r="CZ35" s="4">
        <f>ParFedAn19!$I$11*CaGa19!$N36+Aj1S19!G37</f>
        <v>48940.191207027696</v>
      </c>
      <c r="DA35" s="4">
        <f>ParFedAn19!$J$11*CaGa19!$N36</f>
        <v>8175.6009565467948</v>
      </c>
      <c r="DB35" s="4">
        <f>ParFedAn19!$K$11*CoAr14FII19!O36+Aj1S19!I37</f>
        <v>31234.906968805633</v>
      </c>
      <c r="DC35" s="5">
        <f t="shared" si="62"/>
        <v>2211104.7245761892</v>
      </c>
      <c r="DE35" s="3" t="s">
        <v>30</v>
      </c>
      <c r="DF35" s="4">
        <f>ParFedAn19!$C$14*CaGa19!$N36</f>
        <v>1260316.4649161024</v>
      </c>
      <c r="DG35" s="4">
        <f>ParFedAn19!$D$14*CaGa19!$N36</f>
        <v>173239.50581202481</v>
      </c>
      <c r="DH35" s="4">
        <f>ParFedAn19!$E$14*CoAr14FIII19!R34</f>
        <v>0</v>
      </c>
      <c r="DI35" s="4">
        <f>ParFedAn19!$F$14*CaGa19!$N36</f>
        <v>69249.410666626456</v>
      </c>
      <c r="DJ35" s="4">
        <f>ParFedAn19!$G$14*CaGa19!$N36</f>
        <v>40453.847105840672</v>
      </c>
      <c r="DK35" s="4">
        <f>ParFedAn19!$H$14*CaGa19!$N36</f>
        <v>5570.2691956836943</v>
      </c>
      <c r="DL35" s="4">
        <f>ParFedAn19!$I$14*CaGa19!$N36+Aj1S19!G37</f>
        <v>42088.617710836697</v>
      </c>
      <c r="DM35" s="4">
        <f>ParFedAn19!$J$14*CaGa19!$N36</f>
        <v>8175.6009565467948</v>
      </c>
      <c r="DN35" s="4">
        <f>ParFedAn19!$K$14*CoAr14FII19!O36+Aj1S19!I37</f>
        <v>17843.683035480586</v>
      </c>
      <c r="DO35" s="5">
        <f t="shared" si="63"/>
        <v>1616937.3993991422</v>
      </c>
      <c r="DQ35" s="3" t="s">
        <v>30</v>
      </c>
      <c r="DR35" s="4">
        <f>ParFedAn19!$C$22*CaGa19!$N36</f>
        <v>1399218.0331038623</v>
      </c>
      <c r="DS35" s="4">
        <f>ParFedAn19!$D$22*CaGa19!$N36</f>
        <v>197508.41642916188</v>
      </c>
      <c r="DT35" s="4">
        <f>ParFedAn19!$E$22*CoAr14FIII19!R34</f>
        <v>0</v>
      </c>
      <c r="DU35" s="4">
        <f>ParFedAn19!$F$22*CaGa19!$N36</f>
        <v>42113.150857031331</v>
      </c>
      <c r="DV35" s="4">
        <f>ParFedAn19!$G$22*CaGa19!$N36</f>
        <v>122793.93414220105</v>
      </c>
      <c r="DW35" s="4">
        <f>ParFedAn19!$H$22*CaGa19!$N36</f>
        <v>4950.7383163757631</v>
      </c>
      <c r="DX35" s="4">
        <f>ParFedAn19!$I$22*CaGa19!$N36</f>
        <v>30658.666642171433</v>
      </c>
      <c r="DY35" s="4">
        <f>ParFedAn19!$J$22*CaGa19!$N36</f>
        <v>8175.6009565467948</v>
      </c>
      <c r="DZ35" s="4">
        <f>ParFedAn19!$K$22*CoAr14FII19!O36</f>
        <v>21390.186457244199</v>
      </c>
      <c r="EA35" s="5">
        <f t="shared" si="64"/>
        <v>1826808.7269045946</v>
      </c>
      <c r="EC35" s="3" t="s">
        <v>30</v>
      </c>
      <c r="ED35" s="4">
        <f>ParFedAn19!$C$26*CaGa19!$N36</f>
        <v>1702595.1158455524</v>
      </c>
      <c r="EE35" s="4">
        <f>ParFedAn19!$D$26*CaGa19!$N36</f>
        <v>229504.30739815402</v>
      </c>
      <c r="EF35" s="4">
        <f>ParFedAn19!$E$26*CoAr14FIII19!R34</f>
        <v>0</v>
      </c>
      <c r="EG35" s="4">
        <f>ParFedAn19!$F$26*CaGa19!$N36</f>
        <v>43066.782909482092</v>
      </c>
      <c r="EH35" s="4">
        <f>ParFedAn19!$G$26*CaGa19!$N36</f>
        <v>40839.492843782507</v>
      </c>
      <c r="EI35" s="4">
        <f>ParFedAn19!$H$26*CaGa19!$N36</f>
        <v>3141.6574168901875</v>
      </c>
      <c r="EJ35" s="4">
        <f>ParFedAn19!$I$26*CaGa19!$N36</f>
        <v>48423.816482520691</v>
      </c>
      <c r="EK35" s="4">
        <f>ParFedAn19!$J$26*CaGa19!$N36</f>
        <v>8175.6009565467948</v>
      </c>
      <c r="EL35" s="4">
        <f>ParFedAn19!$K$26*CoAr14FII19!O36</f>
        <v>24812.550512663929</v>
      </c>
      <c r="EM35" s="5">
        <f t="shared" si="65"/>
        <v>2100559.3243655926</v>
      </c>
      <c r="EO35" s="3" t="s">
        <v>30</v>
      </c>
      <c r="EP35" s="4">
        <f>ParFedAn19!$C$30*CaGa19!$N36</f>
        <v>1555161.629634985</v>
      </c>
      <c r="EQ35" s="4">
        <f>ParFedAn19!$D$30*CaGa19!$N36</f>
        <v>190430.89237363706</v>
      </c>
      <c r="ER35" s="4">
        <f>ParFedAn19!$E$30*CoAr14FIII19!R34</f>
        <v>9013401.8161750678</v>
      </c>
      <c r="ES35" s="400">
        <f>ParFedAn19!$F$30*CaGa19!$N36</f>
        <v>-9416.4970622996734</v>
      </c>
      <c r="ET35" s="4">
        <f>ParFedAn19!$G$30*CaGa19!$N36</f>
        <v>40453.847038471045</v>
      </c>
      <c r="EU35" s="4">
        <f>ParFedAn19!$H$30*CaGa19!$N36</f>
        <v>5201.0914989058429</v>
      </c>
      <c r="EV35" s="4">
        <f>ParFedAn19!$I$30*CaGa19!$N36</f>
        <v>41367.565023727147</v>
      </c>
      <c r="EW35" s="4">
        <f>ParFedAn19!$J$30*CaGa19!$N36</f>
        <v>8175.6009565467948</v>
      </c>
      <c r="EX35" s="4">
        <f>ParFedAn19!$K$30*CoAr14FII19!O36</f>
        <v>25263.442753445022</v>
      </c>
      <c r="EY35" s="5">
        <f t="shared" si="66"/>
        <v>10870039.388392486</v>
      </c>
      <c r="FA35" s="3" t="s">
        <v>30</v>
      </c>
      <c r="FB35" s="405">
        <f>ParFedAn19!$C$41*CaGa19!$AC36+Aj1S19!AW37</f>
        <v>1345677.5327522203</v>
      </c>
      <c r="FC35" s="405">
        <f>ParFedAn19!$D$41*CaGa19!$AC36+Aj1S19!AX37</f>
        <v>182357.09765222089</v>
      </c>
      <c r="FD35" s="468">
        <f>IFERROR(ParFedAn19!$E$41*CoAr14FIII19!R34+Aj1S19!AY37,0)</f>
        <v>1526881.7385747728</v>
      </c>
      <c r="FE35" s="405">
        <f>ParFedAn19!$F$41*CaGa19!$AC36+Aj1S19!AZ37</f>
        <v>38376.940955059232</v>
      </c>
      <c r="FF35" s="405">
        <f>ParFedAn19!$G$41*CaGa19!$AC36+Aj1S19!BA37</f>
        <v>137655.76985812542</v>
      </c>
      <c r="FG35" s="405">
        <f>ParFedAn19!$H$41*CaGa19!$AC36+Aj1S19!BB37</f>
        <v>5381.5091663042858</v>
      </c>
      <c r="FH35" s="405">
        <f>ParFedAn19!$I$41*CaGa19!$AC36+Aj1S19!BC37</f>
        <v>36273.721558296529</v>
      </c>
      <c r="FI35" s="405">
        <f>ParFedAn19!$J$41*CaGa19!$AC36+Aj1S19!BD37</f>
        <v>8212.9349845096331</v>
      </c>
      <c r="FJ35" s="405">
        <f>ParFedAn19!$K$41*CoAr14FII19!U36+Aj1S19!BE37</f>
        <v>25333.109889042458</v>
      </c>
      <c r="FK35" s="5">
        <f t="shared" si="67"/>
        <v>3306150.355390552</v>
      </c>
      <c r="FM35" s="3" t="s">
        <v>30</v>
      </c>
      <c r="FN35" s="4"/>
      <c r="FO35" s="4"/>
      <c r="FP35" s="4"/>
      <c r="FQ35" s="4"/>
      <c r="FR35" s="4"/>
      <c r="FS35" s="4"/>
      <c r="FT35" s="4"/>
      <c r="FU35" s="4"/>
      <c r="FV35" s="4"/>
      <c r="FW35" s="5">
        <f t="shared" si="68"/>
        <v>0</v>
      </c>
      <c r="FY35" s="3" t="s">
        <v>30</v>
      </c>
      <c r="FZ35" s="4"/>
      <c r="GA35" s="4"/>
      <c r="GB35" s="4"/>
      <c r="GC35" s="4"/>
      <c r="GD35" s="4"/>
      <c r="GE35" s="4"/>
      <c r="GF35" s="4"/>
      <c r="GG35" s="4"/>
      <c r="GH35" s="4"/>
      <c r="GI35" s="5">
        <f t="shared" si="69"/>
        <v>0</v>
      </c>
      <c r="GK35" s="3" t="s">
        <v>30</v>
      </c>
      <c r="GL35" s="4"/>
      <c r="GM35" s="4"/>
      <c r="GN35" s="4"/>
      <c r="GO35" s="4"/>
      <c r="GP35" s="4"/>
      <c r="GQ35" s="4"/>
      <c r="GR35" s="4"/>
      <c r="GS35" s="4"/>
      <c r="GT35" s="4"/>
      <c r="GU35" s="5">
        <f t="shared" si="70"/>
        <v>0</v>
      </c>
      <c r="GW35" s="3" t="s">
        <v>30</v>
      </c>
      <c r="GX35" s="4"/>
      <c r="GY35" s="4"/>
      <c r="GZ35" s="4"/>
      <c r="HA35" s="4"/>
      <c r="HB35" s="4"/>
      <c r="HC35" s="4"/>
      <c r="HD35" s="4"/>
      <c r="HE35" s="4"/>
      <c r="HF35" s="4"/>
      <c r="HG35" s="5"/>
      <c r="HI35" s="3" t="s">
        <v>30</v>
      </c>
      <c r="HJ35" s="4"/>
      <c r="HK35" s="4"/>
      <c r="HL35" s="4"/>
      <c r="HM35" s="4"/>
      <c r="HN35" s="4"/>
      <c r="HO35" s="4"/>
      <c r="HP35" s="4"/>
      <c r="HQ35" s="4"/>
      <c r="HR35" s="4"/>
      <c r="HS35" s="5">
        <f t="shared" si="71"/>
        <v>0</v>
      </c>
    </row>
    <row r="36" spans="1:227" s="2" customFormat="1">
      <c r="A36" s="3" t="s">
        <v>31</v>
      </c>
      <c r="B36" s="4">
        <f t="shared" si="8"/>
        <v>39969976.672040768</v>
      </c>
      <c r="C36" s="4">
        <f t="shared" si="8"/>
        <v>5604583.5918481601</v>
      </c>
      <c r="D36" s="4">
        <f t="shared" si="8"/>
        <v>0</v>
      </c>
      <c r="E36" s="4">
        <f t="shared" si="8"/>
        <v>1835532.3671164068</v>
      </c>
      <c r="F36" s="4">
        <f t="shared" si="8"/>
        <v>1640317.7177403227</v>
      </c>
      <c r="G36" s="4">
        <f t="shared" si="8"/>
        <v>151167.63031074352</v>
      </c>
      <c r="H36" s="4">
        <f t="shared" si="8"/>
        <v>1284829.9615418806</v>
      </c>
      <c r="I36" s="4">
        <f t="shared" si="8"/>
        <v>229615.7856297245</v>
      </c>
      <c r="J36" s="4">
        <f t="shared" si="8"/>
        <v>3104872.8769920291</v>
      </c>
      <c r="K36" s="6">
        <f t="shared" si="9"/>
        <v>53820896.603220038</v>
      </c>
      <c r="L36" s="3"/>
      <c r="M36" s="3" t="s">
        <v>31</v>
      </c>
      <c r="N36" s="4">
        <f t="shared" si="10"/>
        <v>43597811.264919564</v>
      </c>
      <c r="O36" s="4">
        <f t="shared" si="10"/>
        <v>5780402.8421303416</v>
      </c>
      <c r="P36" s="4">
        <f t="shared" si="10"/>
        <v>0</v>
      </c>
      <c r="Q36" s="4">
        <f t="shared" si="10"/>
        <v>709284.4971808187</v>
      </c>
      <c r="R36" s="4">
        <f t="shared" si="10"/>
        <v>1910630.5869225219</v>
      </c>
      <c r="S36" s="4">
        <f t="shared" si="10"/>
        <v>124451.38205730572</v>
      </c>
      <c r="T36" s="4">
        <f t="shared" si="10"/>
        <v>1127633.005481197</v>
      </c>
      <c r="U36" s="4">
        <f t="shared" si="10"/>
        <v>229615.7856297245</v>
      </c>
      <c r="V36" s="4">
        <f t="shared" si="10"/>
        <v>2956988.0320835002</v>
      </c>
      <c r="W36" s="5">
        <f t="shared" si="11"/>
        <v>56436817.396404982</v>
      </c>
      <c r="X36" s="5"/>
      <c r="Y36" s="3" t="s">
        <v>31</v>
      </c>
      <c r="Z36" s="4">
        <f t="shared" si="12"/>
        <v>12463573.173267096</v>
      </c>
      <c r="AA36" s="4">
        <f t="shared" si="13"/>
        <v>1688927.8963729169</v>
      </c>
      <c r="AB36" s="4">
        <f t="shared" si="14"/>
        <v>0</v>
      </c>
      <c r="AC36" s="4">
        <f t="shared" si="15"/>
        <v>355308.12423048081</v>
      </c>
      <c r="AD36" s="4">
        <f t="shared" si="16"/>
        <v>1279179.5885575679</v>
      </c>
      <c r="AE36" s="4">
        <f t="shared" si="17"/>
        <v>49892.647572513866</v>
      </c>
      <c r="AF36" s="4">
        <f t="shared" si="18"/>
        <v>335828.07788666274</v>
      </c>
      <c r="AG36" s="4">
        <f t="shared" si="19"/>
        <v>76110.54948215028</v>
      </c>
      <c r="AH36" s="4">
        <f t="shared" si="20"/>
        <v>1051441.5250723157</v>
      </c>
      <c r="AI36" s="5">
        <f t="shared" si="21"/>
        <v>17300261.582441702</v>
      </c>
      <c r="AK36" s="3" t="s">
        <v>31</v>
      </c>
      <c r="AL36" s="4">
        <f t="shared" si="22"/>
        <v>0</v>
      </c>
      <c r="AM36" s="4">
        <f t="shared" si="23"/>
        <v>0</v>
      </c>
      <c r="AN36" s="4">
        <f t="shared" si="24"/>
        <v>0</v>
      </c>
      <c r="AO36" s="4">
        <f t="shared" si="25"/>
        <v>0</v>
      </c>
      <c r="AP36" s="4">
        <f t="shared" si="26"/>
        <v>0</v>
      </c>
      <c r="AQ36" s="4">
        <f t="shared" si="27"/>
        <v>0</v>
      </c>
      <c r="AR36" s="4">
        <f t="shared" si="28"/>
        <v>0</v>
      </c>
      <c r="AS36" s="4">
        <f t="shared" si="29"/>
        <v>0</v>
      </c>
      <c r="AT36" s="4">
        <f t="shared" si="30"/>
        <v>0</v>
      </c>
      <c r="AU36" s="5">
        <f t="shared" si="31"/>
        <v>0</v>
      </c>
      <c r="AW36" s="3" t="s">
        <v>31</v>
      </c>
      <c r="AX36" s="4">
        <f t="shared" si="32"/>
        <v>83567787.93696034</v>
      </c>
      <c r="AY36" s="4">
        <f t="shared" si="33"/>
        <v>11384986.4339785</v>
      </c>
      <c r="AZ36" s="4">
        <f t="shared" si="34"/>
        <v>0</v>
      </c>
      <c r="BA36" s="4">
        <f t="shared" si="35"/>
        <v>2544816.8642972256</v>
      </c>
      <c r="BB36" s="4">
        <f t="shared" si="36"/>
        <v>3550948.3046628446</v>
      </c>
      <c r="BC36" s="4">
        <f t="shared" si="37"/>
        <v>275619.01236804924</v>
      </c>
      <c r="BD36" s="4">
        <f t="shared" si="38"/>
        <v>2412462.9670230774</v>
      </c>
      <c r="BE36" s="4">
        <f t="shared" si="39"/>
        <v>459231.57125944895</v>
      </c>
      <c r="BF36" s="4">
        <f t="shared" si="40"/>
        <v>6061860.9090755293</v>
      </c>
      <c r="BG36" s="5">
        <f t="shared" si="41"/>
        <v>110257713.99962501</v>
      </c>
      <c r="BI36" s="3" t="s">
        <v>31</v>
      </c>
      <c r="BJ36" s="4">
        <f t="shared" si="42"/>
        <v>12463573.173267096</v>
      </c>
      <c r="BK36" s="4">
        <f t="shared" si="43"/>
        <v>1688927.8963729169</v>
      </c>
      <c r="BL36" s="4">
        <f t="shared" si="44"/>
        <v>0</v>
      </c>
      <c r="BM36" s="4">
        <f t="shared" si="45"/>
        <v>355308.12423048081</v>
      </c>
      <c r="BN36" s="4">
        <f t="shared" si="46"/>
        <v>1279179.5885575679</v>
      </c>
      <c r="BO36" s="4">
        <f t="shared" si="47"/>
        <v>49892.647572513866</v>
      </c>
      <c r="BP36" s="4">
        <f t="shared" si="48"/>
        <v>335828.07788666274</v>
      </c>
      <c r="BQ36" s="4">
        <f t="shared" si="49"/>
        <v>76110.54948215028</v>
      </c>
      <c r="BR36" s="4">
        <f t="shared" si="50"/>
        <v>1051441.5250723157</v>
      </c>
      <c r="BS36" s="5">
        <f t="shared" si="51"/>
        <v>17300261.582441702</v>
      </c>
      <c r="BU36" s="3" t="s">
        <v>31</v>
      </c>
      <c r="BV36" s="4">
        <f t="shared" si="52"/>
        <v>96031361.110227436</v>
      </c>
      <c r="BW36" s="4">
        <f t="shared" si="53"/>
        <v>13073914.330351416</v>
      </c>
      <c r="BX36" s="4">
        <f t="shared" si="54"/>
        <v>0</v>
      </c>
      <c r="BY36" s="4">
        <f t="shared" si="55"/>
        <v>2900124.9885277064</v>
      </c>
      <c r="BZ36" s="4">
        <f t="shared" si="56"/>
        <v>4830127.8932204125</v>
      </c>
      <c r="CA36" s="4">
        <f t="shared" si="57"/>
        <v>325511.65994056308</v>
      </c>
      <c r="CB36" s="4">
        <f t="shared" si="58"/>
        <v>2748291.0449097403</v>
      </c>
      <c r="CC36" s="4">
        <f t="shared" si="59"/>
        <v>535342.12074159924</v>
      </c>
      <c r="CD36" s="4">
        <f t="shared" si="60"/>
        <v>7113302.434147845</v>
      </c>
      <c r="CE36" s="5">
        <f t="shared" si="61"/>
        <v>127557975.58206671</v>
      </c>
      <c r="CF36" s="6"/>
      <c r="CG36" s="3" t="s">
        <v>31</v>
      </c>
      <c r="CH36" s="4">
        <f>ParFedAn19!$C$7*CaGa19!$N37</f>
        <v>11830651.078148771</v>
      </c>
      <c r="CI36" s="4">
        <f>ParFedAn19!$D$7*CaGa19!$N37</f>
        <v>1627966.8127867475</v>
      </c>
      <c r="CJ36" s="4">
        <f>ParFedAn19!$E$7*CoAr14FIII19!R35</f>
        <v>0</v>
      </c>
      <c r="CK36" s="4">
        <f>ParFedAn19!$F$7*CaGa19!$N37</f>
        <v>432782.70435121714</v>
      </c>
      <c r="CL36" s="4">
        <f>ParFedAn19!$G$7*CaGa19!$N37</f>
        <v>882873.55069397541</v>
      </c>
      <c r="CM36" s="4">
        <f>ParFedAn19!$H$7*CaGa19!$N37</f>
        <v>54559.058643376069</v>
      </c>
      <c r="CN36" s="4">
        <f>ParFedAn19!$I$7*CaGa19!$N37+Aj1S19!G38</f>
        <v>432653.66935536684</v>
      </c>
      <c r="CO36" s="4">
        <f>ParFedAn19!$J$7*CaGa19!$N37</f>
        <v>76538.595209908162</v>
      </c>
      <c r="CP36" s="4">
        <f>ParFedAn19!$K$7*CoAr14FII19!O37+Aj1S19!I38</f>
        <v>1067437.1734422147</v>
      </c>
      <c r="CQ36" s="5">
        <f t="shared" si="7"/>
        <v>16405462.642631575</v>
      </c>
      <c r="CS36" s="3" t="s">
        <v>31</v>
      </c>
      <c r="CT36" s="4">
        <f>ParFedAn19!$C$11*CaGa19!$N37</f>
        <v>16340455.730099143</v>
      </c>
      <c r="CU36" s="4">
        <f>ParFedAn19!$D$11*CaGa19!$N37</f>
        <v>2354777.7876300542</v>
      </c>
      <c r="CV36" s="4">
        <f>ParFedAn19!$E$11*CoAr14FIII19!R35</f>
        <v>0</v>
      </c>
      <c r="CW36" s="4">
        <f>ParFedAn19!$F$11*CaGa19!$N37</f>
        <v>754448.37706051941</v>
      </c>
      <c r="CX36" s="4">
        <f>ParFedAn19!$G$11*CaGa19!$N37</f>
        <v>378722.08352317364</v>
      </c>
      <c r="CY36" s="4">
        <f>ParFedAn19!$H$11*CaGa19!$N37</f>
        <v>44460.652334629805</v>
      </c>
      <c r="CZ36" s="4">
        <f>ParFedAn19!$I$11*CaGa19!$N37+Aj1S19!G38</f>
        <v>458159.78297739109</v>
      </c>
      <c r="DA36" s="4">
        <f>ParFedAn19!$J$11*CaGa19!$N37</f>
        <v>76538.595209908162</v>
      </c>
      <c r="DB36" s="4">
        <f>ParFedAn19!$K$11*CoAr14FII19!O37+Aj1S19!I38</f>
        <v>1295755.8091631127</v>
      </c>
      <c r="DC36" s="5">
        <f t="shared" si="62"/>
        <v>21703318.817997929</v>
      </c>
      <c r="DE36" s="3" t="s">
        <v>31</v>
      </c>
      <c r="DF36" s="4">
        <f>ParFedAn19!$C$14*CaGa19!$N37</f>
        <v>11798869.86379285</v>
      </c>
      <c r="DG36" s="4">
        <f>ParFedAn19!$D$14*CaGa19!$N37</f>
        <v>1621838.991431358</v>
      </c>
      <c r="DH36" s="4">
        <f>ParFedAn19!$E$14*CoAr14FIII19!R35</f>
        <v>0</v>
      </c>
      <c r="DI36" s="4">
        <f>ParFedAn19!$F$14*CaGa19!$N37</f>
        <v>648301.28570467024</v>
      </c>
      <c r="DJ36" s="4">
        <f>ParFedAn19!$G$14*CaGa19!$N37</f>
        <v>378722.08352317364</v>
      </c>
      <c r="DK36" s="4">
        <f>ParFedAn19!$H$14*CaGa19!$N37</f>
        <v>52147.919332737642</v>
      </c>
      <c r="DL36" s="4">
        <f>ParFedAn19!$I$14*CaGa19!$N37+Aj1S19!G38</f>
        <v>394016.50920912274</v>
      </c>
      <c r="DM36" s="4">
        <f>ParFedAn19!$J$14*CaGa19!$N37</f>
        <v>76538.595209908162</v>
      </c>
      <c r="DN36" s="4">
        <f>ParFedAn19!$K$14*CoAr14FII19!O37+Aj1S19!I38</f>
        <v>741679.89438670164</v>
      </c>
      <c r="DO36" s="5">
        <f t="shared" si="63"/>
        <v>15712115.142590519</v>
      </c>
      <c r="DQ36" s="3" t="s">
        <v>31</v>
      </c>
      <c r="DR36" s="4">
        <f>ParFedAn19!$C$22*CaGa19!$N37</f>
        <v>13099242.88322589</v>
      </c>
      <c r="DS36" s="4">
        <f>ParFedAn19!$D$22*CaGa19!$N37</f>
        <v>1849040.4333538695</v>
      </c>
      <c r="DT36" s="4">
        <f>ParFedAn19!$E$22*CoAr14FIII19!R35</f>
        <v>0</v>
      </c>
      <c r="DU36" s="4">
        <f>ParFedAn19!$F$22*CaGa19!$N37</f>
        <v>394256.20496790553</v>
      </c>
      <c r="DV36" s="4">
        <f>ParFedAn19!$G$22*CaGa19!$N37</f>
        <v>1149576.0702479014</v>
      </c>
      <c r="DW36" s="4">
        <f>ParFedAn19!$H$22*CaGa19!$N37</f>
        <v>46347.975885960543</v>
      </c>
      <c r="DX36" s="4">
        <f>ParFedAn19!$I$22*CaGa19!$N37</f>
        <v>287021.25853165623</v>
      </c>
      <c r="DY36" s="4">
        <f>ParFedAn19!$J$22*CaGa19!$N37</f>
        <v>76538.595209908162</v>
      </c>
      <c r="DZ36" s="4">
        <f>ParFedAn19!$K$22*CoAr14FII19!O37</f>
        <v>885041.36646102485</v>
      </c>
      <c r="EA36" s="5">
        <f t="shared" si="64"/>
        <v>17787064.787884116</v>
      </c>
      <c r="EC36" s="3" t="s">
        <v>31</v>
      </c>
      <c r="ED36" s="4">
        <f>ParFedAn19!$C$26*CaGa19!$N37</f>
        <v>15939407.888262622</v>
      </c>
      <c r="EE36" s="4">
        <f>ParFedAn19!$D$26*CaGa19!$N37</f>
        <v>2148580.5601619198</v>
      </c>
      <c r="EF36" s="4">
        <f>ParFedAn19!$E$26*CoAr14FIII19!R35</f>
        <v>0</v>
      </c>
      <c r="EG36" s="4">
        <f>ParFedAn19!$F$26*CaGa19!$N37</f>
        <v>403183.94716443174</v>
      </c>
      <c r="EH36" s="4">
        <f>ParFedAn19!$G$26*CaGa19!$N37</f>
        <v>382332.43378215004</v>
      </c>
      <c r="EI36" s="4">
        <f>ParFedAn19!$H$26*CaGa19!$N37</f>
        <v>29411.666077832673</v>
      </c>
      <c r="EJ36" s="4">
        <f>ParFedAn19!$I$26*CaGa19!$N37</f>
        <v>453335.5906157131</v>
      </c>
      <c r="EK36" s="4">
        <f>ParFedAn19!$J$26*CaGa19!$N37</f>
        <v>76538.595209908162</v>
      </c>
      <c r="EL36" s="4">
        <f>ParFedAn19!$K$26*CoAr14FII19!O37</f>
        <v>1026645.2634719351</v>
      </c>
      <c r="EM36" s="5">
        <f t="shared" si="65"/>
        <v>20459435.944746509</v>
      </c>
      <c r="EO36" s="3" t="s">
        <v>31</v>
      </c>
      <c r="EP36" s="4">
        <f>ParFedAn19!$C$30*CaGa19!$N37</f>
        <v>14559160.493431054</v>
      </c>
      <c r="EQ36" s="4">
        <f>ParFedAn19!$D$30*CaGa19!$N37</f>
        <v>1782781.8486145518</v>
      </c>
      <c r="ER36" s="4">
        <f>ParFedAn19!$E$30*CoAr14FIII19!R35</f>
        <v>0</v>
      </c>
      <c r="ES36" s="400">
        <f>ParFedAn19!$F$30*CaGa19!$N37</f>
        <v>-88155.654951518532</v>
      </c>
      <c r="ET36" s="4">
        <f>ParFedAn19!$G$30*CaGa19!$N37</f>
        <v>378722.08289247059</v>
      </c>
      <c r="EU36" s="4">
        <f>ParFedAn19!$H$30*CaGa19!$N37</f>
        <v>48691.740093512504</v>
      </c>
      <c r="EV36" s="4">
        <f>ParFedAn19!$I$30*CaGa19!$N37</f>
        <v>387276.15633382753</v>
      </c>
      <c r="EW36" s="4">
        <f>ParFedAn19!$J$30*CaGa19!$N37</f>
        <v>76538.595209908162</v>
      </c>
      <c r="EX36" s="4">
        <f>ParFedAn19!$K$30*CoAr14FII19!O37</f>
        <v>1045301.4021505404</v>
      </c>
      <c r="EY36" s="5">
        <f t="shared" si="66"/>
        <v>18190316.663774345</v>
      </c>
      <c r="FA36" s="3" t="s">
        <v>31</v>
      </c>
      <c r="FB36" s="405">
        <f>ParFedAn19!$C$41*CaGa19!$AC37+Aj1S19!AW38</f>
        <v>12463573.173267096</v>
      </c>
      <c r="FC36" s="405">
        <f>ParFedAn19!$D$41*CaGa19!$AC37+Aj1S19!AX38</f>
        <v>1688927.8963729169</v>
      </c>
      <c r="FD36" s="468">
        <f>IFERROR(ParFedAn19!$E$41*CoAr14FIII19!R35+Aj1S19!AY38,0)</f>
        <v>0</v>
      </c>
      <c r="FE36" s="405">
        <f>ParFedAn19!$F$41*CaGa19!$AC37+Aj1S19!AZ38</f>
        <v>355308.12423048081</v>
      </c>
      <c r="FF36" s="405">
        <f>ParFedAn19!$G$41*CaGa19!$AC37+Aj1S19!BA38</f>
        <v>1279179.5885575679</v>
      </c>
      <c r="FG36" s="405">
        <f>ParFedAn19!$H$41*CaGa19!$AC37+Aj1S19!BB38</f>
        <v>49892.647572513866</v>
      </c>
      <c r="FH36" s="405">
        <f>ParFedAn19!$I$41*CaGa19!$AC37+Aj1S19!BC38</f>
        <v>335828.07788666274</v>
      </c>
      <c r="FI36" s="405">
        <f>ParFedAn19!$J$41*CaGa19!$AC37+Aj1S19!BD38</f>
        <v>76110.54948215028</v>
      </c>
      <c r="FJ36" s="405">
        <f>ParFedAn19!$K$41*CoAr14FII19!U37+Aj1S19!BE38</f>
        <v>1051441.5250723157</v>
      </c>
      <c r="FK36" s="5">
        <f t="shared" si="67"/>
        <v>17300261.582441702</v>
      </c>
      <c r="FM36" s="3" t="s">
        <v>31</v>
      </c>
      <c r="FN36" s="4"/>
      <c r="FO36" s="4"/>
      <c r="FP36" s="4"/>
      <c r="FQ36" s="4"/>
      <c r="FR36" s="4"/>
      <c r="FS36" s="4"/>
      <c r="FT36" s="4"/>
      <c r="FU36" s="4"/>
      <c r="FV36" s="4"/>
      <c r="FW36" s="5">
        <f t="shared" si="68"/>
        <v>0</v>
      </c>
      <c r="FY36" s="3" t="s">
        <v>31</v>
      </c>
      <c r="FZ36" s="4"/>
      <c r="GA36" s="4"/>
      <c r="GB36" s="4"/>
      <c r="GC36" s="4"/>
      <c r="GD36" s="4"/>
      <c r="GE36" s="4"/>
      <c r="GF36" s="4"/>
      <c r="GG36" s="4"/>
      <c r="GH36" s="4"/>
      <c r="GI36" s="5">
        <f t="shared" si="69"/>
        <v>0</v>
      </c>
      <c r="GK36" s="3" t="s">
        <v>31</v>
      </c>
      <c r="GL36" s="4"/>
      <c r="GM36" s="4"/>
      <c r="GN36" s="4"/>
      <c r="GO36" s="4"/>
      <c r="GP36" s="4"/>
      <c r="GQ36" s="4"/>
      <c r="GR36" s="4"/>
      <c r="GS36" s="4"/>
      <c r="GT36" s="4"/>
      <c r="GU36" s="5">
        <f t="shared" si="70"/>
        <v>0</v>
      </c>
      <c r="GW36" s="3" t="s">
        <v>31</v>
      </c>
      <c r="GX36" s="4"/>
      <c r="GY36" s="4"/>
      <c r="GZ36" s="4"/>
      <c r="HA36" s="4"/>
      <c r="HB36" s="4"/>
      <c r="HC36" s="4"/>
      <c r="HD36" s="4"/>
      <c r="HE36" s="4"/>
      <c r="HF36" s="4"/>
      <c r="HG36" s="5"/>
      <c r="HI36" s="3" t="s">
        <v>31</v>
      </c>
      <c r="HJ36" s="4"/>
      <c r="HK36" s="4"/>
      <c r="HL36" s="4"/>
      <c r="HM36" s="4"/>
      <c r="HN36" s="4"/>
      <c r="HO36" s="4"/>
      <c r="HP36" s="4"/>
      <c r="HQ36" s="4"/>
      <c r="HR36" s="4"/>
      <c r="HS36" s="5">
        <f t="shared" si="71"/>
        <v>0</v>
      </c>
    </row>
    <row r="37" spans="1:227" s="2" customFormat="1">
      <c r="A37" s="3" t="s">
        <v>32</v>
      </c>
      <c r="B37" s="4">
        <f t="shared" si="8"/>
        <v>7789241.5482822806</v>
      </c>
      <c r="C37" s="4">
        <f t="shared" si="8"/>
        <v>1092206.1759666244</v>
      </c>
      <c r="D37" s="4">
        <f t="shared" si="8"/>
        <v>0</v>
      </c>
      <c r="E37" s="4">
        <f t="shared" si="8"/>
        <v>357703.61074944434</v>
      </c>
      <c r="F37" s="4">
        <f t="shared" si="8"/>
        <v>319660.70493966434</v>
      </c>
      <c r="G37" s="4">
        <f t="shared" si="8"/>
        <v>29459.141205740918</v>
      </c>
      <c r="H37" s="4">
        <f t="shared" si="8"/>
        <v>250384.20714707044</v>
      </c>
      <c r="I37" s="4">
        <f t="shared" si="8"/>
        <v>44746.906715600278</v>
      </c>
      <c r="J37" s="4">
        <f t="shared" si="8"/>
        <v>120210.49288395504</v>
      </c>
      <c r="K37" s="6">
        <f t="shared" si="9"/>
        <v>10003612.78789038</v>
      </c>
      <c r="L37" s="3"/>
      <c r="M37" s="3" t="s">
        <v>32</v>
      </c>
      <c r="N37" s="4">
        <f t="shared" si="10"/>
        <v>8496224.1961083934</v>
      </c>
      <c r="O37" s="4">
        <f t="shared" si="10"/>
        <v>1126469.3585679738</v>
      </c>
      <c r="P37" s="4">
        <f t="shared" si="10"/>
        <v>1486807.5732592375</v>
      </c>
      <c r="Q37" s="4">
        <f t="shared" si="10"/>
        <v>138223.45507792008</v>
      </c>
      <c r="R37" s="4">
        <f t="shared" si="10"/>
        <v>372338.54983673705</v>
      </c>
      <c r="S37" s="4">
        <f t="shared" si="10"/>
        <v>24252.750603680139</v>
      </c>
      <c r="T37" s="4">
        <f t="shared" si="10"/>
        <v>219750.0871611117</v>
      </c>
      <c r="U37" s="4">
        <f t="shared" si="10"/>
        <v>44746.906715600278</v>
      </c>
      <c r="V37" s="4">
        <f t="shared" si="10"/>
        <v>114934.26023858148</v>
      </c>
      <c r="W37" s="5">
        <f t="shared" si="11"/>
        <v>12023747.137569236</v>
      </c>
      <c r="X37" s="5"/>
      <c r="Y37" s="3" t="s">
        <v>32</v>
      </c>
      <c r="Z37" s="4">
        <f t="shared" si="12"/>
        <v>2428867.6172577748</v>
      </c>
      <c r="AA37" s="4">
        <f t="shared" si="13"/>
        <v>329133.7258068315</v>
      </c>
      <c r="AB37" s="4">
        <f t="shared" si="14"/>
        <v>251867.09509724021</v>
      </c>
      <c r="AC37" s="4">
        <f t="shared" si="15"/>
        <v>69241.491592719452</v>
      </c>
      <c r="AD37" s="4">
        <f t="shared" si="16"/>
        <v>249283.07766256481</v>
      </c>
      <c r="AE37" s="4">
        <f t="shared" si="17"/>
        <v>9722.9449647759284</v>
      </c>
      <c r="AF37" s="4">
        <f t="shared" si="18"/>
        <v>65445.272555897456</v>
      </c>
      <c r="AG37" s="4">
        <f t="shared" si="19"/>
        <v>14832.219171737897</v>
      </c>
      <c r="AH37" s="4">
        <f t="shared" si="20"/>
        <v>40567.144050062678</v>
      </c>
      <c r="AI37" s="5">
        <f t="shared" si="21"/>
        <v>3458960.588159604</v>
      </c>
      <c r="AK37" s="3" t="s">
        <v>32</v>
      </c>
      <c r="AL37" s="4">
        <f t="shared" si="22"/>
        <v>0</v>
      </c>
      <c r="AM37" s="4">
        <f t="shared" si="23"/>
        <v>0</v>
      </c>
      <c r="AN37" s="4">
        <f t="shared" si="24"/>
        <v>0</v>
      </c>
      <c r="AO37" s="4">
        <f t="shared" si="25"/>
        <v>0</v>
      </c>
      <c r="AP37" s="4">
        <f t="shared" si="26"/>
        <v>0</v>
      </c>
      <c r="AQ37" s="4">
        <f t="shared" si="27"/>
        <v>0</v>
      </c>
      <c r="AR37" s="4">
        <f t="shared" si="28"/>
        <v>0</v>
      </c>
      <c r="AS37" s="4">
        <f t="shared" si="29"/>
        <v>0</v>
      </c>
      <c r="AT37" s="4">
        <f t="shared" si="30"/>
        <v>0</v>
      </c>
      <c r="AU37" s="5">
        <f t="shared" si="31"/>
        <v>0</v>
      </c>
      <c r="AW37" s="3" t="s">
        <v>32</v>
      </c>
      <c r="AX37" s="4">
        <f t="shared" si="32"/>
        <v>16285465.744390674</v>
      </c>
      <c r="AY37" s="4">
        <f t="shared" si="33"/>
        <v>2218675.5345345982</v>
      </c>
      <c r="AZ37" s="4">
        <f t="shared" si="34"/>
        <v>1486807.5732592375</v>
      </c>
      <c r="BA37" s="4">
        <f t="shared" si="35"/>
        <v>495927.06582736439</v>
      </c>
      <c r="BB37" s="4">
        <f t="shared" si="36"/>
        <v>691999.25477640145</v>
      </c>
      <c r="BC37" s="4">
        <f t="shared" si="37"/>
        <v>53711.89180942106</v>
      </c>
      <c r="BD37" s="4">
        <f t="shared" si="38"/>
        <v>470134.29430818214</v>
      </c>
      <c r="BE37" s="4">
        <f t="shared" si="39"/>
        <v>89493.813431200557</v>
      </c>
      <c r="BF37" s="4">
        <f t="shared" si="40"/>
        <v>235144.75312253655</v>
      </c>
      <c r="BG37" s="5">
        <f t="shared" si="41"/>
        <v>22027359.92545962</v>
      </c>
      <c r="BI37" s="3" t="s">
        <v>32</v>
      </c>
      <c r="BJ37" s="4">
        <f t="shared" si="42"/>
        <v>2428867.6172577748</v>
      </c>
      <c r="BK37" s="4">
        <f t="shared" si="43"/>
        <v>329133.7258068315</v>
      </c>
      <c r="BL37" s="4">
        <f t="shared" si="44"/>
        <v>251867.09509724021</v>
      </c>
      <c r="BM37" s="4">
        <f t="shared" si="45"/>
        <v>69241.491592719452</v>
      </c>
      <c r="BN37" s="4">
        <f t="shared" si="46"/>
        <v>249283.07766256481</v>
      </c>
      <c r="BO37" s="4">
        <f t="shared" si="47"/>
        <v>9722.9449647759284</v>
      </c>
      <c r="BP37" s="4">
        <f t="shared" si="48"/>
        <v>65445.272555897456</v>
      </c>
      <c r="BQ37" s="4">
        <f t="shared" si="49"/>
        <v>14832.219171737897</v>
      </c>
      <c r="BR37" s="4">
        <f t="shared" si="50"/>
        <v>40567.144050062678</v>
      </c>
      <c r="BS37" s="5">
        <f t="shared" si="51"/>
        <v>3458960.588159604</v>
      </c>
      <c r="BU37" s="3" t="s">
        <v>32</v>
      </c>
      <c r="BV37" s="4">
        <f t="shared" si="52"/>
        <v>18714333.361648448</v>
      </c>
      <c r="BW37" s="4">
        <f t="shared" si="53"/>
        <v>2547809.2603414296</v>
      </c>
      <c r="BX37" s="4">
        <f t="shared" si="54"/>
        <v>1738674.6683564777</v>
      </c>
      <c r="BY37" s="4">
        <f t="shared" si="55"/>
        <v>565168.55742008379</v>
      </c>
      <c r="BZ37" s="4">
        <f t="shared" si="56"/>
        <v>941282.33243896626</v>
      </c>
      <c r="CA37" s="4">
        <f t="shared" si="57"/>
        <v>63434.836774196985</v>
      </c>
      <c r="CB37" s="4">
        <f t="shared" si="58"/>
        <v>535579.56686407956</v>
      </c>
      <c r="CC37" s="4">
        <f t="shared" si="59"/>
        <v>104326.03260293846</v>
      </c>
      <c r="CD37" s="4">
        <f t="shared" si="60"/>
        <v>275711.89717259922</v>
      </c>
      <c r="CE37" s="5">
        <f t="shared" si="61"/>
        <v>25486320.513619222</v>
      </c>
      <c r="CF37" s="6"/>
      <c r="CG37" s="3" t="s">
        <v>32</v>
      </c>
      <c r="CH37" s="4">
        <f>ParFedAn19!$C$7*CaGa19!$N38</f>
        <v>2305525.4617050528</v>
      </c>
      <c r="CI37" s="4">
        <f>ParFedAn19!$D$7*CaGa19!$N38</f>
        <v>317253.79380202113</v>
      </c>
      <c r="CJ37" s="4">
        <f>ParFedAn19!$E$7*CoAr14FIII19!R36</f>
        <v>0</v>
      </c>
      <c r="CK37" s="4">
        <f>ParFedAn19!$F$7*CaGa19!$N38</f>
        <v>84339.529386529161</v>
      </c>
      <c r="CL37" s="4">
        <f>ParFedAn19!$G$7*CaGa19!$N38</f>
        <v>172052.02293138838</v>
      </c>
      <c r="CM37" s="4">
        <f>ParFedAn19!$H$7*CaGa19!$N38</f>
        <v>10632.322603215978</v>
      </c>
      <c r="CN37" s="4">
        <f>ParFedAn19!$I$7*CaGa19!$N38+Aj1S19!G39</f>
        <v>84314.383391895637</v>
      </c>
      <c r="CO37" s="4">
        <f>ParFedAn19!$J$7*CaGa19!$N38</f>
        <v>14915.63557186676</v>
      </c>
      <c r="CP37" s="4">
        <f>ParFedAn19!$K$7*CoAr14FII19!O38+Aj1S19!I39</f>
        <v>41332.60186838152</v>
      </c>
      <c r="CQ37" s="5">
        <f t="shared" si="7"/>
        <v>3030365.7512603519</v>
      </c>
      <c r="CS37" s="3" t="s">
        <v>32</v>
      </c>
      <c r="CT37" s="4">
        <f>ParFedAn19!$C$11*CaGa19!$N38</f>
        <v>3184384.062445262</v>
      </c>
      <c r="CU37" s="4">
        <f>ParFedAn19!$D$11*CaGa19!$N38</f>
        <v>458892.76170657703</v>
      </c>
      <c r="CV37" s="4">
        <f>ParFedAn19!$E$11*CoAr14FIII19!R36</f>
        <v>0</v>
      </c>
      <c r="CW37" s="4">
        <f>ParFedAn19!$F$11*CaGa19!$N38</f>
        <v>147024.87051348813</v>
      </c>
      <c r="CX37" s="4">
        <f>ParFedAn19!$G$11*CaGa19!$N38</f>
        <v>73804.341004137968</v>
      </c>
      <c r="CY37" s="4">
        <f>ParFedAn19!$H$11*CaGa19!$N38</f>
        <v>8664.3723430261907</v>
      </c>
      <c r="CZ37" s="4">
        <f>ParFedAn19!$I$11*CaGa19!$N38+Aj1S19!G39</f>
        <v>89284.946211834758</v>
      </c>
      <c r="DA37" s="4">
        <f>ParFedAn19!$J$11*CaGa19!$N38</f>
        <v>14915.63557186676</v>
      </c>
      <c r="DB37" s="4">
        <f>ParFedAn19!$K$11*CoAr14FII19!O38+Aj1S19!I39</f>
        <v>50207.048842985489</v>
      </c>
      <c r="DC37" s="5">
        <f t="shared" si="62"/>
        <v>4027178.0386391785</v>
      </c>
      <c r="DE37" s="3" t="s">
        <v>32</v>
      </c>
      <c r="DF37" s="4">
        <f>ParFedAn19!$C$14*CaGa19!$N38</f>
        <v>2299332.0241319663</v>
      </c>
      <c r="DG37" s="4">
        <f>ParFedAn19!$D$14*CaGa19!$N38</f>
        <v>316059.62045802618</v>
      </c>
      <c r="DH37" s="4">
        <f>ParFedAn19!$E$14*CoAr14FIII19!R36</f>
        <v>0</v>
      </c>
      <c r="DI37" s="4">
        <f>ParFedAn19!$F$14*CaGa19!$N38</f>
        <v>126339.21084942705</v>
      </c>
      <c r="DJ37" s="4">
        <f>ParFedAn19!$G$14*CaGa19!$N38</f>
        <v>73804.341004137968</v>
      </c>
      <c r="DK37" s="4">
        <f>ParFedAn19!$H$14*CaGa19!$N38</f>
        <v>10162.446259498747</v>
      </c>
      <c r="DL37" s="4">
        <f>ParFedAn19!$I$14*CaGa19!$N38+Aj1S19!G39</f>
        <v>76784.877543340044</v>
      </c>
      <c r="DM37" s="4">
        <f>ParFedAn19!$J$14*CaGa19!$N38</f>
        <v>14915.63557186676</v>
      </c>
      <c r="DN37" s="4">
        <f>ParFedAn19!$K$14*CoAr14FII19!O38+Aj1S19!I39</f>
        <v>28670.842172588029</v>
      </c>
      <c r="DO37" s="5">
        <f t="shared" si="63"/>
        <v>2946068.9979908508</v>
      </c>
      <c r="DQ37" s="3" t="s">
        <v>32</v>
      </c>
      <c r="DR37" s="4">
        <f>ParFedAn19!$C$22*CaGa19!$N38</f>
        <v>2552745.2206004634</v>
      </c>
      <c r="DS37" s="4">
        <f>ParFedAn19!$D$22*CaGa19!$N38</f>
        <v>360336.02636572352</v>
      </c>
      <c r="DT37" s="4">
        <f>ParFedAn19!$E$22*CoAr14FIII19!R36</f>
        <v>0</v>
      </c>
      <c r="DU37" s="4">
        <f>ParFedAn19!$F$22*CaGa19!$N38</f>
        <v>76831.588809814275</v>
      </c>
      <c r="DV37" s="4">
        <f>ParFedAn19!$G$22*CaGa19!$N38</f>
        <v>224026.29260350874</v>
      </c>
      <c r="DW37" s="4">
        <f>ParFedAn19!$H$22*CaGa19!$N38</f>
        <v>9032.1688804547557</v>
      </c>
      <c r="DX37" s="4">
        <f>ParFedAn19!$I$22*CaGa19!$N38</f>
        <v>55933.930873642887</v>
      </c>
      <c r="DY37" s="4">
        <f>ParFedAn19!$J$22*CaGa19!$N38</f>
        <v>14915.63557186676</v>
      </c>
      <c r="DZ37" s="4">
        <f>ParFedAn19!$K$22*CoAr14FII19!O38</f>
        <v>34400.401229580879</v>
      </c>
      <c r="EA37" s="5">
        <f t="shared" si="64"/>
        <v>3328221.2649350548</v>
      </c>
      <c r="EC37" s="3" t="s">
        <v>32</v>
      </c>
      <c r="ED37" s="4">
        <f>ParFedAn19!$C$26*CaGa19!$N38</f>
        <v>3106228.9377096719</v>
      </c>
      <c r="EE37" s="4">
        <f>ParFedAn19!$D$26*CaGa19!$N38</f>
        <v>418709.60061759665</v>
      </c>
      <c r="EF37" s="4">
        <f>ParFedAn19!$E$26*CoAr14FIII19!R36</f>
        <v>0</v>
      </c>
      <c r="EG37" s="4">
        <f>ParFedAn19!$F$26*CaGa19!$N38</f>
        <v>78571.403196500629</v>
      </c>
      <c r="EH37" s="4">
        <f>ParFedAn19!$G$26*CaGa19!$N38</f>
        <v>74507.916352000058</v>
      </c>
      <c r="EI37" s="4">
        <f>ParFedAn19!$H$26*CaGa19!$N38</f>
        <v>5731.6663779269056</v>
      </c>
      <c r="EJ37" s="4">
        <f>ParFedAn19!$I$26*CaGa19!$N38</f>
        <v>88344.820581520456</v>
      </c>
      <c r="EK37" s="4">
        <f>ParFedAn19!$J$26*CaGa19!$N38</f>
        <v>14915.63557186676</v>
      </c>
      <c r="EL37" s="4">
        <f>ParFedAn19!$K$26*CoAr14FII19!O38</f>
        <v>39904.359640390459</v>
      </c>
      <c r="EM37" s="5">
        <f t="shared" si="65"/>
        <v>3826914.3400474736</v>
      </c>
      <c r="EO37" s="3" t="s">
        <v>32</v>
      </c>
      <c r="EP37" s="4">
        <f>ParFedAn19!$C$30*CaGa19!$N38</f>
        <v>2837250.0377982571</v>
      </c>
      <c r="EQ37" s="4">
        <f>ParFedAn19!$D$30*CaGa19!$N38</f>
        <v>347423.73158465367</v>
      </c>
      <c r="ER37" s="4">
        <f>ParFedAn19!$E$30*CoAr14FIII19!R36</f>
        <v>1486807.5732592375</v>
      </c>
      <c r="ES37" s="400">
        <f>ParFedAn19!$F$30*CaGa19!$N38</f>
        <v>-17179.536928394842</v>
      </c>
      <c r="ET37" s="4">
        <f>ParFedAn19!$G$30*CaGa19!$N38</f>
        <v>73804.340881228258</v>
      </c>
      <c r="EU37" s="4">
        <f>ParFedAn19!$H$30*CaGa19!$N38</f>
        <v>9488.9153452984774</v>
      </c>
      <c r="EV37" s="4">
        <f>ParFedAn19!$I$30*CaGa19!$N38</f>
        <v>75471.335705948368</v>
      </c>
      <c r="EW37" s="4">
        <f>ParFedAn19!$J$30*CaGa19!$N38</f>
        <v>14915.63557186676</v>
      </c>
      <c r="EX37" s="4">
        <f>ParFedAn19!$K$30*CoAr14FII19!O38</f>
        <v>40629.499368610144</v>
      </c>
      <c r="EY37" s="5">
        <f t="shared" si="66"/>
        <v>4868611.532586704</v>
      </c>
      <c r="FA37" s="3" t="s">
        <v>32</v>
      </c>
      <c r="FB37" s="405">
        <f>ParFedAn19!$C$41*CaGa19!$AC38+Aj1S19!AW39</f>
        <v>2428867.6172577748</v>
      </c>
      <c r="FC37" s="405">
        <f>ParFedAn19!$D$41*CaGa19!$AC38+Aj1S19!AX39</f>
        <v>329133.7258068315</v>
      </c>
      <c r="FD37" s="468">
        <f>IFERROR(ParFedAn19!$E$41*CoAr14FIII19!R36+Aj1S19!AY39,0)</f>
        <v>251867.09509724021</v>
      </c>
      <c r="FE37" s="405">
        <f>ParFedAn19!$F$41*CaGa19!$AC38+Aj1S19!AZ39</f>
        <v>69241.491592719452</v>
      </c>
      <c r="FF37" s="405">
        <f>ParFedAn19!$G$41*CaGa19!$AC38+Aj1S19!BA39</f>
        <v>249283.07766256481</v>
      </c>
      <c r="FG37" s="405">
        <f>ParFedAn19!$H$41*CaGa19!$AC38+Aj1S19!BB39</f>
        <v>9722.9449647759284</v>
      </c>
      <c r="FH37" s="405">
        <f>ParFedAn19!$I$41*CaGa19!$AC38+Aj1S19!BC39</f>
        <v>65445.272555897456</v>
      </c>
      <c r="FI37" s="405">
        <f>ParFedAn19!$J$41*CaGa19!$AC38+Aj1S19!BD39</f>
        <v>14832.219171737897</v>
      </c>
      <c r="FJ37" s="405">
        <f>ParFedAn19!$K$41*CoAr14FII19!U38+Aj1S19!BE39</f>
        <v>40567.144050062678</v>
      </c>
      <c r="FK37" s="5">
        <f t="shared" si="67"/>
        <v>3458960.588159604</v>
      </c>
      <c r="FM37" s="3" t="s">
        <v>32</v>
      </c>
      <c r="FN37" s="4"/>
      <c r="FO37" s="4"/>
      <c r="FP37" s="4"/>
      <c r="FQ37" s="4"/>
      <c r="FR37" s="4"/>
      <c r="FS37" s="4"/>
      <c r="FT37" s="4"/>
      <c r="FU37" s="4"/>
      <c r="FV37" s="4"/>
      <c r="FW37" s="5">
        <f t="shared" si="68"/>
        <v>0</v>
      </c>
      <c r="FY37" s="3" t="s">
        <v>32</v>
      </c>
      <c r="FZ37" s="4"/>
      <c r="GA37" s="4"/>
      <c r="GB37" s="4"/>
      <c r="GC37" s="4"/>
      <c r="GD37" s="4"/>
      <c r="GE37" s="4"/>
      <c r="GF37" s="4"/>
      <c r="GG37" s="4"/>
      <c r="GH37" s="4"/>
      <c r="GI37" s="5">
        <f t="shared" si="69"/>
        <v>0</v>
      </c>
      <c r="GK37" s="3" t="s">
        <v>32</v>
      </c>
      <c r="GL37" s="4"/>
      <c r="GM37" s="4"/>
      <c r="GN37" s="4"/>
      <c r="GO37" s="4"/>
      <c r="GP37" s="4"/>
      <c r="GQ37" s="4"/>
      <c r="GR37" s="4"/>
      <c r="GS37" s="4"/>
      <c r="GT37" s="4"/>
      <c r="GU37" s="5">
        <f t="shared" si="70"/>
        <v>0</v>
      </c>
      <c r="GW37" s="3" t="s">
        <v>32</v>
      </c>
      <c r="GX37" s="4"/>
      <c r="GY37" s="4"/>
      <c r="GZ37" s="4"/>
      <c r="HA37" s="4"/>
      <c r="HB37" s="4"/>
      <c r="HC37" s="4"/>
      <c r="HD37" s="4"/>
      <c r="HE37" s="4"/>
      <c r="HF37" s="4"/>
      <c r="HG37" s="5"/>
      <c r="HI37" s="3" t="s">
        <v>32</v>
      </c>
      <c r="HJ37" s="4"/>
      <c r="HK37" s="4"/>
      <c r="HL37" s="4"/>
      <c r="HM37" s="4"/>
      <c r="HN37" s="4"/>
      <c r="HO37" s="4"/>
      <c r="HP37" s="4"/>
      <c r="HQ37" s="4"/>
      <c r="HR37" s="4"/>
      <c r="HS37" s="5">
        <f t="shared" si="71"/>
        <v>0</v>
      </c>
    </row>
    <row r="38" spans="1:227" s="2" customFormat="1">
      <c r="A38" s="3" t="s">
        <v>33</v>
      </c>
      <c r="B38" s="4">
        <f t="shared" si="8"/>
        <v>28558532.8404148</v>
      </c>
      <c r="C38" s="4">
        <f t="shared" si="8"/>
        <v>4004472.8041236908</v>
      </c>
      <c r="D38" s="4">
        <f t="shared" si="8"/>
        <v>0</v>
      </c>
      <c r="E38" s="4">
        <f t="shared" si="8"/>
        <v>1311487.1648800937</v>
      </c>
      <c r="F38" s="4">
        <f t="shared" si="8"/>
        <v>1172006.3735631264</v>
      </c>
      <c r="G38" s="4">
        <f t="shared" si="8"/>
        <v>108009.21326673948</v>
      </c>
      <c r="H38" s="4">
        <f t="shared" si="8"/>
        <v>918010.5095461891</v>
      </c>
      <c r="I38" s="4">
        <f t="shared" si="8"/>
        <v>164060.38983683306</v>
      </c>
      <c r="J38" s="4">
        <f t="shared" si="8"/>
        <v>941513.27161409426</v>
      </c>
      <c r="K38" s="6">
        <f t="shared" si="9"/>
        <v>37178092.567245573</v>
      </c>
      <c r="L38" s="3"/>
      <c r="M38" s="3" t="s">
        <v>33</v>
      </c>
      <c r="N38" s="4">
        <f t="shared" si="10"/>
        <v>31150619.250932895</v>
      </c>
      <c r="O38" s="4">
        <f t="shared" si="10"/>
        <v>4130095.590305428</v>
      </c>
      <c r="P38" s="4">
        <f t="shared" si="10"/>
        <v>1373660.1542842835</v>
      </c>
      <c r="Q38" s="4">
        <f t="shared" si="10"/>
        <v>506783.49832775333</v>
      </c>
      <c r="R38" s="4">
        <f t="shared" si="10"/>
        <v>1365144.8138246287</v>
      </c>
      <c r="S38" s="4">
        <f t="shared" si="10"/>
        <v>88920.464244471834</v>
      </c>
      <c r="T38" s="4">
        <f t="shared" si="10"/>
        <v>805693.34536281996</v>
      </c>
      <c r="U38" s="4">
        <f t="shared" si="10"/>
        <v>164060.38983683306</v>
      </c>
      <c r="V38" s="4">
        <f t="shared" si="10"/>
        <v>897852.56018240901</v>
      </c>
      <c r="W38" s="5">
        <f t="shared" si="11"/>
        <v>40482830.067301519</v>
      </c>
      <c r="X38" s="5"/>
      <c r="Y38" s="3" t="s">
        <v>33</v>
      </c>
      <c r="Z38" s="4">
        <f t="shared" si="12"/>
        <v>8905218.2016069163</v>
      </c>
      <c r="AA38" s="4">
        <f t="shared" si="13"/>
        <v>1206738.327355545</v>
      </c>
      <c r="AB38" s="4">
        <f t="shared" si="14"/>
        <v>232699.77832570858</v>
      </c>
      <c r="AC38" s="4">
        <f t="shared" si="15"/>
        <v>253867.51705062442</v>
      </c>
      <c r="AD38" s="4">
        <f t="shared" si="16"/>
        <v>913973.32023372396</v>
      </c>
      <c r="AE38" s="4">
        <f t="shared" si="17"/>
        <v>35648.277352925688</v>
      </c>
      <c r="AF38" s="4">
        <f t="shared" si="18"/>
        <v>239949.03148813764</v>
      </c>
      <c r="AG38" s="4">
        <f t="shared" si="19"/>
        <v>54380.958105698737</v>
      </c>
      <c r="AH38" s="4">
        <f t="shared" si="20"/>
        <v>317316.96997633355</v>
      </c>
      <c r="AI38" s="5">
        <f t="shared" si="21"/>
        <v>12159792.381495612</v>
      </c>
      <c r="AK38" s="3" t="s">
        <v>33</v>
      </c>
      <c r="AL38" s="4">
        <f t="shared" si="22"/>
        <v>0</v>
      </c>
      <c r="AM38" s="4">
        <f t="shared" si="23"/>
        <v>0</v>
      </c>
      <c r="AN38" s="4">
        <f t="shared" si="24"/>
        <v>0</v>
      </c>
      <c r="AO38" s="4">
        <f t="shared" si="25"/>
        <v>0</v>
      </c>
      <c r="AP38" s="4">
        <f t="shared" si="26"/>
        <v>0</v>
      </c>
      <c r="AQ38" s="4">
        <f t="shared" si="27"/>
        <v>0</v>
      </c>
      <c r="AR38" s="4">
        <f t="shared" si="28"/>
        <v>0</v>
      </c>
      <c r="AS38" s="4">
        <f t="shared" si="29"/>
        <v>0</v>
      </c>
      <c r="AT38" s="4">
        <f t="shared" si="30"/>
        <v>0</v>
      </c>
      <c r="AU38" s="5">
        <f t="shared" si="31"/>
        <v>0</v>
      </c>
      <c r="AW38" s="3" t="s">
        <v>33</v>
      </c>
      <c r="AX38" s="4">
        <f t="shared" si="32"/>
        <v>59709152.091347702</v>
      </c>
      <c r="AY38" s="4">
        <f t="shared" si="33"/>
        <v>8134568.3944291193</v>
      </c>
      <c r="AZ38" s="4">
        <f t="shared" si="34"/>
        <v>1373660.1542842835</v>
      </c>
      <c r="BA38" s="4">
        <f t="shared" si="35"/>
        <v>1818270.6632078467</v>
      </c>
      <c r="BB38" s="4">
        <f t="shared" si="36"/>
        <v>2537151.1873877551</v>
      </c>
      <c r="BC38" s="4">
        <f t="shared" si="37"/>
        <v>196929.67751121131</v>
      </c>
      <c r="BD38" s="4">
        <f t="shared" si="38"/>
        <v>1723703.8549090093</v>
      </c>
      <c r="BE38" s="4">
        <f t="shared" si="39"/>
        <v>328120.77967366611</v>
      </c>
      <c r="BF38" s="4">
        <f t="shared" si="40"/>
        <v>1839365.8317965032</v>
      </c>
      <c r="BG38" s="5">
        <f t="shared" si="41"/>
        <v>77660922.634547085</v>
      </c>
      <c r="BI38" s="3" t="s">
        <v>33</v>
      </c>
      <c r="BJ38" s="4">
        <f t="shared" si="42"/>
        <v>8905218.2016069163</v>
      </c>
      <c r="BK38" s="4">
        <f t="shared" si="43"/>
        <v>1206738.327355545</v>
      </c>
      <c r="BL38" s="4">
        <f t="shared" si="44"/>
        <v>232699.77832570858</v>
      </c>
      <c r="BM38" s="4">
        <f t="shared" si="45"/>
        <v>253867.51705062442</v>
      </c>
      <c r="BN38" s="4">
        <f t="shared" si="46"/>
        <v>913973.32023372396</v>
      </c>
      <c r="BO38" s="4">
        <f t="shared" si="47"/>
        <v>35648.277352925688</v>
      </c>
      <c r="BP38" s="4">
        <f t="shared" si="48"/>
        <v>239949.03148813764</v>
      </c>
      <c r="BQ38" s="4">
        <f t="shared" si="49"/>
        <v>54380.958105698737</v>
      </c>
      <c r="BR38" s="4">
        <f t="shared" si="50"/>
        <v>317316.96997633355</v>
      </c>
      <c r="BS38" s="5">
        <f t="shared" si="51"/>
        <v>12159792.381495612</v>
      </c>
      <c r="BU38" s="3" t="s">
        <v>33</v>
      </c>
      <c r="BV38" s="4">
        <f t="shared" si="52"/>
        <v>68614370.292954624</v>
      </c>
      <c r="BW38" s="4">
        <f t="shared" si="53"/>
        <v>9341306.7217846643</v>
      </c>
      <c r="BX38" s="4">
        <f t="shared" si="54"/>
        <v>1606359.9326099921</v>
      </c>
      <c r="BY38" s="4">
        <f t="shared" si="55"/>
        <v>2072138.1802584711</v>
      </c>
      <c r="BZ38" s="4">
        <f t="shared" si="56"/>
        <v>3451124.5076214792</v>
      </c>
      <c r="CA38" s="4">
        <f t="shared" si="57"/>
        <v>232577.95486413699</v>
      </c>
      <c r="CB38" s="4">
        <f t="shared" si="58"/>
        <v>1963652.8863971469</v>
      </c>
      <c r="CC38" s="4">
        <f t="shared" si="59"/>
        <v>382501.73777936486</v>
      </c>
      <c r="CD38" s="4">
        <f t="shared" si="60"/>
        <v>2156682.8017728366</v>
      </c>
      <c r="CE38" s="5">
        <f t="shared" si="61"/>
        <v>89820715.016042724</v>
      </c>
      <c r="CF38" s="6"/>
      <c r="CG38" s="3" t="s">
        <v>33</v>
      </c>
      <c r="CH38" s="4">
        <f>ParFedAn19!$C$7*CaGa19!$N39</f>
        <v>8452995.6099559031</v>
      </c>
      <c r="CI38" s="4">
        <f>ParFedAn19!$D$7*CaGa19!$N39</f>
        <v>1163181.6567608209</v>
      </c>
      <c r="CJ38" s="4">
        <f>ParFedAn19!$E$7*CoAr14FIII19!R37</f>
        <v>0</v>
      </c>
      <c r="CK38" s="4">
        <f>ParFedAn19!$F$7*CaGa19!$N39</f>
        <v>309223.07451891521</v>
      </c>
      <c r="CL38" s="4">
        <f>ParFedAn19!$G$7*CaGa19!$N39</f>
        <v>630812.80978241249</v>
      </c>
      <c r="CM38" s="4">
        <f>ParFedAn19!$H$7*CaGa19!$N39</f>
        <v>38982.426254426391</v>
      </c>
      <c r="CN38" s="4">
        <f>ParFedAn19!$I$7*CaGa19!$N39+Aj1S19!G40</f>
        <v>309130.87906611641</v>
      </c>
      <c r="CO38" s="4">
        <f>ParFedAn19!$J$7*CaGa19!$N39</f>
        <v>54686.796612277685</v>
      </c>
      <c r="CP38" s="4">
        <f>ParFedAn19!$K$7*CoAr14FII19!O39+Aj1S19!I40</f>
        <v>323699.76706399425</v>
      </c>
      <c r="CQ38" s="5">
        <f t="shared" ref="CQ38:CQ56" si="72">SUM(CH38:CP38)</f>
        <v>11282713.020014867</v>
      </c>
      <c r="CS38" s="3" t="s">
        <v>33</v>
      </c>
      <c r="CT38" s="4">
        <f>ParFedAn19!$C$11*CaGa19!$N39</f>
        <v>11675249.285842381</v>
      </c>
      <c r="CU38" s="4">
        <f>ParFedAn19!$D$11*CaGa19!$N39</f>
        <v>1682487.8165854241</v>
      </c>
      <c r="CV38" s="4">
        <f>ParFedAn19!$E$11*CoAr14FIII19!R37</f>
        <v>0</v>
      </c>
      <c r="CW38" s="4">
        <f>ParFedAn19!$F$11*CaGa19!$N39</f>
        <v>539053.07299696282</v>
      </c>
      <c r="CX38" s="4">
        <f>ParFedAn19!$G$11*CaGa19!$N39</f>
        <v>270596.78189035697</v>
      </c>
      <c r="CY38" s="4">
        <f>ParFedAn19!$H$11*CaGa19!$N39</f>
        <v>31767.11886081671</v>
      </c>
      <c r="CZ38" s="4">
        <f>ParFedAn19!$I$11*CaGa19!$N39+Aj1S19!G40</f>
        <v>327354.98736326891</v>
      </c>
      <c r="DA38" s="4">
        <f>ParFedAn19!$J$11*CaGa19!$N39</f>
        <v>54686.796612277685</v>
      </c>
      <c r="DB38" s="4">
        <f>ParFedAn19!$K$11*CoAr14FII19!O39+Aj1S19!I40</f>
        <v>393025.87504790851</v>
      </c>
      <c r="DC38" s="5">
        <f t="shared" si="62"/>
        <v>14974221.735199397</v>
      </c>
      <c r="DE38" s="3" t="s">
        <v>33</v>
      </c>
      <c r="DF38" s="4">
        <f>ParFedAn19!$C$14*CaGa19!$N39</f>
        <v>8430287.9446165152</v>
      </c>
      <c r="DG38" s="4">
        <f>ParFedAn19!$D$14*CaGa19!$N39</f>
        <v>1158803.3307774458</v>
      </c>
      <c r="DH38" s="4">
        <f>ParFedAn19!$E$14*CoAr14FIII19!R37</f>
        <v>0</v>
      </c>
      <c r="DI38" s="4">
        <f>ParFedAn19!$F$14*CaGa19!$N39</f>
        <v>463211.01736421546</v>
      </c>
      <c r="DJ38" s="4">
        <f>ParFedAn19!$G$14*CaGa19!$N39</f>
        <v>270596.78189035697</v>
      </c>
      <c r="DK38" s="4">
        <f>ParFedAn19!$H$14*CaGa19!$N39</f>
        <v>37259.668151496364</v>
      </c>
      <c r="DL38" s="4">
        <f>ParFedAn19!$I$14*CaGa19!$N39+Aj1S19!G40</f>
        <v>281524.64311680378</v>
      </c>
      <c r="DM38" s="4">
        <f>ParFedAn19!$J$14*CaGa19!$N39</f>
        <v>54686.796612277685</v>
      </c>
      <c r="DN38" s="4">
        <f>ParFedAn19!$K$14*CoAr14FII19!O39+Aj1S19!I40</f>
        <v>224787.62950219138</v>
      </c>
      <c r="DO38" s="5">
        <f t="shared" si="63"/>
        <v>10921157.812031303</v>
      </c>
      <c r="DQ38" s="3" t="s">
        <v>33</v>
      </c>
      <c r="DR38" s="4">
        <f>ParFedAn19!$C$22*CaGa19!$N39</f>
        <v>9359403.9629965108</v>
      </c>
      <c r="DS38" s="4">
        <f>ParFedAn19!$D$22*CaGa19!$N39</f>
        <v>1321138.6729712384</v>
      </c>
      <c r="DT38" s="4">
        <f>ParFedAn19!$E$22*CoAr14FIII19!R37</f>
        <v>0</v>
      </c>
      <c r="DU38" s="4">
        <f>ParFedAn19!$F$22*CaGa19!$N39</f>
        <v>281695.90564182738</v>
      </c>
      <c r="DV38" s="4">
        <f>ParFedAn19!$G$22*CaGa19!$N39</f>
        <v>821371.6566338304</v>
      </c>
      <c r="DW38" s="4">
        <f>ParFedAn19!$H$22*CaGa19!$N39</f>
        <v>33115.610806744466</v>
      </c>
      <c r="DX38" s="4">
        <f>ParFedAn19!$I$22*CaGa19!$N39</f>
        <v>205076.57797577037</v>
      </c>
      <c r="DY38" s="4">
        <f>ParFedAn19!$J$22*CaGa19!$N39</f>
        <v>54686.796612277685</v>
      </c>
      <c r="DZ38" s="4">
        <f>ParFedAn19!$K$22*CoAr14FII19!O39</f>
        <v>268731.77981192776</v>
      </c>
      <c r="EA38" s="5">
        <f t="shared" si="64"/>
        <v>12345220.963450128</v>
      </c>
      <c r="EC38" s="3" t="s">
        <v>33</v>
      </c>
      <c r="ED38" s="4">
        <f>ParFedAn19!$C$26*CaGa19!$N39</f>
        <v>11388700.758290265</v>
      </c>
      <c r="EE38" s="4">
        <f>ParFedAn19!$D$26*CaGa19!$N39</f>
        <v>1535159.9774783684</v>
      </c>
      <c r="EF38" s="4">
        <f>ParFedAn19!$E$26*CoAr14FIII19!R37</f>
        <v>0</v>
      </c>
      <c r="EG38" s="4">
        <f>ParFedAn19!$F$26*CaGa19!$N39</f>
        <v>288074.77398098755</v>
      </c>
      <c r="EH38" s="4">
        <f>ParFedAn19!$G$26*CaGa19!$N39</f>
        <v>273176.37575107848</v>
      </c>
      <c r="EI38" s="4">
        <f>ParFedAn19!$H$26*CaGa19!$N39</f>
        <v>21014.624013094588</v>
      </c>
      <c r="EJ38" s="4">
        <f>ParFedAn19!$I$26*CaGa19!$N39</f>
        <v>323908.10378890974</v>
      </c>
      <c r="EK38" s="4">
        <f>ParFedAn19!$J$26*CaGa19!$N39</f>
        <v>54686.796612277685</v>
      </c>
      <c r="EL38" s="4">
        <f>ParFedAn19!$K$26*CoAr14FII19!O39</f>
        <v>311728.03819497884</v>
      </c>
      <c r="EM38" s="5">
        <f t="shared" si="65"/>
        <v>14196449.44810996</v>
      </c>
      <c r="EO38" s="3" t="s">
        <v>33</v>
      </c>
      <c r="EP38" s="4">
        <f>ParFedAn19!$C$30*CaGa19!$N39</f>
        <v>10402514.529646119</v>
      </c>
      <c r="EQ38" s="4">
        <f>ParFedAn19!$D$30*CaGa19!$N39</f>
        <v>1273796.9398558212</v>
      </c>
      <c r="ER38" s="4">
        <f>ParFedAn19!$E$30*CoAr14FIII19!R37</f>
        <v>1373660.1542842835</v>
      </c>
      <c r="ES38" s="400">
        <f>ParFedAn19!$F$30*CaGa19!$N39</f>
        <v>-62987.181295061666</v>
      </c>
      <c r="ET38" s="4">
        <f>ParFedAn19!$G$30*CaGa19!$N39</f>
        <v>270596.7814397199</v>
      </c>
      <c r="EU38" s="4">
        <f>ParFedAn19!$H$30*CaGa19!$N39</f>
        <v>34790.229424632787</v>
      </c>
      <c r="EV38" s="4">
        <f>ParFedAn19!$I$30*CaGa19!$N39</f>
        <v>276708.66359813994</v>
      </c>
      <c r="EW38" s="4">
        <f>ParFedAn19!$J$30*CaGa19!$N39</f>
        <v>54686.796612277685</v>
      </c>
      <c r="EX38" s="4">
        <f>ParFedAn19!$K$30*CoAr14FII19!O39</f>
        <v>317392.74217550235</v>
      </c>
      <c r="EY38" s="5">
        <f t="shared" si="66"/>
        <v>13941159.655741436</v>
      </c>
      <c r="FA38" s="3" t="s">
        <v>33</v>
      </c>
      <c r="FB38" s="405">
        <f>ParFedAn19!$C$41*CaGa19!$AC39+Aj1S19!AW40</f>
        <v>8905218.2016069163</v>
      </c>
      <c r="FC38" s="405">
        <f>ParFedAn19!$D$41*CaGa19!$AC39+Aj1S19!AX40</f>
        <v>1206738.327355545</v>
      </c>
      <c r="FD38" s="468">
        <f>IFERROR(ParFedAn19!$E$41*CoAr14FIII19!R37+Aj1S19!AY40,0)</f>
        <v>232699.77832570858</v>
      </c>
      <c r="FE38" s="405">
        <f>ParFedAn19!$F$41*CaGa19!$AC39+Aj1S19!AZ40</f>
        <v>253867.51705062442</v>
      </c>
      <c r="FF38" s="405">
        <f>ParFedAn19!$G$41*CaGa19!$AC39+Aj1S19!BA40</f>
        <v>913973.32023372396</v>
      </c>
      <c r="FG38" s="405">
        <f>ParFedAn19!$H$41*CaGa19!$AC39+Aj1S19!BB40</f>
        <v>35648.277352925688</v>
      </c>
      <c r="FH38" s="405">
        <f>ParFedAn19!$I$41*CaGa19!$AC39+Aj1S19!BC40</f>
        <v>239949.03148813764</v>
      </c>
      <c r="FI38" s="405">
        <f>ParFedAn19!$J$41*CaGa19!$AC39+Aj1S19!BD40</f>
        <v>54380.958105698737</v>
      </c>
      <c r="FJ38" s="405">
        <f>ParFedAn19!$K$41*CoAr14FII19!U39+Aj1S19!BE40</f>
        <v>317316.96997633355</v>
      </c>
      <c r="FK38" s="5">
        <f t="shared" si="67"/>
        <v>12159792.381495612</v>
      </c>
      <c r="FM38" s="3" t="s">
        <v>33</v>
      </c>
      <c r="FN38" s="4"/>
      <c r="FO38" s="4"/>
      <c r="FP38" s="4"/>
      <c r="FQ38" s="4"/>
      <c r="FR38" s="4"/>
      <c r="FS38" s="4"/>
      <c r="FT38" s="4"/>
      <c r="FU38" s="4"/>
      <c r="FV38" s="4"/>
      <c r="FW38" s="5">
        <f t="shared" si="68"/>
        <v>0</v>
      </c>
      <c r="FY38" s="3" t="s">
        <v>33</v>
      </c>
      <c r="FZ38" s="4"/>
      <c r="GA38" s="4"/>
      <c r="GB38" s="4"/>
      <c r="GC38" s="4"/>
      <c r="GD38" s="4"/>
      <c r="GE38" s="4"/>
      <c r="GF38" s="4"/>
      <c r="GG38" s="4"/>
      <c r="GH38" s="4"/>
      <c r="GI38" s="5">
        <f t="shared" si="69"/>
        <v>0</v>
      </c>
      <c r="GK38" s="3" t="s">
        <v>33</v>
      </c>
      <c r="GL38" s="4"/>
      <c r="GM38" s="4"/>
      <c r="GN38" s="4"/>
      <c r="GO38" s="4"/>
      <c r="GP38" s="4"/>
      <c r="GQ38" s="4"/>
      <c r="GR38" s="4"/>
      <c r="GS38" s="4"/>
      <c r="GT38" s="4"/>
      <c r="GU38" s="5">
        <f t="shared" si="70"/>
        <v>0</v>
      </c>
      <c r="GW38" s="3" t="s">
        <v>33</v>
      </c>
      <c r="GX38" s="4"/>
      <c r="GY38" s="4"/>
      <c r="GZ38" s="4"/>
      <c r="HA38" s="4"/>
      <c r="HB38" s="4"/>
      <c r="HC38" s="4"/>
      <c r="HD38" s="4"/>
      <c r="HE38" s="4"/>
      <c r="HF38" s="4"/>
      <c r="HG38" s="5"/>
      <c r="HI38" s="3" t="s">
        <v>33</v>
      </c>
      <c r="HJ38" s="4"/>
      <c r="HK38" s="4"/>
      <c r="HL38" s="4"/>
      <c r="HM38" s="4"/>
      <c r="HN38" s="4"/>
      <c r="HO38" s="4"/>
      <c r="HP38" s="4"/>
      <c r="HQ38" s="4"/>
      <c r="HR38" s="4"/>
      <c r="HS38" s="5">
        <f t="shared" si="71"/>
        <v>0</v>
      </c>
    </row>
    <row r="39" spans="1:227" s="2" customFormat="1">
      <c r="A39" s="3" t="s">
        <v>34</v>
      </c>
      <c r="B39" s="4">
        <f t="shared" si="8"/>
        <v>6049583.4134013914</v>
      </c>
      <c r="C39" s="4">
        <f t="shared" si="8"/>
        <v>848271.59681539796</v>
      </c>
      <c r="D39" s="4">
        <f t="shared" si="8"/>
        <v>0</v>
      </c>
      <c r="E39" s="4">
        <f t="shared" si="8"/>
        <v>277813.67634963541</v>
      </c>
      <c r="F39" s="4">
        <f t="shared" si="8"/>
        <v>248267.31672554734</v>
      </c>
      <c r="G39" s="4">
        <f t="shared" si="8"/>
        <v>22879.702844829691</v>
      </c>
      <c r="H39" s="4">
        <f t="shared" si="8"/>
        <v>194662.44325105785</v>
      </c>
      <c r="I39" s="4">
        <f t="shared" si="8"/>
        <v>34753.081283942316</v>
      </c>
      <c r="J39" s="4">
        <f t="shared" si="8"/>
        <v>112722.57411046157</v>
      </c>
      <c r="K39" s="6">
        <f t="shared" si="9"/>
        <v>7788953.8047822621</v>
      </c>
      <c r="L39" s="3"/>
      <c r="M39" s="3" t="s">
        <v>34</v>
      </c>
      <c r="N39" s="4">
        <f t="shared" si="10"/>
        <v>6598667.7463676259</v>
      </c>
      <c r="O39" s="4">
        <f t="shared" si="10"/>
        <v>874882.40094448254</v>
      </c>
      <c r="P39" s="4">
        <f t="shared" si="10"/>
        <v>0</v>
      </c>
      <c r="Q39" s="4">
        <f t="shared" si="10"/>
        <v>107352.47019869591</v>
      </c>
      <c r="R39" s="4">
        <f t="shared" si="10"/>
        <v>289180.03136762168</v>
      </c>
      <c r="S39" s="4">
        <f t="shared" si="10"/>
        <v>18836.113487036375</v>
      </c>
      <c r="T39" s="4">
        <f t="shared" si="10"/>
        <v>170670.85083226571</v>
      </c>
      <c r="U39" s="4">
        <f t="shared" si="10"/>
        <v>34753.081283942316</v>
      </c>
      <c r="V39" s="4">
        <f t="shared" si="10"/>
        <v>107389.92199791121</v>
      </c>
      <c r="W39" s="5">
        <f t="shared" si="11"/>
        <v>8201732.6164795803</v>
      </c>
      <c r="X39" s="5"/>
      <c r="Y39" s="3" t="s">
        <v>34</v>
      </c>
      <c r="Z39" s="4">
        <f t="shared" si="12"/>
        <v>1900501.3339281189</v>
      </c>
      <c r="AA39" s="4">
        <f t="shared" si="13"/>
        <v>257540.68578139332</v>
      </c>
      <c r="AB39" s="4">
        <f t="shared" si="14"/>
        <v>0</v>
      </c>
      <c r="AC39" s="4">
        <f t="shared" si="15"/>
        <v>54193.438998006823</v>
      </c>
      <c r="AD39" s="4">
        <f t="shared" si="16"/>
        <v>194607.50159137053</v>
      </c>
      <c r="AE39" s="4">
        <f t="shared" si="17"/>
        <v>7602.6084334243842</v>
      </c>
      <c r="AF39" s="4">
        <f t="shared" si="18"/>
        <v>51223.052745889538</v>
      </c>
      <c r="AG39" s="4">
        <f t="shared" si="19"/>
        <v>11601.127813107632</v>
      </c>
      <c r="AH39" s="4">
        <f t="shared" si="20"/>
        <v>37619.981647511835</v>
      </c>
      <c r="AI39" s="5">
        <f t="shared" si="21"/>
        <v>2514889.730938823</v>
      </c>
      <c r="AK39" s="3" t="s">
        <v>34</v>
      </c>
      <c r="AL39" s="4">
        <f t="shared" si="22"/>
        <v>0</v>
      </c>
      <c r="AM39" s="4">
        <f t="shared" si="23"/>
        <v>0</v>
      </c>
      <c r="AN39" s="4">
        <f t="shared" si="24"/>
        <v>0</v>
      </c>
      <c r="AO39" s="4">
        <f t="shared" si="25"/>
        <v>0</v>
      </c>
      <c r="AP39" s="4">
        <f t="shared" si="26"/>
        <v>0</v>
      </c>
      <c r="AQ39" s="4">
        <f t="shared" si="27"/>
        <v>0</v>
      </c>
      <c r="AR39" s="4">
        <f t="shared" si="28"/>
        <v>0</v>
      </c>
      <c r="AS39" s="4">
        <f t="shared" si="29"/>
        <v>0</v>
      </c>
      <c r="AT39" s="4">
        <f t="shared" si="30"/>
        <v>0</v>
      </c>
      <c r="AU39" s="5">
        <f t="shared" si="31"/>
        <v>0</v>
      </c>
      <c r="AW39" s="3" t="s">
        <v>34</v>
      </c>
      <c r="AX39" s="4">
        <f t="shared" si="32"/>
        <v>12648251.159769017</v>
      </c>
      <c r="AY39" s="4">
        <f t="shared" si="33"/>
        <v>1723153.9977598807</v>
      </c>
      <c r="AZ39" s="4">
        <f t="shared" si="34"/>
        <v>0</v>
      </c>
      <c r="BA39" s="4">
        <f t="shared" si="35"/>
        <v>385166.14654833137</v>
      </c>
      <c r="BB39" s="4">
        <f t="shared" si="36"/>
        <v>537447.34809316893</v>
      </c>
      <c r="BC39" s="4">
        <f t="shared" si="37"/>
        <v>41715.816331866066</v>
      </c>
      <c r="BD39" s="4">
        <f t="shared" si="38"/>
        <v>365333.29408332356</v>
      </c>
      <c r="BE39" s="4">
        <f t="shared" si="39"/>
        <v>69506.162567884647</v>
      </c>
      <c r="BF39" s="4">
        <f t="shared" si="40"/>
        <v>220112.49610837278</v>
      </c>
      <c r="BG39" s="5">
        <f t="shared" si="41"/>
        <v>15990686.421261843</v>
      </c>
      <c r="BI39" s="3" t="s">
        <v>34</v>
      </c>
      <c r="BJ39" s="4">
        <f t="shared" si="42"/>
        <v>1900501.3339281189</v>
      </c>
      <c r="BK39" s="4">
        <f t="shared" si="43"/>
        <v>257540.68578139332</v>
      </c>
      <c r="BL39" s="4">
        <f t="shared" si="44"/>
        <v>0</v>
      </c>
      <c r="BM39" s="4">
        <f t="shared" si="45"/>
        <v>54193.438998006823</v>
      </c>
      <c r="BN39" s="4">
        <f t="shared" si="46"/>
        <v>194607.50159137053</v>
      </c>
      <c r="BO39" s="4">
        <f t="shared" si="47"/>
        <v>7602.6084334243842</v>
      </c>
      <c r="BP39" s="4">
        <f t="shared" si="48"/>
        <v>51223.052745889538</v>
      </c>
      <c r="BQ39" s="4">
        <f t="shared" si="49"/>
        <v>11601.127813107632</v>
      </c>
      <c r="BR39" s="4">
        <f t="shared" si="50"/>
        <v>37619.981647511835</v>
      </c>
      <c r="BS39" s="5">
        <f t="shared" si="51"/>
        <v>2514889.730938823</v>
      </c>
      <c r="BU39" s="3" t="s">
        <v>34</v>
      </c>
      <c r="BV39" s="4">
        <f t="shared" si="52"/>
        <v>14548752.493697137</v>
      </c>
      <c r="BW39" s="4">
        <f t="shared" si="53"/>
        <v>1980694.6835412742</v>
      </c>
      <c r="BX39" s="4">
        <f t="shared" si="54"/>
        <v>0</v>
      </c>
      <c r="BY39" s="4">
        <f t="shared" si="55"/>
        <v>439359.58554633817</v>
      </c>
      <c r="BZ39" s="4">
        <f t="shared" si="56"/>
        <v>732054.84968453948</v>
      </c>
      <c r="CA39" s="4">
        <f t="shared" si="57"/>
        <v>49318.424765290452</v>
      </c>
      <c r="CB39" s="4">
        <f t="shared" si="58"/>
        <v>416556.34682921309</v>
      </c>
      <c r="CC39" s="4">
        <f t="shared" si="59"/>
        <v>81107.290380992286</v>
      </c>
      <c r="CD39" s="4">
        <f t="shared" si="60"/>
        <v>257732.47775588461</v>
      </c>
      <c r="CE39" s="5">
        <f t="shared" si="61"/>
        <v>18505576.152200669</v>
      </c>
      <c r="CF39" s="6"/>
      <c r="CG39" s="3" t="s">
        <v>34</v>
      </c>
      <c r="CH39" s="4">
        <f>ParFedAn19!$C$7*CaGa19!$N40</f>
        <v>1790606.7626547329</v>
      </c>
      <c r="CI39" s="4">
        <f>ParFedAn19!$D$7*CaGa19!$N40</f>
        <v>246397.96788001971</v>
      </c>
      <c r="CJ39" s="4">
        <f>ParFedAn19!$E$7*CoAr14FIII19!R38</f>
        <v>0</v>
      </c>
      <c r="CK39" s="4">
        <f>ParFedAn19!$F$7*CaGa19!$N40</f>
        <v>65503.042229232444</v>
      </c>
      <c r="CL39" s="4">
        <f>ParFedAn19!$G$7*CaGa19!$N40</f>
        <v>133625.72693581632</v>
      </c>
      <c r="CM39" s="4">
        <f>ParFedAn19!$H$7*CaGa19!$N40</f>
        <v>8257.6874869842086</v>
      </c>
      <c r="CN39" s="4">
        <f>ParFedAn19!$I$7*CaGa19!$N40+Aj1S19!G41</f>
        <v>65549.9563369268</v>
      </c>
      <c r="CO39" s="4">
        <f>ParFedAn19!$J$7*CaGa19!$N40</f>
        <v>11584.360427980773</v>
      </c>
      <c r="CP39" s="4">
        <f>ParFedAn19!$K$7*CoAr14FII19!O40+Aj1S19!I41</f>
        <v>38753.761955013899</v>
      </c>
      <c r="CQ39" s="5">
        <f t="shared" si="72"/>
        <v>2360279.2659067074</v>
      </c>
      <c r="CS39" s="3" t="s">
        <v>34</v>
      </c>
      <c r="CT39" s="4">
        <f>ParFedAn19!$C$11*CaGa19!$N40</f>
        <v>2473180.076218952</v>
      </c>
      <c r="CU39" s="4">
        <f>ParFedAn19!$D$11*CaGa19!$N40</f>
        <v>356403.12635602715</v>
      </c>
      <c r="CV39" s="4">
        <f>ParFedAn19!$E$11*CoAr14FIII19!R38</f>
        <v>0</v>
      </c>
      <c r="CW39" s="4">
        <f>ParFedAn19!$F$11*CaGa19!$N40</f>
        <v>114188.16742331331</v>
      </c>
      <c r="CX39" s="4">
        <f>ParFedAn19!$G$11*CaGa19!$N40</f>
        <v>57320.794894865518</v>
      </c>
      <c r="CY39" s="4">
        <f>ParFedAn19!$H$11*CaGa19!$N40</f>
        <v>6729.2614934330786</v>
      </c>
      <c r="CZ39" s="4">
        <f>ParFedAn19!$I$11*CaGa19!$N40+Aj1S19!G41</f>
        <v>69410.387959746935</v>
      </c>
      <c r="DA39" s="4">
        <f>ParFedAn19!$J$11*CaGa19!$N40</f>
        <v>11584.360427980773</v>
      </c>
      <c r="DB39" s="4">
        <f>ParFedAn19!$K$11*CoAr14FII19!O40+Aj1S19!I41</f>
        <v>47045.686107125024</v>
      </c>
      <c r="DC39" s="5">
        <f t="shared" si="62"/>
        <v>3135861.8608814445</v>
      </c>
      <c r="DE39" s="3" t="s">
        <v>34</v>
      </c>
      <c r="DF39" s="4">
        <f>ParFedAn19!$C$14*CaGa19!$N40</f>
        <v>1785796.5745277074</v>
      </c>
      <c r="DG39" s="4">
        <f>ParFedAn19!$D$14*CaGa19!$N40</f>
        <v>245470.5025793511</v>
      </c>
      <c r="DH39" s="4">
        <f>ParFedAn19!$E$14*CoAr14FIII19!R38</f>
        <v>0</v>
      </c>
      <c r="DI39" s="4">
        <f>ParFedAn19!$F$14*CaGa19!$N40</f>
        <v>98122.466697089651</v>
      </c>
      <c r="DJ39" s="4">
        <f>ParFedAn19!$G$14*CaGa19!$N40</f>
        <v>57320.794894865518</v>
      </c>
      <c r="DK39" s="4">
        <f>ParFedAn19!$H$14*CaGa19!$N40</f>
        <v>7892.7538644124052</v>
      </c>
      <c r="DL39" s="4">
        <f>ParFedAn19!$I$14*CaGa19!$N40+Aj1S19!G41</f>
        <v>59702.098954384135</v>
      </c>
      <c r="DM39" s="4">
        <f>ParFedAn19!$J$14*CaGa19!$N40</f>
        <v>11584.360427980773</v>
      </c>
      <c r="DN39" s="4">
        <f>ParFedAn19!$K$14*CoAr14FII19!O40+Aj1S19!I41</f>
        <v>26923.126048322647</v>
      </c>
      <c r="DO39" s="5">
        <f t="shared" si="63"/>
        <v>2292812.6779941139</v>
      </c>
      <c r="DQ39" s="3" t="s">
        <v>34</v>
      </c>
      <c r="DR39" s="4">
        <f>ParFedAn19!$C$22*CaGa19!$N40</f>
        <v>1982612.1772523299</v>
      </c>
      <c r="DS39" s="4">
        <f>ParFedAn19!$D$22*CaGa19!$N40</f>
        <v>279858.16524508287</v>
      </c>
      <c r="DT39" s="4">
        <f>ParFedAn19!$E$22*CoAr14FIII19!R38</f>
        <v>0</v>
      </c>
      <c r="DU39" s="4">
        <f>ParFedAn19!$F$22*CaGa19!$N40</f>
        <v>59671.933706000949</v>
      </c>
      <c r="DV39" s="4">
        <f>ParFedAn19!$G$22*CaGa19!$N40</f>
        <v>173992.00365006819</v>
      </c>
      <c r="DW39" s="4">
        <f>ParFedAn19!$H$22*CaGa19!$N40</f>
        <v>7014.9139306495072</v>
      </c>
      <c r="DX39" s="4">
        <f>ParFedAn19!$I$22*CaGa19!$N40</f>
        <v>43441.582644737791</v>
      </c>
      <c r="DY39" s="4">
        <f>ParFedAn19!$J$22*CaGa19!$N40</f>
        <v>11584.360427980773</v>
      </c>
      <c r="DZ39" s="4">
        <f>ParFedAn19!$K$22*CoAr14FII19!O40</f>
        <v>32142.342910399144</v>
      </c>
      <c r="EA39" s="5">
        <f t="shared" si="64"/>
        <v>2590317.479767249</v>
      </c>
      <c r="EC39" s="3" t="s">
        <v>34</v>
      </c>
      <c r="ED39" s="4">
        <f>ParFedAn19!$C$26*CaGa19!$N40</f>
        <v>2412480.2066177833</v>
      </c>
      <c r="EE39" s="4">
        <f>ParFedAn19!$D$26*CaGa19!$N40</f>
        <v>325194.51851980726</v>
      </c>
      <c r="EF39" s="4">
        <f>ParFedAn19!$E$26*CoAr14FIII19!R38</f>
        <v>0</v>
      </c>
      <c r="EG39" s="4">
        <f>ParFedAn19!$F$26*CaGa19!$N40</f>
        <v>61023.175953510392</v>
      </c>
      <c r="EH39" s="4">
        <f>ParFedAn19!$G$26*CaGa19!$N40</f>
        <v>57867.232918146903</v>
      </c>
      <c r="EI39" s="4">
        <f>ParFedAn19!$H$26*CaGa19!$N40</f>
        <v>4451.5494398429018</v>
      </c>
      <c r="EJ39" s="4">
        <f>ParFedAn19!$I$26*CaGa19!$N40</f>
        <v>68613.787098147863</v>
      </c>
      <c r="EK39" s="4">
        <f>ParFedAn19!$J$26*CaGa19!$N40</f>
        <v>11584.360427980773</v>
      </c>
      <c r="EL39" s="4">
        <f>ParFedAn19!$K$26*CoAr14FII19!O40</f>
        <v>37285.018933976804</v>
      </c>
      <c r="EM39" s="5">
        <f t="shared" si="65"/>
        <v>2978499.8499091961</v>
      </c>
      <c r="EO39" s="3" t="s">
        <v>34</v>
      </c>
      <c r="EP39" s="4">
        <f>ParFedAn19!$C$30*CaGa19!$N40</f>
        <v>2203575.3624975123</v>
      </c>
      <c r="EQ39" s="4">
        <f>ParFedAn19!$D$30*CaGa19!$N40</f>
        <v>269829.71717959241</v>
      </c>
      <c r="ER39" s="4">
        <f>ParFedAn19!$E$30*CoAr14FIII19!R38</f>
        <v>0</v>
      </c>
      <c r="ES39" s="400">
        <f>ParFedAn19!$F$30*CaGa19!$N40</f>
        <v>-13342.639460815417</v>
      </c>
      <c r="ET39" s="4">
        <f>ParFedAn19!$G$30*CaGa19!$N40</f>
        <v>57320.794799406598</v>
      </c>
      <c r="EU39" s="4">
        <f>ParFedAn19!$H$30*CaGa19!$N40</f>
        <v>7369.6501165439659</v>
      </c>
      <c r="EV39" s="4">
        <f>ParFedAn19!$I$30*CaGa19!$N40</f>
        <v>58615.48108938006</v>
      </c>
      <c r="EW39" s="4">
        <f>ParFedAn19!$J$30*CaGa19!$N40</f>
        <v>11584.360427980773</v>
      </c>
      <c r="EX39" s="4">
        <f>ParFedAn19!$K$30*CoAr14FII19!O40</f>
        <v>37962.560153535269</v>
      </c>
      <c r="EY39" s="5">
        <f t="shared" si="66"/>
        <v>2632915.2868031352</v>
      </c>
      <c r="FA39" s="3" t="s">
        <v>34</v>
      </c>
      <c r="FB39" s="405">
        <f>ParFedAn19!$C$41*CaGa19!$AC40+Aj1S19!AW41</f>
        <v>1900501.3339281189</v>
      </c>
      <c r="FC39" s="405">
        <f>ParFedAn19!$D$41*CaGa19!$AC40+Aj1S19!AX41</f>
        <v>257540.68578139332</v>
      </c>
      <c r="FD39" s="468">
        <f>IFERROR(ParFedAn19!$E$41*CoAr14FIII19!R38+Aj1S19!AY41,0)</f>
        <v>0</v>
      </c>
      <c r="FE39" s="405">
        <f>ParFedAn19!$F$41*CaGa19!$AC40+Aj1S19!AZ41</f>
        <v>54193.438998006823</v>
      </c>
      <c r="FF39" s="405">
        <f>ParFedAn19!$G$41*CaGa19!$AC40+Aj1S19!BA41</f>
        <v>194607.50159137053</v>
      </c>
      <c r="FG39" s="405">
        <f>ParFedAn19!$H$41*CaGa19!$AC40+Aj1S19!BB41</f>
        <v>7602.6084334243842</v>
      </c>
      <c r="FH39" s="405">
        <f>ParFedAn19!$I$41*CaGa19!$AC40+Aj1S19!BC41</f>
        <v>51223.052745889538</v>
      </c>
      <c r="FI39" s="405">
        <f>ParFedAn19!$J$41*CaGa19!$AC40+Aj1S19!BD41</f>
        <v>11601.127813107632</v>
      </c>
      <c r="FJ39" s="405">
        <f>ParFedAn19!$K$41*CoAr14FII19!U40+Aj1S19!BE41</f>
        <v>37619.981647511835</v>
      </c>
      <c r="FK39" s="5">
        <f t="shared" si="67"/>
        <v>2514889.730938823</v>
      </c>
      <c r="FM39" s="3" t="s">
        <v>34</v>
      </c>
      <c r="FN39" s="4"/>
      <c r="FO39" s="4"/>
      <c r="FP39" s="4"/>
      <c r="FQ39" s="4"/>
      <c r="FR39" s="4"/>
      <c r="FS39" s="4"/>
      <c r="FT39" s="4"/>
      <c r="FU39" s="4"/>
      <c r="FV39" s="4"/>
      <c r="FW39" s="5">
        <f t="shared" si="68"/>
        <v>0</v>
      </c>
      <c r="FY39" s="3" t="s">
        <v>34</v>
      </c>
      <c r="FZ39" s="4"/>
      <c r="GA39" s="4"/>
      <c r="GB39" s="4"/>
      <c r="GC39" s="4"/>
      <c r="GD39" s="4"/>
      <c r="GE39" s="4"/>
      <c r="GF39" s="4"/>
      <c r="GG39" s="4"/>
      <c r="GH39" s="4"/>
      <c r="GI39" s="5">
        <f t="shared" si="69"/>
        <v>0</v>
      </c>
      <c r="GK39" s="3" t="s">
        <v>34</v>
      </c>
      <c r="GL39" s="4"/>
      <c r="GM39" s="4"/>
      <c r="GN39" s="4"/>
      <c r="GO39" s="4"/>
      <c r="GP39" s="4"/>
      <c r="GQ39" s="4"/>
      <c r="GR39" s="4"/>
      <c r="GS39" s="4"/>
      <c r="GT39" s="4"/>
      <c r="GU39" s="5">
        <f t="shared" si="70"/>
        <v>0</v>
      </c>
      <c r="GW39" s="3" t="s">
        <v>34</v>
      </c>
      <c r="GX39" s="4"/>
      <c r="GY39" s="4"/>
      <c r="GZ39" s="4"/>
      <c r="HA39" s="4"/>
      <c r="HB39" s="4"/>
      <c r="HC39" s="4"/>
      <c r="HD39" s="4"/>
      <c r="HE39" s="4"/>
      <c r="HF39" s="4"/>
      <c r="HG39" s="5"/>
      <c r="HI39" s="3" t="s">
        <v>34</v>
      </c>
      <c r="HJ39" s="4"/>
      <c r="HK39" s="4"/>
      <c r="HL39" s="4"/>
      <c r="HM39" s="4"/>
      <c r="HN39" s="4"/>
      <c r="HO39" s="4"/>
      <c r="HP39" s="4"/>
      <c r="HQ39" s="4"/>
      <c r="HR39" s="4"/>
      <c r="HS39" s="5">
        <f t="shared" si="71"/>
        <v>0</v>
      </c>
    </row>
    <row r="40" spans="1:227" s="2" customFormat="1">
      <c r="A40" s="3" t="s">
        <v>35</v>
      </c>
      <c r="B40" s="4">
        <f t="shared" si="8"/>
        <v>5762251.2940851171</v>
      </c>
      <c r="C40" s="4">
        <f t="shared" si="8"/>
        <v>807981.93403815082</v>
      </c>
      <c r="D40" s="4">
        <f t="shared" si="8"/>
        <v>0</v>
      </c>
      <c r="E40" s="4">
        <f t="shared" si="8"/>
        <v>264618.58720948827</v>
      </c>
      <c r="F40" s="4">
        <f t="shared" si="8"/>
        <v>236475.56688146869</v>
      </c>
      <c r="G40" s="4">
        <f t="shared" si="8"/>
        <v>21793.004297427524</v>
      </c>
      <c r="H40" s="4">
        <f t="shared" si="8"/>
        <v>185521.64787822842</v>
      </c>
      <c r="I40" s="4">
        <f t="shared" si="8"/>
        <v>33102.44258443037</v>
      </c>
      <c r="J40" s="4">
        <f t="shared" si="8"/>
        <v>72368.083656411094</v>
      </c>
      <c r="K40" s="6">
        <f t="shared" si="9"/>
        <v>7384112.5606307229</v>
      </c>
      <c r="L40" s="3"/>
      <c r="M40" s="3" t="s">
        <v>35</v>
      </c>
      <c r="N40" s="4">
        <f t="shared" si="10"/>
        <v>6285256.2172319805</v>
      </c>
      <c r="O40" s="4">
        <f t="shared" si="10"/>
        <v>833328.82655140711</v>
      </c>
      <c r="P40" s="4">
        <f t="shared" si="10"/>
        <v>3754466.7154818526</v>
      </c>
      <c r="Q40" s="4">
        <f t="shared" si="10"/>
        <v>102253.63765632662</v>
      </c>
      <c r="R40" s="4">
        <f t="shared" si="10"/>
        <v>275445.08375242917</v>
      </c>
      <c r="S40" s="4">
        <f t="shared" si="10"/>
        <v>17941.469998705827</v>
      </c>
      <c r="T40" s="4">
        <f t="shared" si="10"/>
        <v>162564.63691239274</v>
      </c>
      <c r="U40" s="4">
        <f t="shared" si="10"/>
        <v>33102.44258443037</v>
      </c>
      <c r="V40" s="4">
        <f t="shared" si="10"/>
        <v>68833.067438844912</v>
      </c>
      <c r="W40" s="5">
        <f t="shared" si="11"/>
        <v>11533192.097608371</v>
      </c>
      <c r="X40" s="5"/>
      <c r="Y40" s="3" t="s">
        <v>35</v>
      </c>
      <c r="Z40" s="4">
        <f t="shared" si="12"/>
        <v>1842907.0073027955</v>
      </c>
      <c r="AA40" s="4">
        <f t="shared" si="13"/>
        <v>249748.41441035646</v>
      </c>
      <c r="AB40" s="4">
        <f t="shared" si="14"/>
        <v>636011.43972839648</v>
      </c>
      <c r="AC40" s="4">
        <f t="shared" si="15"/>
        <v>52584.394995298739</v>
      </c>
      <c r="AD40" s="4">
        <f t="shared" si="16"/>
        <v>187680.65659789578</v>
      </c>
      <c r="AE40" s="4">
        <f t="shared" si="17"/>
        <v>7360.1482554461782</v>
      </c>
      <c r="AF40" s="4">
        <f t="shared" si="18"/>
        <v>49704.067737444493</v>
      </c>
      <c r="AG40" s="4">
        <f t="shared" si="19"/>
        <v>11239.095323028539</v>
      </c>
      <c r="AH40" s="4">
        <f t="shared" si="20"/>
        <v>24479.007451232908</v>
      </c>
      <c r="AI40" s="5">
        <f t="shared" si="21"/>
        <v>3061714.2318018945</v>
      </c>
      <c r="AK40" s="3" t="s">
        <v>35</v>
      </c>
      <c r="AL40" s="4">
        <f t="shared" si="22"/>
        <v>0</v>
      </c>
      <c r="AM40" s="4">
        <f t="shared" si="23"/>
        <v>0</v>
      </c>
      <c r="AN40" s="4">
        <f t="shared" si="24"/>
        <v>0</v>
      </c>
      <c r="AO40" s="4">
        <f t="shared" si="25"/>
        <v>0</v>
      </c>
      <c r="AP40" s="4">
        <f t="shared" si="26"/>
        <v>0</v>
      </c>
      <c r="AQ40" s="4">
        <f t="shared" si="27"/>
        <v>0</v>
      </c>
      <c r="AR40" s="4">
        <f t="shared" si="28"/>
        <v>0</v>
      </c>
      <c r="AS40" s="4">
        <f t="shared" si="29"/>
        <v>0</v>
      </c>
      <c r="AT40" s="4">
        <f t="shared" si="30"/>
        <v>0</v>
      </c>
      <c r="AU40" s="5">
        <f t="shared" si="31"/>
        <v>0</v>
      </c>
      <c r="AW40" s="3" t="s">
        <v>35</v>
      </c>
      <c r="AX40" s="4">
        <f t="shared" si="32"/>
        <v>12047507.511317099</v>
      </c>
      <c r="AY40" s="4">
        <f t="shared" si="33"/>
        <v>1641310.7605895577</v>
      </c>
      <c r="AZ40" s="4">
        <f t="shared" si="34"/>
        <v>3754466.7154818526</v>
      </c>
      <c r="BA40" s="4">
        <f t="shared" si="35"/>
        <v>366872.2248658149</v>
      </c>
      <c r="BB40" s="4">
        <f t="shared" si="36"/>
        <v>511920.65063389787</v>
      </c>
      <c r="BC40" s="4">
        <f t="shared" si="37"/>
        <v>39734.474296133354</v>
      </c>
      <c r="BD40" s="4">
        <f t="shared" si="38"/>
        <v>348086.2847906212</v>
      </c>
      <c r="BE40" s="4">
        <f t="shared" si="39"/>
        <v>66204.885168860739</v>
      </c>
      <c r="BF40" s="4">
        <f t="shared" si="40"/>
        <v>141201.15109525601</v>
      </c>
      <c r="BG40" s="5">
        <f t="shared" si="41"/>
        <v>18917304.658239093</v>
      </c>
      <c r="BI40" s="3" t="s">
        <v>35</v>
      </c>
      <c r="BJ40" s="4">
        <f t="shared" si="42"/>
        <v>1842907.0073027955</v>
      </c>
      <c r="BK40" s="4">
        <f t="shared" si="43"/>
        <v>249748.41441035646</v>
      </c>
      <c r="BL40" s="4">
        <f t="shared" si="44"/>
        <v>636011.43972839648</v>
      </c>
      <c r="BM40" s="4">
        <f t="shared" si="45"/>
        <v>52584.394995298739</v>
      </c>
      <c r="BN40" s="4">
        <f t="shared" si="46"/>
        <v>187680.65659789578</v>
      </c>
      <c r="BO40" s="4">
        <f t="shared" si="47"/>
        <v>7360.1482554461782</v>
      </c>
      <c r="BP40" s="4">
        <f t="shared" si="48"/>
        <v>49704.067737444493</v>
      </c>
      <c r="BQ40" s="4">
        <f t="shared" si="49"/>
        <v>11239.095323028539</v>
      </c>
      <c r="BR40" s="4">
        <f t="shared" si="50"/>
        <v>24479.007451232908</v>
      </c>
      <c r="BS40" s="5">
        <f t="shared" si="51"/>
        <v>3061714.2318018945</v>
      </c>
      <c r="BU40" s="3" t="s">
        <v>35</v>
      </c>
      <c r="BV40" s="4">
        <f t="shared" si="52"/>
        <v>13890414.518619895</v>
      </c>
      <c r="BW40" s="4">
        <f t="shared" si="53"/>
        <v>1891059.1749999141</v>
      </c>
      <c r="BX40" s="4">
        <f t="shared" si="54"/>
        <v>4390478.1552102491</v>
      </c>
      <c r="BY40" s="4">
        <f t="shared" si="55"/>
        <v>419456.61986111366</v>
      </c>
      <c r="BZ40" s="4">
        <f t="shared" si="56"/>
        <v>699601.30723179365</v>
      </c>
      <c r="CA40" s="4">
        <f t="shared" si="57"/>
        <v>47094.62255157953</v>
      </c>
      <c r="CB40" s="4">
        <f t="shared" si="58"/>
        <v>397790.35252806568</v>
      </c>
      <c r="CC40" s="4">
        <f t="shared" si="59"/>
        <v>77443.980491889277</v>
      </c>
      <c r="CD40" s="4">
        <f t="shared" si="60"/>
        <v>165680.15854648891</v>
      </c>
      <c r="CE40" s="5">
        <f t="shared" si="61"/>
        <v>21979018.89004099</v>
      </c>
      <c r="CF40" s="6"/>
      <c r="CG40" s="3" t="s">
        <v>35</v>
      </c>
      <c r="CH40" s="4">
        <f>ParFedAn19!$C$7*CaGa19!$N41</f>
        <v>1705559.7766365069</v>
      </c>
      <c r="CI40" s="4">
        <f>ParFedAn19!$D$7*CaGa19!$N41</f>
        <v>234695.00497031692</v>
      </c>
      <c r="CJ40" s="4">
        <f>ParFedAn19!$E$7*CoAr14FIII19!R39</f>
        <v>0</v>
      </c>
      <c r="CK40" s="4">
        <f>ParFedAn19!$F$7*CaGa19!$N41</f>
        <v>62391.897765351641</v>
      </c>
      <c r="CL40" s="4">
        <f>ParFedAn19!$G$7*CaGa19!$N41</f>
        <v>127279.01499023155</v>
      </c>
      <c r="CM40" s="4">
        <f>ParFedAn19!$H$7*CaGa19!$N41</f>
        <v>7865.4788530755459</v>
      </c>
      <c r="CN40" s="4">
        <f>ParFedAn19!$I$7*CaGa19!$N41+Aj1S19!G42</f>
        <v>62471.559500293632</v>
      </c>
      <c r="CO40" s="4">
        <f>ParFedAn19!$J$7*CaGa19!$N41</f>
        <v>11034.147528143456</v>
      </c>
      <c r="CP40" s="4">
        <f>ParFedAn19!$K$7*CoAr14FII19!O41+Aj1S19!I42</f>
        <v>24878.756760824814</v>
      </c>
      <c r="CQ40" s="5">
        <f t="shared" si="72"/>
        <v>2236175.6370047452</v>
      </c>
      <c r="CS40" s="3" t="s">
        <v>35</v>
      </c>
      <c r="CT40" s="4">
        <f>ParFedAn19!$C$11*CaGa19!$N41</f>
        <v>2355713.4633648233</v>
      </c>
      <c r="CU40" s="4">
        <f>ParFedAn19!$D$11*CaGa19!$N41</f>
        <v>339475.33833677811</v>
      </c>
      <c r="CV40" s="4">
        <f>ParFedAn19!$E$11*CoAr14FIII19!R39</f>
        <v>0</v>
      </c>
      <c r="CW40" s="4">
        <f>ParFedAn19!$F$11*CaGa19!$N41</f>
        <v>108764.66535639414</v>
      </c>
      <c r="CX40" s="4">
        <f>ParFedAn19!$G$11*CaGa19!$N41</f>
        <v>54598.275945618574</v>
      </c>
      <c r="CY40" s="4">
        <f>ParFedAn19!$H$11*CaGa19!$N41</f>
        <v>6409.6472598218415</v>
      </c>
      <c r="CZ40" s="4">
        <f>ParFedAn19!$I$11*CaGa19!$N41+Aj1S19!G42</f>
        <v>66148.635357293053</v>
      </c>
      <c r="DA40" s="4">
        <f>ParFedAn19!$J$11*CaGa19!$N41</f>
        <v>11034.147528143456</v>
      </c>
      <c r="DB40" s="4">
        <f>ParFedAn19!$K$11*CoAr14FII19!O41+Aj1S19!I42</f>
        <v>30193.58112927117</v>
      </c>
      <c r="DC40" s="5">
        <f t="shared" si="62"/>
        <v>2972337.7542781434</v>
      </c>
      <c r="DE40" s="3" t="s">
        <v>35</v>
      </c>
      <c r="DF40" s="4">
        <f>ParFedAn19!$C$14*CaGa19!$N41</f>
        <v>1700978.0540837864</v>
      </c>
      <c r="DG40" s="4">
        <f>ParFedAn19!$D$14*CaGa19!$N41</f>
        <v>233811.5907310558</v>
      </c>
      <c r="DH40" s="4">
        <f>ParFedAn19!$E$14*CoAr14FIII19!R39</f>
        <v>0</v>
      </c>
      <c r="DI40" s="4">
        <f>ParFedAn19!$F$14*CaGa19!$N41</f>
        <v>93462.024087742524</v>
      </c>
      <c r="DJ40" s="4">
        <f>ParFedAn19!$G$14*CaGa19!$N41</f>
        <v>54598.275945618574</v>
      </c>
      <c r="DK40" s="4">
        <f>ParFedAn19!$H$14*CaGa19!$N41</f>
        <v>7517.8781845301373</v>
      </c>
      <c r="DL40" s="4">
        <f>ParFedAn19!$I$14*CaGa19!$N41+Aj1S19!G42</f>
        <v>56901.45302064174</v>
      </c>
      <c r="DM40" s="4">
        <f>ParFedAn19!$J$14*CaGa19!$N41</f>
        <v>11034.147528143456</v>
      </c>
      <c r="DN40" s="4">
        <f>ParFedAn19!$K$14*CoAr14FII19!O41+Aj1S19!I42</f>
        <v>17295.745766315122</v>
      </c>
      <c r="DO40" s="5">
        <f t="shared" si="63"/>
        <v>2175599.1693478338</v>
      </c>
      <c r="DQ40" s="3" t="s">
        <v>35</v>
      </c>
      <c r="DR40" s="4">
        <f>ParFedAn19!$C$22*CaGa19!$N41</f>
        <v>1888445.6669749105</v>
      </c>
      <c r="DS40" s="4">
        <f>ParFedAn19!$D$22*CaGa19!$N41</f>
        <v>266565.9706867435</v>
      </c>
      <c r="DT40" s="4">
        <f>ParFedAn19!$E$22*CoAr14FIII19!R39</f>
        <v>0</v>
      </c>
      <c r="DU40" s="4">
        <f>ParFedAn19!$F$22*CaGa19!$N41</f>
        <v>56837.744638128359</v>
      </c>
      <c r="DV40" s="4">
        <f>ParFedAn19!$G$22*CaGa19!$N41</f>
        <v>165728.04764904658</v>
      </c>
      <c r="DW40" s="4">
        <f>ParFedAn19!$H$22*CaGa19!$N41</f>
        <v>6681.7322966795227</v>
      </c>
      <c r="DX40" s="4">
        <f>ParFedAn19!$I$22*CaGa19!$N41</f>
        <v>41378.273296838815</v>
      </c>
      <c r="DY40" s="4">
        <f>ParFedAn19!$J$22*CaGa19!$N41</f>
        <v>11034.147528143456</v>
      </c>
      <c r="DZ40" s="4">
        <f>ParFedAn19!$K$22*CoAr14FII19!O41</f>
        <v>20602.08272836827</v>
      </c>
      <c r="EA40" s="5">
        <f t="shared" si="64"/>
        <v>2457273.6657988587</v>
      </c>
      <c r="EC40" s="3" t="s">
        <v>35</v>
      </c>
      <c r="ED40" s="4">
        <f>ParFedAn19!$C$26*CaGa19!$N41</f>
        <v>2297896.605862651</v>
      </c>
      <c r="EE40" s="4">
        <f>ParFedAn19!$D$26*CaGa19!$N41</f>
        <v>309749.02024147275</v>
      </c>
      <c r="EF40" s="4">
        <f>ParFedAn19!$E$26*CoAr14FIII19!R39</f>
        <v>0</v>
      </c>
      <c r="EG40" s="4">
        <f>ParFedAn19!$F$26*CaGa19!$N41</f>
        <v>58124.808036921298</v>
      </c>
      <c r="EH40" s="4">
        <f>ParFedAn19!$G$26*CaGa19!$N41</f>
        <v>55118.760248688974</v>
      </c>
      <c r="EI40" s="4">
        <f>ParFedAn19!$H$26*CaGa19!$N41</f>
        <v>4240.1178341627883</v>
      </c>
      <c r="EJ40" s="4">
        <f>ParFedAn19!$I$26*CaGa19!$N41</f>
        <v>65354.894127509113</v>
      </c>
      <c r="EK40" s="4">
        <f>ParFedAn19!$J$26*CaGa19!$N41</f>
        <v>11034.147528143456</v>
      </c>
      <c r="EL40" s="4">
        <f>ParFedAn19!$K$26*CoAr14FII19!O41</f>
        <v>23898.352610694259</v>
      </c>
      <c r="EM40" s="5">
        <f t="shared" si="65"/>
        <v>2825416.7064902438</v>
      </c>
      <c r="EO40" s="3" t="s">
        <v>35</v>
      </c>
      <c r="EP40" s="4">
        <f>ParFedAn19!$C$30*CaGa19!$N41</f>
        <v>2098913.944394419</v>
      </c>
      <c r="EQ40" s="4">
        <f>ParFedAn19!$D$30*CaGa19!$N41</f>
        <v>257013.83562319085</v>
      </c>
      <c r="ER40" s="4">
        <f>ParFedAn19!$E$30*CoAr14FIII19!R39</f>
        <v>3754466.7154818526</v>
      </c>
      <c r="ES40" s="400">
        <f>ParFedAn19!$F$30*CaGa19!$N41</f>
        <v>-12708.915018723046</v>
      </c>
      <c r="ET40" s="4">
        <f>ParFedAn19!$G$30*CaGa19!$N41</f>
        <v>54598.275854693595</v>
      </c>
      <c r="EU40" s="4">
        <f>ParFedAn19!$H$30*CaGa19!$N41</f>
        <v>7019.6198678635155</v>
      </c>
      <c r="EV40" s="4">
        <f>ParFedAn19!$I$30*CaGa19!$N41</f>
        <v>55831.46948804483</v>
      </c>
      <c r="EW40" s="4">
        <f>ParFedAn19!$J$30*CaGa19!$N41</f>
        <v>11034.147528143456</v>
      </c>
      <c r="EX40" s="4">
        <f>ParFedAn19!$K$30*CoAr14FII19!O41</f>
        <v>24332.632099782371</v>
      </c>
      <c r="EY40" s="5">
        <f t="shared" si="66"/>
        <v>6250501.7253192663</v>
      </c>
      <c r="FA40" s="3" t="s">
        <v>35</v>
      </c>
      <c r="FB40" s="405">
        <f>ParFedAn19!$C$41*CaGa19!$AC41+Aj1S19!AW42</f>
        <v>1842907.0073027955</v>
      </c>
      <c r="FC40" s="405">
        <f>ParFedAn19!$D$41*CaGa19!$AC41+Aj1S19!AX42</f>
        <v>249748.41441035646</v>
      </c>
      <c r="FD40" s="468">
        <f>IFERROR(ParFedAn19!$E$41*CoAr14FIII19!R39+Aj1S19!AY42,0)</f>
        <v>636011.43972839648</v>
      </c>
      <c r="FE40" s="405">
        <f>ParFedAn19!$F$41*CaGa19!$AC41+Aj1S19!AZ42</f>
        <v>52584.394995298739</v>
      </c>
      <c r="FF40" s="405">
        <f>ParFedAn19!$G$41*CaGa19!$AC41+Aj1S19!BA42</f>
        <v>187680.65659789578</v>
      </c>
      <c r="FG40" s="405">
        <f>ParFedAn19!$H$41*CaGa19!$AC41+Aj1S19!BB42</f>
        <v>7360.1482554461782</v>
      </c>
      <c r="FH40" s="405">
        <f>ParFedAn19!$I$41*CaGa19!$AC41+Aj1S19!BC42</f>
        <v>49704.067737444493</v>
      </c>
      <c r="FI40" s="405">
        <f>ParFedAn19!$J$41*CaGa19!$AC41+Aj1S19!BD42</f>
        <v>11239.095323028539</v>
      </c>
      <c r="FJ40" s="405">
        <f>ParFedAn19!$K$41*CoAr14FII19!U41+Aj1S19!BE42</f>
        <v>24479.007451232908</v>
      </c>
      <c r="FK40" s="5">
        <f t="shared" si="67"/>
        <v>3061714.2318018945</v>
      </c>
      <c r="FM40" s="3" t="s">
        <v>35</v>
      </c>
      <c r="FN40" s="4"/>
      <c r="FO40" s="4"/>
      <c r="FP40" s="4"/>
      <c r="FQ40" s="4"/>
      <c r="FR40" s="4"/>
      <c r="FS40" s="4"/>
      <c r="FT40" s="4"/>
      <c r="FU40" s="4"/>
      <c r="FV40" s="4"/>
      <c r="FW40" s="5">
        <f t="shared" si="68"/>
        <v>0</v>
      </c>
      <c r="FY40" s="3" t="s">
        <v>35</v>
      </c>
      <c r="FZ40" s="4"/>
      <c r="GA40" s="4"/>
      <c r="GB40" s="4"/>
      <c r="GC40" s="4"/>
      <c r="GD40" s="4"/>
      <c r="GE40" s="4"/>
      <c r="GF40" s="4"/>
      <c r="GG40" s="4"/>
      <c r="GH40" s="4"/>
      <c r="GI40" s="5">
        <f t="shared" si="69"/>
        <v>0</v>
      </c>
      <c r="GK40" s="3" t="s">
        <v>35</v>
      </c>
      <c r="GL40" s="4"/>
      <c r="GM40" s="4"/>
      <c r="GN40" s="4"/>
      <c r="GO40" s="4"/>
      <c r="GP40" s="4"/>
      <c r="GQ40" s="4"/>
      <c r="GR40" s="4"/>
      <c r="GS40" s="4"/>
      <c r="GT40" s="4"/>
      <c r="GU40" s="5">
        <f t="shared" si="70"/>
        <v>0</v>
      </c>
      <c r="GW40" s="3" t="s">
        <v>35</v>
      </c>
      <c r="GX40" s="4"/>
      <c r="GY40" s="4"/>
      <c r="GZ40" s="4"/>
      <c r="HA40" s="4"/>
      <c r="HB40" s="4"/>
      <c r="HC40" s="4"/>
      <c r="HD40" s="4"/>
      <c r="HE40" s="4"/>
      <c r="HF40" s="4"/>
      <c r="HG40" s="5"/>
      <c r="HI40" s="3" t="s">
        <v>35</v>
      </c>
      <c r="HJ40" s="4"/>
      <c r="HK40" s="4"/>
      <c r="HL40" s="4"/>
      <c r="HM40" s="4"/>
      <c r="HN40" s="4"/>
      <c r="HO40" s="4"/>
      <c r="HP40" s="4"/>
      <c r="HQ40" s="4"/>
      <c r="HR40" s="4"/>
      <c r="HS40" s="5">
        <f t="shared" si="71"/>
        <v>0</v>
      </c>
    </row>
    <row r="41" spans="1:227" s="2" customFormat="1">
      <c r="A41" s="3" t="s">
        <v>36</v>
      </c>
      <c r="B41" s="4">
        <f t="shared" si="8"/>
        <v>6149802.4750561034</v>
      </c>
      <c r="C41" s="4">
        <f t="shared" si="8"/>
        <v>862324.29724975454</v>
      </c>
      <c r="D41" s="4">
        <f t="shared" si="8"/>
        <v>0</v>
      </c>
      <c r="E41" s="4">
        <f t="shared" si="8"/>
        <v>282416.01407373854</v>
      </c>
      <c r="F41" s="4">
        <f t="shared" si="8"/>
        <v>252380.18133481103</v>
      </c>
      <c r="G41" s="4">
        <f t="shared" si="8"/>
        <v>23258.734291022814</v>
      </c>
      <c r="H41" s="4">
        <f t="shared" si="8"/>
        <v>197684.64071285207</v>
      </c>
      <c r="I41" s="4">
        <f t="shared" si="8"/>
        <v>35328.810380952702</v>
      </c>
      <c r="J41" s="4">
        <f t="shared" si="8"/>
        <v>121572.29329948392</v>
      </c>
      <c r="K41" s="6">
        <f t="shared" si="9"/>
        <v>7924767.4463987192</v>
      </c>
      <c r="L41" s="3"/>
      <c r="M41" s="3" t="s">
        <v>36</v>
      </c>
      <c r="N41" s="4">
        <f t="shared" si="10"/>
        <v>6707983.0900071878</v>
      </c>
      <c r="O41" s="4">
        <f t="shared" si="10"/>
        <v>889375.94327446213</v>
      </c>
      <c r="P41" s="4">
        <f t="shared" si="10"/>
        <v>2035256.0719610814</v>
      </c>
      <c r="Q41" s="4">
        <f t="shared" si="10"/>
        <v>109130.90072761386</v>
      </c>
      <c r="R41" s="4">
        <f t="shared" si="10"/>
        <v>293970.66725318396</v>
      </c>
      <c r="S41" s="4">
        <f t="shared" si="10"/>
        <v>19148.157720480714</v>
      </c>
      <c r="T41" s="4">
        <f t="shared" si="10"/>
        <v>173498.23105886611</v>
      </c>
      <c r="U41" s="4">
        <f t="shared" si="10"/>
        <v>35328.810380952702</v>
      </c>
      <c r="V41" s="4">
        <f t="shared" si="10"/>
        <v>116111.90206573563</v>
      </c>
      <c r="W41" s="5">
        <f t="shared" si="11"/>
        <v>10379803.774449563</v>
      </c>
      <c r="X41" s="5"/>
      <c r="Y41" s="3" t="s">
        <v>36</v>
      </c>
      <c r="Z41" s="4">
        <f t="shared" si="12"/>
        <v>1917652.1862374998</v>
      </c>
      <c r="AA41" s="4">
        <f t="shared" si="13"/>
        <v>259859.37000986378</v>
      </c>
      <c r="AB41" s="4">
        <f t="shared" si="14"/>
        <v>344774.96876085567</v>
      </c>
      <c r="AC41" s="4">
        <f t="shared" si="15"/>
        <v>54667.90235403429</v>
      </c>
      <c r="AD41" s="4">
        <f t="shared" si="16"/>
        <v>196815.27122970237</v>
      </c>
      <c r="AE41" s="4">
        <f t="shared" si="17"/>
        <v>7676.51004768229</v>
      </c>
      <c r="AF41" s="4">
        <f t="shared" si="18"/>
        <v>51670.691767638818</v>
      </c>
      <c r="AG41" s="4">
        <f t="shared" si="19"/>
        <v>11710.410777162702</v>
      </c>
      <c r="AH41" s="4">
        <f t="shared" si="20"/>
        <v>41087.28034900107</v>
      </c>
      <c r="AI41" s="5">
        <f t="shared" si="21"/>
        <v>2885914.5915334411</v>
      </c>
      <c r="AK41" s="3" t="s">
        <v>36</v>
      </c>
      <c r="AL41" s="4">
        <f t="shared" si="22"/>
        <v>0</v>
      </c>
      <c r="AM41" s="4">
        <f t="shared" si="23"/>
        <v>0</v>
      </c>
      <c r="AN41" s="4">
        <f t="shared" si="24"/>
        <v>0</v>
      </c>
      <c r="AO41" s="4">
        <f t="shared" si="25"/>
        <v>0</v>
      </c>
      <c r="AP41" s="4">
        <f t="shared" si="26"/>
        <v>0</v>
      </c>
      <c r="AQ41" s="4">
        <f t="shared" si="27"/>
        <v>0</v>
      </c>
      <c r="AR41" s="4">
        <f t="shared" si="28"/>
        <v>0</v>
      </c>
      <c r="AS41" s="4">
        <f t="shared" si="29"/>
        <v>0</v>
      </c>
      <c r="AT41" s="4">
        <f t="shared" si="30"/>
        <v>0</v>
      </c>
      <c r="AU41" s="5">
        <f t="shared" si="31"/>
        <v>0</v>
      </c>
      <c r="AW41" s="3" t="s">
        <v>36</v>
      </c>
      <c r="AX41" s="4">
        <f t="shared" si="32"/>
        <v>12857785.565063292</v>
      </c>
      <c r="AY41" s="4">
        <f t="shared" si="33"/>
        <v>1751700.2405242168</v>
      </c>
      <c r="AZ41" s="4">
        <f t="shared" si="34"/>
        <v>2035256.0719610814</v>
      </c>
      <c r="BA41" s="4">
        <f t="shared" si="35"/>
        <v>391546.91480135237</v>
      </c>
      <c r="BB41" s="4">
        <f t="shared" si="36"/>
        <v>546350.84858799505</v>
      </c>
      <c r="BC41" s="4">
        <f t="shared" si="37"/>
        <v>42406.892011503529</v>
      </c>
      <c r="BD41" s="4">
        <f t="shared" si="38"/>
        <v>371182.8717717182</v>
      </c>
      <c r="BE41" s="4">
        <f t="shared" si="39"/>
        <v>70657.620761905404</v>
      </c>
      <c r="BF41" s="4">
        <f t="shared" si="40"/>
        <v>237684.19536521952</v>
      </c>
      <c r="BG41" s="5">
        <f t="shared" si="41"/>
        <v>18304571.220848285</v>
      </c>
      <c r="BI41" s="3" t="s">
        <v>36</v>
      </c>
      <c r="BJ41" s="4">
        <f t="shared" si="42"/>
        <v>1917652.1862374998</v>
      </c>
      <c r="BK41" s="4">
        <f t="shared" si="43"/>
        <v>259859.37000986378</v>
      </c>
      <c r="BL41" s="4">
        <f t="shared" si="44"/>
        <v>344774.96876085567</v>
      </c>
      <c r="BM41" s="4">
        <f t="shared" si="45"/>
        <v>54667.90235403429</v>
      </c>
      <c r="BN41" s="4">
        <f t="shared" si="46"/>
        <v>196815.27122970237</v>
      </c>
      <c r="BO41" s="4">
        <f t="shared" si="47"/>
        <v>7676.51004768229</v>
      </c>
      <c r="BP41" s="4">
        <f t="shared" si="48"/>
        <v>51670.691767638818</v>
      </c>
      <c r="BQ41" s="4">
        <f t="shared" si="49"/>
        <v>11710.410777162702</v>
      </c>
      <c r="BR41" s="4">
        <f t="shared" si="50"/>
        <v>41087.28034900107</v>
      </c>
      <c r="BS41" s="5">
        <f t="shared" si="51"/>
        <v>2885914.5915334411</v>
      </c>
      <c r="BU41" s="3" t="s">
        <v>36</v>
      </c>
      <c r="BV41" s="4">
        <f t="shared" si="52"/>
        <v>14775437.751300791</v>
      </c>
      <c r="BW41" s="4">
        <f t="shared" si="53"/>
        <v>2011559.6105340805</v>
      </c>
      <c r="BX41" s="4">
        <f t="shared" si="54"/>
        <v>2380031.0407219371</v>
      </c>
      <c r="BY41" s="4">
        <f t="shared" si="55"/>
        <v>446214.81715538667</v>
      </c>
      <c r="BZ41" s="4">
        <f t="shared" si="56"/>
        <v>743166.11981769744</v>
      </c>
      <c r="CA41" s="4">
        <f t="shared" si="57"/>
        <v>50083.402059185821</v>
      </c>
      <c r="CB41" s="4">
        <f t="shared" si="58"/>
        <v>422853.56353935704</v>
      </c>
      <c r="CC41" s="4">
        <f t="shared" si="59"/>
        <v>82368.031539068106</v>
      </c>
      <c r="CD41" s="4">
        <f t="shared" si="60"/>
        <v>278771.47571422061</v>
      </c>
      <c r="CE41" s="5">
        <f t="shared" si="61"/>
        <v>21190485.812381726</v>
      </c>
      <c r="CF41" s="6"/>
      <c r="CG41" s="3" t="s">
        <v>36</v>
      </c>
      <c r="CH41" s="4">
        <f>ParFedAn19!$C$7*CaGa19!$N42</f>
        <v>1820270.4464628282</v>
      </c>
      <c r="CI41" s="4">
        <f>ParFedAn19!$D$7*CaGa19!$N42</f>
        <v>250479.86434248686</v>
      </c>
      <c r="CJ41" s="4">
        <f>ParFedAn19!$E$7*CoAr14FIII19!R40</f>
        <v>0</v>
      </c>
      <c r="CK41" s="4">
        <f>ParFedAn19!$F$7*CaGa19!$N42</f>
        <v>66588.183631399108</v>
      </c>
      <c r="CL41" s="4">
        <f>ParFedAn19!$G$7*CaGa19!$N42</f>
        <v>135839.4074574816</v>
      </c>
      <c r="CM41" s="4">
        <f>ParFedAn19!$H$7*CaGa19!$N42</f>
        <v>8394.4866076559083</v>
      </c>
      <c r="CN41" s="4">
        <f>ParFedAn19!$I$7*CaGa19!$N42+Aj1S19!G43</f>
        <v>66568.330237995702</v>
      </c>
      <c r="CO41" s="4">
        <f>ParFedAn19!$J$7*CaGa19!$N42</f>
        <v>11776.270126984235</v>
      </c>
      <c r="CP41" s="4">
        <f>ParFedAn19!$K$7*CoAr14FII19!O42+Aj1S19!I43</f>
        <v>41799.470554562744</v>
      </c>
      <c r="CQ41" s="5">
        <f t="shared" si="72"/>
        <v>2401716.4594213949</v>
      </c>
      <c r="CS41" s="3" t="s">
        <v>36</v>
      </c>
      <c r="CT41" s="4">
        <f>ParFedAn19!$C$11*CaGa19!$N42</f>
        <v>2514151.4571561445</v>
      </c>
      <c r="CU41" s="4">
        <f>ParFedAn19!$D$11*CaGa19!$N42</f>
        <v>362307.39851054951</v>
      </c>
      <c r="CV41" s="4">
        <f>ParFedAn19!$E$11*CoAr14FIII19!R40</f>
        <v>0</v>
      </c>
      <c r="CW41" s="4">
        <f>ParFedAn19!$F$11*CaGa19!$N42</f>
        <v>116079.83999135897</v>
      </c>
      <c r="CX41" s="4">
        <f>ParFedAn19!$G$11*CaGa19!$N42</f>
        <v>58270.38693866472</v>
      </c>
      <c r="CY41" s="4">
        <f>ParFedAn19!$H$11*CaGa19!$N42</f>
        <v>6840.7402889823834</v>
      </c>
      <c r="CZ41" s="4">
        <f>ParFedAn19!$I$11*CaGa19!$N42+Aj1S19!G43</f>
        <v>70492.714832183105</v>
      </c>
      <c r="DA41" s="4">
        <f>ParFedAn19!$J$11*CaGa19!$N42</f>
        <v>11776.270126984235</v>
      </c>
      <c r="DB41" s="4">
        <f>ParFedAn19!$K$11*CoAr14FII19!O42+Aj1S19!I43</f>
        <v>50764.847073833902</v>
      </c>
      <c r="DC41" s="5">
        <f t="shared" si="62"/>
        <v>3190683.6549187014</v>
      </c>
      <c r="DE41" s="3" t="s">
        <v>36</v>
      </c>
      <c r="DF41" s="4">
        <f>ParFedAn19!$C$14*CaGa19!$N42</f>
        <v>1815380.5714371304</v>
      </c>
      <c r="DG41" s="4">
        <f>ParFedAn19!$D$14*CaGa19!$N42</f>
        <v>249537.03439671817</v>
      </c>
      <c r="DH41" s="4">
        <f>ParFedAn19!$E$14*CoAr14FIII19!R40</f>
        <v>0</v>
      </c>
      <c r="DI41" s="4">
        <f>ParFedAn19!$F$14*CaGa19!$N42</f>
        <v>99747.990450980476</v>
      </c>
      <c r="DJ41" s="4">
        <f>ParFedAn19!$G$14*CaGa19!$N42</f>
        <v>58270.38693866472</v>
      </c>
      <c r="DK41" s="4">
        <f>ParFedAn19!$H$14*CaGa19!$N42</f>
        <v>8023.5073943845236</v>
      </c>
      <c r="DL41" s="4">
        <f>ParFedAn19!$I$14*CaGa19!$N42+Aj1S19!G43</f>
        <v>60623.595642673274</v>
      </c>
      <c r="DM41" s="4">
        <f>ParFedAn19!$J$14*CaGa19!$N42</f>
        <v>11776.270126984235</v>
      </c>
      <c r="DN41" s="4">
        <f>ParFedAn19!$K$14*CoAr14FII19!O42+Aj1S19!I43</f>
        <v>29007.975671087283</v>
      </c>
      <c r="DO41" s="5">
        <f t="shared" si="63"/>
        <v>2332367.3320586234</v>
      </c>
      <c r="DQ41" s="3" t="s">
        <v>36</v>
      </c>
      <c r="DR41" s="4">
        <f>ParFedAn19!$C$22*CaGa19!$N42</f>
        <v>2015456.6755345208</v>
      </c>
      <c r="DS41" s="4">
        <f>ParFedAn19!$D$22*CaGa19!$N42</f>
        <v>284494.37253418966</v>
      </c>
      <c r="DT41" s="4">
        <f>ParFedAn19!$E$22*CoAr14FIII19!R40</f>
        <v>0</v>
      </c>
      <c r="DU41" s="4">
        <f>ParFedAn19!$F$22*CaGa19!$N42</f>
        <v>60660.475361594901</v>
      </c>
      <c r="DV41" s="4">
        <f>ParFedAn19!$G$22*CaGa19!$N42</f>
        <v>176874.40300712222</v>
      </c>
      <c r="DW41" s="4">
        <f>ParFedAn19!$H$22*CaGa19!$N42</f>
        <v>7131.1249229900477</v>
      </c>
      <c r="DX41" s="4">
        <f>ParFedAn19!$I$22*CaGa19!$N42</f>
        <v>44161.24784346977</v>
      </c>
      <c r="DY41" s="4">
        <f>ParFedAn19!$J$22*CaGa19!$N42</f>
        <v>11776.270126984235</v>
      </c>
      <c r="DZ41" s="4">
        <f>ParFedAn19!$K$22*CoAr14FII19!O42</f>
        <v>34752.875341953863</v>
      </c>
      <c r="EA41" s="5">
        <f t="shared" si="64"/>
        <v>2635307.4446728257</v>
      </c>
      <c r="EC41" s="3" t="s">
        <v>36</v>
      </c>
      <c r="ED41" s="4">
        <f>ParFedAn19!$C$26*CaGa19!$N42</f>
        <v>2452446.0168307973</v>
      </c>
      <c r="EE41" s="4">
        <f>ParFedAn19!$D$26*CaGa19!$N42</f>
        <v>330581.7802987115</v>
      </c>
      <c r="EF41" s="4">
        <f>ParFedAn19!$E$26*CoAr14FIII19!R40</f>
        <v>0</v>
      </c>
      <c r="EG41" s="4">
        <f>ParFedAn19!$F$26*CaGa19!$N42</f>
        <v>62034.102659587923</v>
      </c>
      <c r="EH41" s="4">
        <f>ParFedAn19!$G$26*CaGa19!$N42</f>
        <v>58825.877404437335</v>
      </c>
      <c r="EI41" s="4">
        <f>ParFedAn19!$H$26*CaGa19!$N42</f>
        <v>4525.2950314455102</v>
      </c>
      <c r="EJ41" s="4">
        <f>ParFedAn19!$I$26*CaGa19!$N42</f>
        <v>69750.461954852784</v>
      </c>
      <c r="EK41" s="4">
        <f>ParFedAn19!$J$26*CaGa19!$N42</f>
        <v>11776.270126984235</v>
      </c>
      <c r="EL41" s="4">
        <f>ParFedAn19!$K$26*CoAr14FII19!O42</f>
        <v>40313.228526837171</v>
      </c>
      <c r="EM41" s="5">
        <f t="shared" si="65"/>
        <v>3030253.032833654</v>
      </c>
      <c r="EO41" s="3" t="s">
        <v>36</v>
      </c>
      <c r="EP41" s="4">
        <f>ParFedAn19!$C$30*CaGa19!$N42</f>
        <v>2240080.3976418697</v>
      </c>
      <c r="EQ41" s="4">
        <f>ParFedAn19!$D$30*CaGa19!$N42</f>
        <v>274299.79044156108</v>
      </c>
      <c r="ER41" s="4">
        <f>ParFedAn19!$E$30*CoAr14FIII19!R40</f>
        <v>2035256.0719610814</v>
      </c>
      <c r="ES41" s="400">
        <f>ParFedAn19!$F$30*CaGa19!$N42</f>
        <v>-13563.677293568962</v>
      </c>
      <c r="ET41" s="4">
        <f>ParFedAn19!$G$30*CaGa19!$N42</f>
        <v>58270.3868416244</v>
      </c>
      <c r="EU41" s="4">
        <f>ParFedAn19!$H$30*CaGa19!$N42</f>
        <v>7491.7377660451566</v>
      </c>
      <c r="EV41" s="4">
        <f>ParFedAn19!$I$30*CaGa19!$N42</f>
        <v>59586.521260543559</v>
      </c>
      <c r="EW41" s="4">
        <f>ParFedAn19!$J$30*CaGa19!$N42</f>
        <v>11776.270126984235</v>
      </c>
      <c r="EX41" s="4">
        <f>ParFedAn19!$K$30*CoAr14FII19!O42</f>
        <v>41045.79819694459</v>
      </c>
      <c r="EY41" s="5">
        <f t="shared" si="66"/>
        <v>4714243.2969430853</v>
      </c>
      <c r="FA41" s="3" t="s">
        <v>36</v>
      </c>
      <c r="FB41" s="405">
        <f>ParFedAn19!$C$41*CaGa19!$AC42+Aj1S19!AW43</f>
        <v>1917652.1862374998</v>
      </c>
      <c r="FC41" s="405">
        <f>ParFedAn19!$D$41*CaGa19!$AC42+Aj1S19!AX43</f>
        <v>259859.37000986378</v>
      </c>
      <c r="FD41" s="468">
        <f>IFERROR(ParFedAn19!$E$41*CoAr14FIII19!R40+Aj1S19!AY43,0)</f>
        <v>344774.96876085567</v>
      </c>
      <c r="FE41" s="405">
        <f>ParFedAn19!$F$41*CaGa19!$AC42+Aj1S19!AZ43</f>
        <v>54667.90235403429</v>
      </c>
      <c r="FF41" s="405">
        <f>ParFedAn19!$G$41*CaGa19!$AC42+Aj1S19!BA43</f>
        <v>196815.27122970237</v>
      </c>
      <c r="FG41" s="405">
        <f>ParFedAn19!$H$41*CaGa19!$AC42+Aj1S19!BB43</f>
        <v>7676.51004768229</v>
      </c>
      <c r="FH41" s="405">
        <f>ParFedAn19!$I$41*CaGa19!$AC42+Aj1S19!BC43</f>
        <v>51670.691767638818</v>
      </c>
      <c r="FI41" s="405">
        <f>ParFedAn19!$J$41*CaGa19!$AC42+Aj1S19!BD43</f>
        <v>11710.410777162702</v>
      </c>
      <c r="FJ41" s="405">
        <f>ParFedAn19!$K$41*CoAr14FII19!U42+Aj1S19!BE43</f>
        <v>41087.28034900107</v>
      </c>
      <c r="FK41" s="5">
        <f t="shared" si="67"/>
        <v>2885914.5915334411</v>
      </c>
      <c r="FM41" s="3" t="s">
        <v>36</v>
      </c>
      <c r="FN41" s="4"/>
      <c r="FO41" s="4"/>
      <c r="FP41" s="4"/>
      <c r="FQ41" s="4"/>
      <c r="FR41" s="4"/>
      <c r="FS41" s="4"/>
      <c r="FT41" s="4"/>
      <c r="FU41" s="4"/>
      <c r="FV41" s="4"/>
      <c r="FW41" s="5">
        <f t="shared" si="68"/>
        <v>0</v>
      </c>
      <c r="FY41" s="3" t="s">
        <v>36</v>
      </c>
      <c r="FZ41" s="4"/>
      <c r="GA41" s="4"/>
      <c r="GB41" s="4"/>
      <c r="GC41" s="4"/>
      <c r="GD41" s="4"/>
      <c r="GE41" s="4"/>
      <c r="GF41" s="4"/>
      <c r="GG41" s="4"/>
      <c r="GH41" s="4"/>
      <c r="GI41" s="5">
        <f t="shared" si="69"/>
        <v>0</v>
      </c>
      <c r="GK41" s="3" t="s">
        <v>36</v>
      </c>
      <c r="GL41" s="4"/>
      <c r="GM41" s="4"/>
      <c r="GN41" s="4"/>
      <c r="GO41" s="4"/>
      <c r="GP41" s="4"/>
      <c r="GQ41" s="4"/>
      <c r="GR41" s="4"/>
      <c r="GS41" s="4"/>
      <c r="GT41" s="4"/>
      <c r="GU41" s="5">
        <f t="shared" si="70"/>
        <v>0</v>
      </c>
      <c r="GW41" s="3" t="s">
        <v>36</v>
      </c>
      <c r="GX41" s="4"/>
      <c r="GY41" s="4"/>
      <c r="GZ41" s="4"/>
      <c r="HA41" s="4"/>
      <c r="HB41" s="4"/>
      <c r="HC41" s="4"/>
      <c r="HD41" s="4"/>
      <c r="HE41" s="4"/>
      <c r="HF41" s="4"/>
      <c r="HG41" s="5"/>
      <c r="HI41" s="3" t="s">
        <v>36</v>
      </c>
      <c r="HJ41" s="4"/>
      <c r="HK41" s="4"/>
      <c r="HL41" s="4"/>
      <c r="HM41" s="4"/>
      <c r="HN41" s="4"/>
      <c r="HO41" s="4"/>
      <c r="HP41" s="4"/>
      <c r="HQ41" s="4"/>
      <c r="HR41" s="4"/>
      <c r="HS41" s="5">
        <f t="shared" si="71"/>
        <v>0</v>
      </c>
    </row>
    <row r="42" spans="1:227" s="2" customFormat="1">
      <c r="A42" s="3" t="s">
        <v>37</v>
      </c>
      <c r="B42" s="4">
        <f t="shared" si="8"/>
        <v>8662263.147384176</v>
      </c>
      <c r="C42" s="4">
        <f t="shared" si="8"/>
        <v>1214621.1218096663</v>
      </c>
      <c r="D42" s="4">
        <f t="shared" si="8"/>
        <v>0</v>
      </c>
      <c r="E42" s="4">
        <f t="shared" si="8"/>
        <v>397795.18787223462</v>
      </c>
      <c r="F42" s="4">
        <f t="shared" si="8"/>
        <v>355488.41654247197</v>
      </c>
      <c r="G42" s="4">
        <f t="shared" si="8"/>
        <v>32760.934635073718</v>
      </c>
      <c r="H42" s="4">
        <f t="shared" si="8"/>
        <v>278447.37858371739</v>
      </c>
      <c r="I42" s="4">
        <f t="shared" si="8"/>
        <v>49762.159588883107</v>
      </c>
      <c r="J42" s="4">
        <f t="shared" si="8"/>
        <v>126231.28450251807</v>
      </c>
      <c r="K42" s="6">
        <f t="shared" si="9"/>
        <v>11117369.630918741</v>
      </c>
      <c r="L42" s="3"/>
      <c r="M42" s="3" t="s">
        <v>37</v>
      </c>
      <c r="N42" s="4">
        <f t="shared" si="10"/>
        <v>9448484.7195544112</v>
      </c>
      <c r="O42" s="4">
        <f t="shared" si="10"/>
        <v>1252724.5369008591</v>
      </c>
      <c r="P42" s="4">
        <f t="shared" si="10"/>
        <v>659623.96591122227</v>
      </c>
      <c r="Q42" s="4">
        <f t="shared" si="10"/>
        <v>153715.60037056744</v>
      </c>
      <c r="R42" s="4">
        <f t="shared" si="10"/>
        <v>414070.41733254382</v>
      </c>
      <c r="S42" s="4">
        <f t="shared" si="10"/>
        <v>26971.00949748906</v>
      </c>
      <c r="T42" s="4">
        <f t="shared" si="10"/>
        <v>244379.7730306533</v>
      </c>
      <c r="U42" s="4">
        <f t="shared" si="10"/>
        <v>49762.159588883107</v>
      </c>
      <c r="V42" s="4">
        <f t="shared" si="10"/>
        <v>120725.55631126456</v>
      </c>
      <c r="W42" s="5">
        <f t="shared" si="11"/>
        <v>12370457.738497894</v>
      </c>
      <c r="X42" s="5"/>
      <c r="Y42" s="3" t="s">
        <v>37</v>
      </c>
      <c r="Z42" s="4">
        <f t="shared" si="12"/>
        <v>2701096.1619859599</v>
      </c>
      <c r="AA42" s="4">
        <f t="shared" si="13"/>
        <v>366023.17773114768</v>
      </c>
      <c r="AB42" s="4">
        <f t="shared" si="14"/>
        <v>111741.13929645224</v>
      </c>
      <c r="AC42" s="4">
        <f t="shared" si="15"/>
        <v>77002.108250936624</v>
      </c>
      <c r="AD42" s="4">
        <f t="shared" si="16"/>
        <v>277222.83402279828</v>
      </c>
      <c r="AE42" s="4">
        <f t="shared" si="17"/>
        <v>10812.696888440474</v>
      </c>
      <c r="AF42" s="4">
        <f t="shared" si="18"/>
        <v>72780.407324315165</v>
      </c>
      <c r="AG42" s="4">
        <f t="shared" si="19"/>
        <v>16494.620782892962</v>
      </c>
      <c r="AH42" s="4">
        <f t="shared" si="20"/>
        <v>42663.659849826123</v>
      </c>
      <c r="AI42" s="5">
        <f t="shared" si="21"/>
        <v>3675836.8061327687</v>
      </c>
      <c r="AK42" s="3" t="s">
        <v>37</v>
      </c>
      <c r="AL42" s="4">
        <f t="shared" si="22"/>
        <v>0</v>
      </c>
      <c r="AM42" s="4">
        <f t="shared" si="23"/>
        <v>0</v>
      </c>
      <c r="AN42" s="4">
        <f t="shared" si="24"/>
        <v>0</v>
      </c>
      <c r="AO42" s="4">
        <f t="shared" si="25"/>
        <v>0</v>
      </c>
      <c r="AP42" s="4">
        <f t="shared" si="26"/>
        <v>0</v>
      </c>
      <c r="AQ42" s="4">
        <f t="shared" si="27"/>
        <v>0</v>
      </c>
      <c r="AR42" s="4">
        <f t="shared" si="28"/>
        <v>0</v>
      </c>
      <c r="AS42" s="4">
        <f t="shared" si="29"/>
        <v>0</v>
      </c>
      <c r="AT42" s="4">
        <f t="shared" si="30"/>
        <v>0</v>
      </c>
      <c r="AU42" s="5">
        <f t="shared" si="31"/>
        <v>0</v>
      </c>
      <c r="AW42" s="3" t="s">
        <v>37</v>
      </c>
      <c r="AX42" s="4">
        <f t="shared" si="32"/>
        <v>18110747.866938587</v>
      </c>
      <c r="AY42" s="4">
        <f t="shared" si="33"/>
        <v>2467345.6587105254</v>
      </c>
      <c r="AZ42" s="4">
        <f t="shared" si="34"/>
        <v>659623.96591122227</v>
      </c>
      <c r="BA42" s="4">
        <f t="shared" si="35"/>
        <v>551510.78824280202</v>
      </c>
      <c r="BB42" s="4">
        <f t="shared" si="36"/>
        <v>769558.83387501573</v>
      </c>
      <c r="BC42" s="4">
        <f t="shared" si="37"/>
        <v>59731.944132562778</v>
      </c>
      <c r="BD42" s="4">
        <f t="shared" si="38"/>
        <v>522827.1516143707</v>
      </c>
      <c r="BE42" s="4">
        <f t="shared" si="39"/>
        <v>99524.319177766229</v>
      </c>
      <c r="BF42" s="4">
        <f t="shared" si="40"/>
        <v>246956.84081378262</v>
      </c>
      <c r="BG42" s="5">
        <f t="shared" si="41"/>
        <v>23487827.369416632</v>
      </c>
      <c r="BI42" s="3" t="s">
        <v>37</v>
      </c>
      <c r="BJ42" s="4">
        <f t="shared" si="42"/>
        <v>2701096.1619859599</v>
      </c>
      <c r="BK42" s="4">
        <f t="shared" si="43"/>
        <v>366023.17773114768</v>
      </c>
      <c r="BL42" s="4">
        <f t="shared" si="44"/>
        <v>111741.13929645224</v>
      </c>
      <c r="BM42" s="4">
        <f t="shared" si="45"/>
        <v>77002.108250936624</v>
      </c>
      <c r="BN42" s="4">
        <f t="shared" si="46"/>
        <v>277222.83402279828</v>
      </c>
      <c r="BO42" s="4">
        <f t="shared" si="47"/>
        <v>10812.696888440474</v>
      </c>
      <c r="BP42" s="4">
        <f t="shared" si="48"/>
        <v>72780.407324315165</v>
      </c>
      <c r="BQ42" s="4">
        <f t="shared" si="49"/>
        <v>16494.620782892962</v>
      </c>
      <c r="BR42" s="4">
        <f t="shared" si="50"/>
        <v>42663.659849826123</v>
      </c>
      <c r="BS42" s="5">
        <f t="shared" si="51"/>
        <v>3675836.8061327687</v>
      </c>
      <c r="BU42" s="3" t="s">
        <v>37</v>
      </c>
      <c r="BV42" s="4">
        <f t="shared" si="52"/>
        <v>20811844.028924547</v>
      </c>
      <c r="BW42" s="4">
        <f t="shared" si="53"/>
        <v>2833368.8364416729</v>
      </c>
      <c r="BX42" s="4">
        <f t="shared" si="54"/>
        <v>771365.10520767455</v>
      </c>
      <c r="BY42" s="4">
        <f t="shared" si="55"/>
        <v>628512.89649373863</v>
      </c>
      <c r="BZ42" s="4">
        <f t="shared" si="56"/>
        <v>1046781.667897814</v>
      </c>
      <c r="CA42" s="4">
        <f t="shared" si="57"/>
        <v>70544.641021003248</v>
      </c>
      <c r="CB42" s="4">
        <f t="shared" si="58"/>
        <v>595607.5589386858</v>
      </c>
      <c r="CC42" s="4">
        <f t="shared" si="59"/>
        <v>116018.93996065919</v>
      </c>
      <c r="CD42" s="4">
        <f t="shared" si="60"/>
        <v>289620.50066360872</v>
      </c>
      <c r="CE42" s="5">
        <f t="shared" si="61"/>
        <v>27163664.175549403</v>
      </c>
      <c r="CF42" s="6"/>
      <c r="CG42" s="3" t="s">
        <v>37</v>
      </c>
      <c r="CH42" s="4">
        <f>ParFedAn19!$C$7*CaGa19!$N43</f>
        <v>2563929.7636992242</v>
      </c>
      <c r="CI42" s="4">
        <f>ParFedAn19!$D$7*CaGa19!$N43</f>
        <v>352811.73775193776</v>
      </c>
      <c r="CJ42" s="4">
        <f>ParFedAn19!$E$7*CoAr14FIII19!R41</f>
        <v>0</v>
      </c>
      <c r="CK42" s="4">
        <f>ParFedAn19!$F$7*CaGa19!$N43</f>
        <v>93792.340723310248</v>
      </c>
      <c r="CL42" s="4">
        <f>ParFedAn19!$G$7*CaGa19!$N43</f>
        <v>191335.68890287189</v>
      </c>
      <c r="CM42" s="4">
        <f>ParFedAn19!$H$7*CaGa19!$N43</f>
        <v>11823.997970283495</v>
      </c>
      <c r="CN42" s="4">
        <f>ParFedAn19!$I$7*CaGa19!$N43+Aj1S19!G44</f>
        <v>93764.37635535044</v>
      </c>
      <c r="CO42" s="4">
        <f>ParFedAn19!$J$7*CaGa19!$N43</f>
        <v>16587.386529627704</v>
      </c>
      <c r="CP42" s="4">
        <f>ParFedAn19!$K$7*CoAr14FII19!O43+Aj1S19!I44</f>
        <v>43403.143986796174</v>
      </c>
      <c r="CQ42" s="5">
        <f t="shared" si="72"/>
        <v>3367448.4359194017</v>
      </c>
      <c r="CS42" s="3" t="s">
        <v>37</v>
      </c>
      <c r="CT42" s="4">
        <f>ParFedAn19!$C$11*CaGa19!$N43</f>
        <v>3541291.2207505037</v>
      </c>
      <c r="CU42" s="4">
        <f>ParFedAn19!$D$11*CaGa19!$N43</f>
        <v>510325.66312041343</v>
      </c>
      <c r="CV42" s="4">
        <f>ParFedAn19!$E$11*CoAr14FIII19!R41</f>
        <v>0</v>
      </c>
      <c r="CW42" s="4">
        <f>ParFedAn19!$F$11*CaGa19!$N43</f>
        <v>163503.48229716558</v>
      </c>
      <c r="CX42" s="4">
        <f>ParFedAn19!$G$11*CaGa19!$N43</f>
        <v>82076.363819800055</v>
      </c>
      <c r="CY42" s="4">
        <f>ParFedAn19!$H$11*CaGa19!$N43</f>
        <v>9635.4789843128583</v>
      </c>
      <c r="CZ42" s="4">
        <f>ParFedAn19!$I$11*CaGa19!$N43+Aj1S19!G44</f>
        <v>99292.042029861666</v>
      </c>
      <c r="DA42" s="4">
        <f>ParFedAn19!$J$11*CaGa19!$N43</f>
        <v>16587.386529627704</v>
      </c>
      <c r="DB42" s="4">
        <f>ParFedAn19!$K$11*CoAr14FII19!O43+Aj1S19!I44</f>
        <v>52724.755712837818</v>
      </c>
      <c r="DC42" s="5">
        <f t="shared" si="62"/>
        <v>4475436.3932445226</v>
      </c>
      <c r="DE42" s="3" t="s">
        <v>37</v>
      </c>
      <c r="DF42" s="4">
        <f>ParFedAn19!$C$14*CaGa19!$N43</f>
        <v>2557042.1629344481</v>
      </c>
      <c r="DG42" s="4">
        <f>ParFedAn19!$D$14*CaGa19!$N43</f>
        <v>351483.72093731514</v>
      </c>
      <c r="DH42" s="4">
        <f>ParFedAn19!$E$14*CoAr14FIII19!R41</f>
        <v>0</v>
      </c>
      <c r="DI42" s="4">
        <f>ParFedAn19!$F$14*CaGa19!$N43</f>
        <v>140499.36485175882</v>
      </c>
      <c r="DJ42" s="4">
        <f>ParFedAn19!$G$14*CaGa19!$N43</f>
        <v>82076.363819800055</v>
      </c>
      <c r="DK42" s="4">
        <f>ParFedAn19!$H$14*CaGa19!$N43</f>
        <v>11301.457680477362</v>
      </c>
      <c r="DL42" s="4">
        <f>ParFedAn19!$I$14*CaGa19!$N43+Aj1S19!G44</f>
        <v>85390.960198505258</v>
      </c>
      <c r="DM42" s="4">
        <f>ParFedAn19!$J$14*CaGa19!$N43</f>
        <v>16587.386529627704</v>
      </c>
      <c r="DN42" s="4">
        <f>ParFedAn19!$K$14*CoAr14FII19!O43+Aj1S19!I44</f>
        <v>30103.384802884073</v>
      </c>
      <c r="DO42" s="5">
        <f t="shared" si="63"/>
        <v>3274484.801754816</v>
      </c>
      <c r="DQ42" s="3" t="s">
        <v>37</v>
      </c>
      <c r="DR42" s="4">
        <f>ParFedAn19!$C$22*CaGa19!$N43</f>
        <v>2838858.0212851204</v>
      </c>
      <c r="DS42" s="4">
        <f>ParFedAn19!$D$22*CaGa19!$N43</f>
        <v>400722.6457819874</v>
      </c>
      <c r="DT42" s="4">
        <f>ParFedAn19!$E$22*CoAr14FIII19!R41</f>
        <v>0</v>
      </c>
      <c r="DU42" s="4">
        <f>ParFedAn19!$F$22*CaGa19!$N43</f>
        <v>85442.906883404517</v>
      </c>
      <c r="DV42" s="4">
        <f>ParFedAn19!$G$22*CaGa19!$N43</f>
        <v>249135.25744909301</v>
      </c>
      <c r="DW42" s="4">
        <f>ParFedAn19!$H$22*CaGa19!$N43</f>
        <v>10044.498318500218</v>
      </c>
      <c r="DX42" s="4">
        <f>ParFedAn19!$I$22*CaGa19!$N43</f>
        <v>62203.030306838802</v>
      </c>
      <c r="DY42" s="4">
        <f>ParFedAn19!$J$22*CaGa19!$N43</f>
        <v>16587.386529627704</v>
      </c>
      <c r="DZ42" s="4">
        <f>ParFedAn19!$K$22*CoAr14FII19!O43</f>
        <v>36133.765225016577</v>
      </c>
      <c r="EA42" s="5">
        <f t="shared" si="64"/>
        <v>3699127.5117795886</v>
      </c>
      <c r="EC42" s="3" t="s">
        <v>37</v>
      </c>
      <c r="ED42" s="4">
        <f>ParFedAn19!$C$26*CaGa19!$N43</f>
        <v>3454376.4354559574</v>
      </c>
      <c r="EE42" s="4">
        <f>ParFedAn19!$D$26*CaGa19!$N43</f>
        <v>465638.7557637869</v>
      </c>
      <c r="EF42" s="4">
        <f>ParFedAn19!$E$26*CoAr14FIII19!R41</f>
        <v>0</v>
      </c>
      <c r="EG42" s="4">
        <f>ParFedAn19!$F$26*CaGa19!$N43</f>
        <v>87377.720427401699</v>
      </c>
      <c r="EH42" s="4">
        <f>ParFedAn19!$G$26*CaGa19!$N43</f>
        <v>82858.796200336234</v>
      </c>
      <c r="EI42" s="4">
        <f>ParFedAn19!$H$26*CaGa19!$N43</f>
        <v>6374.0740521220641</v>
      </c>
      <c r="EJ42" s="4">
        <f>ParFedAn19!$I$26*CaGa19!$N43</f>
        <v>98246.546707019457</v>
      </c>
      <c r="EK42" s="4">
        <f>ParFedAn19!$J$26*CaGa19!$N43</f>
        <v>16587.386529627704</v>
      </c>
      <c r="EL42" s="4">
        <f>ParFedAn19!$K$26*CoAr14FII19!O43</f>
        <v>41915.056544765284</v>
      </c>
      <c r="EM42" s="5">
        <f t="shared" si="65"/>
        <v>4253374.7716810163</v>
      </c>
      <c r="EO42" s="3" t="s">
        <v>37</v>
      </c>
      <c r="EP42" s="4">
        <f>ParFedAn19!$C$30*CaGa19!$N43</f>
        <v>3155250.2628133334</v>
      </c>
      <c r="EQ42" s="4">
        <f>ParFedAn19!$D$30*CaGa19!$N43</f>
        <v>386363.13535508479</v>
      </c>
      <c r="ER42" s="4">
        <f>ParFedAn19!$E$30*CoAr14FIII19!R41</f>
        <v>659623.96591122227</v>
      </c>
      <c r="ES42" s="400">
        <f>ParFedAn19!$F$30*CaGa19!$N43</f>
        <v>-19105.026940238778</v>
      </c>
      <c r="ET42" s="4">
        <f>ParFedAn19!$G$30*CaGa19!$N43</f>
        <v>82076.36368311457</v>
      </c>
      <c r="EU42" s="4">
        <f>ParFedAn19!$H$30*CaGa19!$N43</f>
        <v>10552.437126866776</v>
      </c>
      <c r="EV42" s="4">
        <f>ParFedAn19!$I$30*CaGa19!$N43</f>
        <v>83930.19601679506</v>
      </c>
      <c r="EW42" s="4">
        <f>ParFedAn19!$J$30*CaGa19!$N43</f>
        <v>16587.386529627704</v>
      </c>
      <c r="EX42" s="4">
        <f>ParFedAn19!$K$30*CoAr14FII19!O43</f>
        <v>42676.7345414827</v>
      </c>
      <c r="EY42" s="5">
        <f t="shared" si="66"/>
        <v>4417955.4550372874</v>
      </c>
      <c r="FA42" s="3" t="s">
        <v>37</v>
      </c>
      <c r="FB42" s="405">
        <f>ParFedAn19!$C$41*CaGa19!$AC43+Aj1S19!AW44</f>
        <v>2701096.1619859599</v>
      </c>
      <c r="FC42" s="405">
        <f>ParFedAn19!$D$41*CaGa19!$AC43+Aj1S19!AX44</f>
        <v>366023.17773114768</v>
      </c>
      <c r="FD42" s="468">
        <f>IFERROR(ParFedAn19!$E$41*CoAr14FIII19!R41+Aj1S19!AY44,0)</f>
        <v>111741.13929645224</v>
      </c>
      <c r="FE42" s="405">
        <f>ParFedAn19!$F$41*CaGa19!$AC43+Aj1S19!AZ44</f>
        <v>77002.108250936624</v>
      </c>
      <c r="FF42" s="405">
        <f>ParFedAn19!$G$41*CaGa19!$AC43+Aj1S19!BA44</f>
        <v>277222.83402279828</v>
      </c>
      <c r="FG42" s="405">
        <f>ParFedAn19!$H$41*CaGa19!$AC43+Aj1S19!BB44</f>
        <v>10812.696888440474</v>
      </c>
      <c r="FH42" s="405">
        <f>ParFedAn19!$I$41*CaGa19!$AC43+Aj1S19!BC44</f>
        <v>72780.407324315165</v>
      </c>
      <c r="FI42" s="405">
        <f>ParFedAn19!$J$41*CaGa19!$AC43+Aj1S19!BD44</f>
        <v>16494.620782892962</v>
      </c>
      <c r="FJ42" s="405">
        <f>ParFedAn19!$K$41*CoAr14FII19!U43+Aj1S19!BE44</f>
        <v>42663.659849826123</v>
      </c>
      <c r="FK42" s="5">
        <f t="shared" si="67"/>
        <v>3675836.8061327687</v>
      </c>
      <c r="FM42" s="3" t="s">
        <v>37</v>
      </c>
      <c r="FN42" s="4"/>
      <c r="FO42" s="4"/>
      <c r="FP42" s="4"/>
      <c r="FQ42" s="4"/>
      <c r="FR42" s="4"/>
      <c r="FS42" s="4"/>
      <c r="FT42" s="4"/>
      <c r="FU42" s="4"/>
      <c r="FV42" s="4"/>
      <c r="FW42" s="5">
        <f t="shared" si="68"/>
        <v>0</v>
      </c>
      <c r="FY42" s="3" t="s">
        <v>37</v>
      </c>
      <c r="FZ42" s="4"/>
      <c r="GA42" s="4"/>
      <c r="GB42" s="4"/>
      <c r="GC42" s="4"/>
      <c r="GD42" s="4"/>
      <c r="GE42" s="4"/>
      <c r="GF42" s="4"/>
      <c r="GG42" s="4"/>
      <c r="GH42" s="4"/>
      <c r="GI42" s="5">
        <f t="shared" si="69"/>
        <v>0</v>
      </c>
      <c r="GK42" s="3" t="s">
        <v>37</v>
      </c>
      <c r="GL42" s="4"/>
      <c r="GM42" s="4"/>
      <c r="GN42" s="4"/>
      <c r="GO42" s="4"/>
      <c r="GP42" s="4"/>
      <c r="GQ42" s="4"/>
      <c r="GR42" s="4"/>
      <c r="GS42" s="4"/>
      <c r="GT42" s="4"/>
      <c r="GU42" s="5">
        <f t="shared" si="70"/>
        <v>0</v>
      </c>
      <c r="GW42" s="3" t="s">
        <v>37</v>
      </c>
      <c r="GX42" s="4"/>
      <c r="GY42" s="4"/>
      <c r="GZ42" s="4"/>
      <c r="HA42" s="4"/>
      <c r="HB42" s="4"/>
      <c r="HC42" s="4"/>
      <c r="HD42" s="4"/>
      <c r="HE42" s="4"/>
      <c r="HF42" s="4"/>
      <c r="HG42" s="5"/>
      <c r="HI42" s="3" t="s">
        <v>37</v>
      </c>
      <c r="HJ42" s="4"/>
      <c r="HK42" s="4"/>
      <c r="HL42" s="4"/>
      <c r="HM42" s="4"/>
      <c r="HN42" s="4"/>
      <c r="HO42" s="4"/>
      <c r="HP42" s="4"/>
      <c r="HQ42" s="4"/>
      <c r="HR42" s="4"/>
      <c r="HS42" s="5">
        <f t="shared" si="71"/>
        <v>0</v>
      </c>
    </row>
    <row r="43" spans="1:227" s="2" customFormat="1">
      <c r="A43" s="3" t="s">
        <v>38</v>
      </c>
      <c r="B43" s="4">
        <f t="shared" si="8"/>
        <v>20322469.381023988</v>
      </c>
      <c r="C43" s="4">
        <f t="shared" si="8"/>
        <v>2849613.3328593276</v>
      </c>
      <c r="D43" s="4">
        <f t="shared" si="8"/>
        <v>0</v>
      </c>
      <c r="E43" s="4">
        <f t="shared" si="8"/>
        <v>933264.25068181276</v>
      </c>
      <c r="F43" s="4">
        <f t="shared" si="8"/>
        <v>834008.65773452155</v>
      </c>
      <c r="G43" s="4">
        <f t="shared" si="8"/>
        <v>76860.17841839249</v>
      </c>
      <c r="H43" s="4">
        <f t="shared" si="8"/>
        <v>653263.26726223505</v>
      </c>
      <c r="I43" s="4">
        <f t="shared" si="8"/>
        <v>116746.62237478836</v>
      </c>
      <c r="J43" s="4">
        <f t="shared" si="8"/>
        <v>696842.80601291044</v>
      </c>
      <c r="K43" s="6">
        <f t="shared" si="9"/>
        <v>26483068.496367976</v>
      </c>
      <c r="L43" s="3"/>
      <c r="M43" s="3" t="s">
        <v>38</v>
      </c>
      <c r="N43" s="4">
        <f t="shared" si="10"/>
        <v>22167017.80390989</v>
      </c>
      <c r="O43" s="4">
        <f t="shared" si="10"/>
        <v>2939007.4638534952</v>
      </c>
      <c r="P43" s="4">
        <f t="shared" si="10"/>
        <v>2130821.3061994542</v>
      </c>
      <c r="Q43" s="4">
        <f t="shared" si="10"/>
        <v>360630.99547604064</v>
      </c>
      <c r="R43" s="4">
        <f t="shared" si="10"/>
        <v>971447.44215829798</v>
      </c>
      <c r="S43" s="4">
        <f t="shared" si="10"/>
        <v>63276.479294391873</v>
      </c>
      <c r="T43" s="4">
        <f t="shared" si="10"/>
        <v>573337.51818158443</v>
      </c>
      <c r="U43" s="4">
        <f t="shared" si="10"/>
        <v>116746.62237478836</v>
      </c>
      <c r="V43" s="4">
        <f t="shared" si="10"/>
        <v>664469.52976732107</v>
      </c>
      <c r="W43" s="5">
        <f t="shared" si="11"/>
        <v>29986755.161215261</v>
      </c>
      <c r="X43" s="5"/>
      <c r="Y43" s="3" t="s">
        <v>38</v>
      </c>
      <c r="Z43" s="4">
        <f t="shared" si="12"/>
        <v>6337021.0663407966</v>
      </c>
      <c r="AA43" s="4">
        <f t="shared" si="13"/>
        <v>858724.18046231021</v>
      </c>
      <c r="AB43" s="4">
        <f t="shared" si="14"/>
        <v>360963.84106202569</v>
      </c>
      <c r="AC43" s="4">
        <f t="shared" si="15"/>
        <v>180654.05778817891</v>
      </c>
      <c r="AD43" s="4">
        <f t="shared" si="16"/>
        <v>650390.37261876743</v>
      </c>
      <c r="AE43" s="4">
        <f t="shared" si="17"/>
        <v>25367.585549277843</v>
      </c>
      <c r="AF43" s="4">
        <f t="shared" si="18"/>
        <v>170749.55750259093</v>
      </c>
      <c r="AG43" s="4">
        <f t="shared" si="19"/>
        <v>38697.903782012319</v>
      </c>
      <c r="AH43" s="4">
        <f t="shared" si="20"/>
        <v>234304.26941300862</v>
      </c>
      <c r="AI43" s="5">
        <f t="shared" si="21"/>
        <v>8856872.8345189691</v>
      </c>
      <c r="AK43" s="3" t="s">
        <v>38</v>
      </c>
      <c r="AL43" s="4">
        <f t="shared" si="22"/>
        <v>0</v>
      </c>
      <c r="AM43" s="4">
        <f t="shared" si="23"/>
        <v>0</v>
      </c>
      <c r="AN43" s="4">
        <f t="shared" si="24"/>
        <v>0</v>
      </c>
      <c r="AO43" s="4">
        <f t="shared" si="25"/>
        <v>0</v>
      </c>
      <c r="AP43" s="4">
        <f t="shared" si="26"/>
        <v>0</v>
      </c>
      <c r="AQ43" s="4">
        <f t="shared" si="27"/>
        <v>0</v>
      </c>
      <c r="AR43" s="4">
        <f t="shared" si="28"/>
        <v>0</v>
      </c>
      <c r="AS43" s="4">
        <f t="shared" si="29"/>
        <v>0</v>
      </c>
      <c r="AT43" s="4">
        <f t="shared" si="30"/>
        <v>0</v>
      </c>
      <c r="AU43" s="5">
        <f t="shared" si="31"/>
        <v>0</v>
      </c>
      <c r="AW43" s="3" t="s">
        <v>38</v>
      </c>
      <c r="AX43" s="4">
        <f t="shared" si="32"/>
        <v>42489487.184933878</v>
      </c>
      <c r="AY43" s="4">
        <f t="shared" si="33"/>
        <v>5788620.7967128232</v>
      </c>
      <c r="AZ43" s="4">
        <f t="shared" si="34"/>
        <v>2130821.3061994542</v>
      </c>
      <c r="BA43" s="4">
        <f t="shared" si="35"/>
        <v>1293895.2461578534</v>
      </c>
      <c r="BB43" s="4">
        <f t="shared" si="36"/>
        <v>1805456.0998928195</v>
      </c>
      <c r="BC43" s="4">
        <f t="shared" si="37"/>
        <v>140136.65771278436</v>
      </c>
      <c r="BD43" s="4">
        <f t="shared" si="38"/>
        <v>1226600.7854438194</v>
      </c>
      <c r="BE43" s="4">
        <f t="shared" si="39"/>
        <v>233493.2447495767</v>
      </c>
      <c r="BF43" s="4">
        <f t="shared" si="40"/>
        <v>1361312.3357802313</v>
      </c>
      <c r="BG43" s="5">
        <f t="shared" si="41"/>
        <v>56469823.657583244</v>
      </c>
      <c r="BI43" s="3" t="s">
        <v>38</v>
      </c>
      <c r="BJ43" s="4">
        <f t="shared" si="42"/>
        <v>6337021.0663407966</v>
      </c>
      <c r="BK43" s="4">
        <f t="shared" si="43"/>
        <v>858724.18046231021</v>
      </c>
      <c r="BL43" s="4">
        <f t="shared" si="44"/>
        <v>360963.84106202569</v>
      </c>
      <c r="BM43" s="4">
        <f t="shared" si="45"/>
        <v>180654.05778817891</v>
      </c>
      <c r="BN43" s="4">
        <f t="shared" si="46"/>
        <v>650390.37261876743</v>
      </c>
      <c r="BO43" s="4">
        <f t="shared" si="47"/>
        <v>25367.585549277843</v>
      </c>
      <c r="BP43" s="4">
        <f t="shared" si="48"/>
        <v>170749.55750259093</v>
      </c>
      <c r="BQ43" s="4">
        <f t="shared" si="49"/>
        <v>38697.903782012319</v>
      </c>
      <c r="BR43" s="4">
        <f t="shared" si="50"/>
        <v>234304.26941300862</v>
      </c>
      <c r="BS43" s="5">
        <f t="shared" si="51"/>
        <v>8856872.8345189691</v>
      </c>
      <c r="BU43" s="3" t="s">
        <v>38</v>
      </c>
      <c r="BV43" s="4">
        <f t="shared" si="52"/>
        <v>48826508.251274675</v>
      </c>
      <c r="BW43" s="4">
        <f t="shared" si="53"/>
        <v>6647344.9771751333</v>
      </c>
      <c r="BX43" s="4">
        <f t="shared" si="54"/>
        <v>2491785.1472614799</v>
      </c>
      <c r="BY43" s="4">
        <f t="shared" si="55"/>
        <v>1474549.3039460322</v>
      </c>
      <c r="BZ43" s="4">
        <f t="shared" si="56"/>
        <v>2455846.4725115867</v>
      </c>
      <c r="CA43" s="4">
        <f t="shared" si="57"/>
        <v>165504.2432620622</v>
      </c>
      <c r="CB43" s="4">
        <f t="shared" si="58"/>
        <v>1397350.3429464102</v>
      </c>
      <c r="CC43" s="4">
        <f t="shared" si="59"/>
        <v>272191.14853158902</v>
      </c>
      <c r="CD43" s="4">
        <f t="shared" si="60"/>
        <v>1595616.6051932399</v>
      </c>
      <c r="CE43" s="5">
        <f t="shared" si="61"/>
        <v>65326696.492102206</v>
      </c>
      <c r="CF43" s="6"/>
      <c r="CG43" s="3" t="s">
        <v>38</v>
      </c>
      <c r="CH43" s="4">
        <f>ParFedAn19!$C$7*CaGa19!$N44</f>
        <v>6015216.0274198428</v>
      </c>
      <c r="CI43" s="4">
        <f>ParFedAn19!$D$7*CaGa19!$N44</f>
        <v>827728.92207676847</v>
      </c>
      <c r="CJ43" s="4">
        <f>ParFedAn19!$E$7*CoAr14FIII19!R42</f>
        <v>0</v>
      </c>
      <c r="CK43" s="4">
        <f>ParFedAn19!$F$7*CaGa19!$N44</f>
        <v>220045.49389608903</v>
      </c>
      <c r="CL43" s="4">
        <f>ParFedAn19!$G$7*CaGa19!$N44</f>
        <v>448891.1977235378</v>
      </c>
      <c r="CM43" s="4">
        <f>ParFedAn19!$H$7*CaGa19!$N44</f>
        <v>27740.191289956314</v>
      </c>
      <c r="CN43" s="4">
        <f>ParFedAn19!$I$7*CaGa19!$N44+Aj1S19!G45</f>
        <v>219979.8869080763</v>
      </c>
      <c r="CO43" s="4">
        <f>ParFedAn19!$J$7*CaGa19!$N44</f>
        <v>38915.540791596119</v>
      </c>
      <c r="CP43" s="4">
        <f>ParFedAn19!$K$7*CoAr14FII19!O44+Aj1S19!I45</f>
        <v>239579.46668273417</v>
      </c>
      <c r="CQ43" s="5">
        <f t="shared" si="72"/>
        <v>8038096.7267886009</v>
      </c>
      <c r="CS43" s="3" t="s">
        <v>38</v>
      </c>
      <c r="CT43" s="4">
        <f>ParFedAn19!$C$11*CaGa19!$N44</f>
        <v>8308196.2737098271</v>
      </c>
      <c r="CU43" s="4">
        <f>ParFedAn19!$D$11*CaGa19!$N44</f>
        <v>1197271.1388070928</v>
      </c>
      <c r="CV43" s="4">
        <f>ParFedAn19!$E$11*CoAr14FIII19!R42</f>
        <v>0</v>
      </c>
      <c r="CW43" s="4">
        <f>ParFedAn19!$F$11*CaGa19!$N44</f>
        <v>383594.2704740343</v>
      </c>
      <c r="CX43" s="4">
        <f>ParFedAn19!$G$11*CaGa19!$N44</f>
        <v>192558.73000549187</v>
      </c>
      <c r="CY43" s="4">
        <f>ParFedAn19!$H$11*CaGa19!$N44</f>
        <v>22605.723619621363</v>
      </c>
      <c r="CZ43" s="4">
        <f>ParFedAn19!$I$11*CaGa19!$N44+Aj1S19!G45</f>
        <v>232948.30110970611</v>
      </c>
      <c r="DA43" s="4">
        <f>ParFedAn19!$J$11*CaGa19!$N44</f>
        <v>38915.540791596119</v>
      </c>
      <c r="DB43" s="4">
        <f>ParFedAn19!$K$11*CoAr14FII19!O44+Aj1S19!I45</f>
        <v>290885.31400727865</v>
      </c>
      <c r="DC43" s="5">
        <f t="shared" si="62"/>
        <v>10666975.292524647</v>
      </c>
      <c r="DE43" s="3" t="s">
        <v>38</v>
      </c>
      <c r="DF43" s="4">
        <f>ParFedAn19!$C$14*CaGa19!$N44</f>
        <v>5999057.0798943173</v>
      </c>
      <c r="DG43" s="4">
        <f>ParFedAn19!$D$14*CaGa19!$N44</f>
        <v>824613.2719754664</v>
      </c>
      <c r="DH43" s="4">
        <f>ParFedAn19!$E$14*CoAr14FIII19!R42</f>
        <v>0</v>
      </c>
      <c r="DI43" s="4">
        <f>ParFedAn19!$F$14*CaGa19!$N44</f>
        <v>329624.48631168937</v>
      </c>
      <c r="DJ43" s="4">
        <f>ParFedAn19!$G$14*CaGa19!$N44</f>
        <v>192558.73000549187</v>
      </c>
      <c r="DK43" s="4">
        <f>ParFedAn19!$H$14*CaGa19!$N44</f>
        <v>26514.263508814809</v>
      </c>
      <c r="DL43" s="4">
        <f>ParFedAn19!$I$14*CaGa19!$N44+Aj1S19!G45</f>
        <v>200335.07924445259</v>
      </c>
      <c r="DM43" s="4">
        <f>ParFedAn19!$J$14*CaGa19!$N44</f>
        <v>38915.540791596119</v>
      </c>
      <c r="DN43" s="4">
        <f>ParFedAn19!$K$14*CoAr14FII19!O44+Aj1S19!I45</f>
        <v>166378.02532289759</v>
      </c>
      <c r="DO43" s="5">
        <f t="shared" si="63"/>
        <v>7777996.4770547245</v>
      </c>
      <c r="DQ43" s="3" t="s">
        <v>38</v>
      </c>
      <c r="DR43" s="4">
        <f>ParFedAn19!$C$22*CaGa19!$N44</f>
        <v>6660223.1117930394</v>
      </c>
      <c r="DS43" s="4">
        <f>ParFedAn19!$D$22*CaGa19!$N44</f>
        <v>940132.33731494064</v>
      </c>
      <c r="DT43" s="4">
        <f>ParFedAn19!$E$22*CoAr14FIII19!R42</f>
        <v>0</v>
      </c>
      <c r="DU43" s="4">
        <f>ParFedAn19!$F$22*CaGa19!$N44</f>
        <v>200456.95096298619</v>
      </c>
      <c r="DV43" s="4">
        <f>ParFedAn19!$G$22*CaGa19!$N44</f>
        <v>584494.32383864431</v>
      </c>
      <c r="DW43" s="4">
        <f>ParFedAn19!$H$22*CaGa19!$N44</f>
        <v>23565.320754208486</v>
      </c>
      <c r="DX43" s="4">
        <f>ParFedAn19!$I$22*CaGa19!$N44</f>
        <v>145934.05410448383</v>
      </c>
      <c r="DY43" s="4">
        <f>ParFedAn19!$J$22*CaGa19!$N44</f>
        <v>38915.540791596119</v>
      </c>
      <c r="DZ43" s="4">
        <f>ParFedAn19!$K$22*CoAr14FII19!O44</f>
        <v>198879.06688030114</v>
      </c>
      <c r="EA43" s="5">
        <f t="shared" si="64"/>
        <v>8792600.7064401992</v>
      </c>
      <c r="EC43" s="3" t="s">
        <v>38</v>
      </c>
      <c r="ED43" s="4">
        <f>ParFedAn19!$C$26*CaGa19!$N44</f>
        <v>8104286.1600532038</v>
      </c>
      <c r="EE43" s="4">
        <f>ParFedAn19!$D$26*CaGa19!$N44</f>
        <v>1092431.5269139884</v>
      </c>
      <c r="EF43" s="4">
        <f>ParFedAn19!$E$26*CoAr14FIII19!R42</f>
        <v>0</v>
      </c>
      <c r="EG43" s="4">
        <f>ParFedAn19!$F$26*CaGa19!$N44</f>
        <v>204996.20223449101</v>
      </c>
      <c r="EH43" s="4">
        <f>ParFedAn19!$G$26*CaGa19!$N44</f>
        <v>194394.3886348386</v>
      </c>
      <c r="EI43" s="4">
        <f>ParFedAn19!$H$26*CaGa19!$N44</f>
        <v>14954.166428867682</v>
      </c>
      <c r="EJ43" s="4">
        <f>ParFedAn19!$I$26*CaGa19!$N44</f>
        <v>230495.47251952067</v>
      </c>
      <c r="EK43" s="4">
        <f>ParFedAn19!$J$26*CaGa19!$N44</f>
        <v>38915.540791596119</v>
      </c>
      <c r="EL43" s="4">
        <f>ParFedAn19!$K$26*CoAr14FII19!O44</f>
        <v>230699.10600090679</v>
      </c>
      <c r="EM43" s="5">
        <f t="shared" si="65"/>
        <v>10111172.563577414</v>
      </c>
      <c r="EO43" s="3" t="s">
        <v>38</v>
      </c>
      <c r="EP43" s="4">
        <f>ParFedAn19!$C$30*CaGa19!$N44</f>
        <v>7402508.5320636462</v>
      </c>
      <c r="EQ43" s="4">
        <f>ParFedAn19!$D$30*CaGa19!$N44</f>
        <v>906443.59962456627</v>
      </c>
      <c r="ER43" s="4">
        <f>ParFedAn19!$E$30*CoAr14FIII19!R42</f>
        <v>2130821.3061994542</v>
      </c>
      <c r="ES43" s="400">
        <f>ParFedAn19!$F$30*CaGa19!$N44</f>
        <v>-44822.157721436553</v>
      </c>
      <c r="ET43" s="4">
        <f>ParFedAn19!$G$30*CaGa19!$N44</f>
        <v>192558.72968481507</v>
      </c>
      <c r="EU43" s="4">
        <f>ParFedAn19!$H$30*CaGa19!$N44</f>
        <v>24756.992111315703</v>
      </c>
      <c r="EV43" s="4">
        <f>ParFedAn19!$I$30*CaGa19!$N44</f>
        <v>196907.99155757992</v>
      </c>
      <c r="EW43" s="4">
        <f>ParFedAn19!$J$30*CaGa19!$N44</f>
        <v>38915.540791596119</v>
      </c>
      <c r="EX43" s="4">
        <f>ParFedAn19!$K$30*CoAr14FII19!O44</f>
        <v>234891.35688611318</v>
      </c>
      <c r="EY43" s="5">
        <f t="shared" si="66"/>
        <v>11082981.89119765</v>
      </c>
      <c r="FA43" s="3" t="s">
        <v>38</v>
      </c>
      <c r="FB43" s="405">
        <f>ParFedAn19!$C$41*CaGa19!$AC44+Aj1S19!AW45</f>
        <v>6337021.0663407966</v>
      </c>
      <c r="FC43" s="405">
        <f>ParFedAn19!$D$41*CaGa19!$AC44+Aj1S19!AX45</f>
        <v>858724.18046231021</v>
      </c>
      <c r="FD43" s="468">
        <f>IFERROR(ParFedAn19!$E$41*CoAr14FIII19!R42+Aj1S19!AY45,0)</f>
        <v>360963.84106202569</v>
      </c>
      <c r="FE43" s="405">
        <f>ParFedAn19!$F$41*CaGa19!$AC44+Aj1S19!AZ45</f>
        <v>180654.05778817891</v>
      </c>
      <c r="FF43" s="405">
        <f>ParFedAn19!$G$41*CaGa19!$AC44+Aj1S19!BA45</f>
        <v>650390.37261876743</v>
      </c>
      <c r="FG43" s="405">
        <f>ParFedAn19!$H$41*CaGa19!$AC44+Aj1S19!BB45</f>
        <v>25367.585549277843</v>
      </c>
      <c r="FH43" s="405">
        <f>ParFedAn19!$I$41*CaGa19!$AC44+Aj1S19!BC45</f>
        <v>170749.55750259093</v>
      </c>
      <c r="FI43" s="405">
        <f>ParFedAn19!$J$41*CaGa19!$AC44+Aj1S19!BD45</f>
        <v>38697.903782012319</v>
      </c>
      <c r="FJ43" s="405">
        <f>ParFedAn19!$K$41*CoAr14FII19!U44+Aj1S19!BE45</f>
        <v>234304.26941300862</v>
      </c>
      <c r="FK43" s="5">
        <f t="shared" si="67"/>
        <v>8856872.8345189691</v>
      </c>
      <c r="FM43" s="3" t="s">
        <v>38</v>
      </c>
      <c r="FN43" s="4"/>
      <c r="FO43" s="4"/>
      <c r="FP43" s="4"/>
      <c r="FQ43" s="4"/>
      <c r="FR43" s="4"/>
      <c r="FS43" s="4"/>
      <c r="FT43" s="4"/>
      <c r="FU43" s="4"/>
      <c r="FV43" s="4"/>
      <c r="FW43" s="5">
        <f t="shared" si="68"/>
        <v>0</v>
      </c>
      <c r="FY43" s="3" t="s">
        <v>38</v>
      </c>
      <c r="FZ43" s="4"/>
      <c r="GA43" s="4"/>
      <c r="GB43" s="4"/>
      <c r="GC43" s="4"/>
      <c r="GD43" s="4"/>
      <c r="GE43" s="4"/>
      <c r="GF43" s="4"/>
      <c r="GG43" s="4"/>
      <c r="GH43" s="4"/>
      <c r="GI43" s="5">
        <f t="shared" si="69"/>
        <v>0</v>
      </c>
      <c r="GK43" s="3" t="s">
        <v>38</v>
      </c>
      <c r="GL43" s="4"/>
      <c r="GM43" s="4"/>
      <c r="GN43" s="4"/>
      <c r="GO43" s="4"/>
      <c r="GP43" s="4"/>
      <c r="GQ43" s="4"/>
      <c r="GR43" s="4"/>
      <c r="GS43" s="4"/>
      <c r="GT43" s="4"/>
      <c r="GU43" s="5">
        <f t="shared" si="70"/>
        <v>0</v>
      </c>
      <c r="GW43" s="3" t="s">
        <v>38</v>
      </c>
      <c r="GX43" s="4"/>
      <c r="GY43" s="4"/>
      <c r="GZ43" s="4"/>
      <c r="HA43" s="4"/>
      <c r="HB43" s="4"/>
      <c r="HC43" s="4"/>
      <c r="HD43" s="4"/>
      <c r="HE43" s="4"/>
      <c r="HF43" s="4"/>
      <c r="HG43" s="5"/>
      <c r="HI43" s="3" t="s">
        <v>38</v>
      </c>
      <c r="HJ43" s="4"/>
      <c r="HK43" s="4"/>
      <c r="HL43" s="4"/>
      <c r="HM43" s="4"/>
      <c r="HN43" s="4"/>
      <c r="HO43" s="4"/>
      <c r="HP43" s="4"/>
      <c r="HQ43" s="4"/>
      <c r="HR43" s="4"/>
      <c r="HS43" s="5">
        <f t="shared" si="71"/>
        <v>0</v>
      </c>
    </row>
    <row r="44" spans="1:227" s="2" customFormat="1">
      <c r="A44" s="3" t="s">
        <v>39</v>
      </c>
      <c r="B44" s="4">
        <f t="shared" si="8"/>
        <v>422370927.93707693</v>
      </c>
      <c r="C44" s="4">
        <f t="shared" si="8"/>
        <v>59224782.436405629</v>
      </c>
      <c r="D44" s="4">
        <f t="shared" si="8"/>
        <v>0</v>
      </c>
      <c r="E44" s="4">
        <f t="shared" si="8"/>
        <v>19396446.375706941</v>
      </c>
      <c r="F44" s="4">
        <f t="shared" si="8"/>
        <v>17333573.202664435</v>
      </c>
      <c r="G44" s="4">
        <f t="shared" si="8"/>
        <v>1597419.3033007286</v>
      </c>
      <c r="H44" s="4">
        <f t="shared" si="8"/>
        <v>13607853.613429781</v>
      </c>
      <c r="I44" s="4">
        <f t="shared" si="8"/>
        <v>2426397.0239759451</v>
      </c>
      <c r="J44" s="4">
        <f t="shared" si="8"/>
        <v>13960936.032260971</v>
      </c>
      <c r="K44" s="6">
        <f t="shared" si="9"/>
        <v>549918335.92482138</v>
      </c>
      <c r="L44" s="3"/>
      <c r="M44" s="3" t="s">
        <v>39</v>
      </c>
      <c r="N44" s="4">
        <f t="shared" si="10"/>
        <v>460706998.93279243</v>
      </c>
      <c r="O44" s="4">
        <f t="shared" si="10"/>
        <v>61082700.455728173</v>
      </c>
      <c r="P44" s="4">
        <f t="shared" si="10"/>
        <v>0</v>
      </c>
      <c r="Q44" s="4">
        <f t="shared" si="10"/>
        <v>7495154.5181962587</v>
      </c>
      <c r="R44" s="4">
        <f t="shared" si="10"/>
        <v>20190024.641868882</v>
      </c>
      <c r="S44" s="4">
        <f t="shared" si="10"/>
        <v>1315103.2374598603</v>
      </c>
      <c r="T44" s="4">
        <f t="shared" si="10"/>
        <v>11915928.86844811</v>
      </c>
      <c r="U44" s="4">
        <f t="shared" si="10"/>
        <v>2426397.0239759451</v>
      </c>
      <c r="V44" s="4">
        <f t="shared" si="10"/>
        <v>13267913.871455662</v>
      </c>
      <c r="W44" s="5">
        <f t="shared" si="11"/>
        <v>578400221.54992545</v>
      </c>
      <c r="X44" s="5"/>
      <c r="Y44" s="3" t="s">
        <v>39</v>
      </c>
      <c r="Z44" s="4">
        <f t="shared" si="12"/>
        <v>129132984.0848974</v>
      </c>
      <c r="AA44" s="4">
        <f t="shared" si="13"/>
        <v>17497710.275636449</v>
      </c>
      <c r="AB44" s="4">
        <f t="shared" si="14"/>
        <v>0</v>
      </c>
      <c r="AC44" s="4">
        <f t="shared" si="15"/>
        <v>3678648.2834516345</v>
      </c>
      <c r="AD44" s="4">
        <f t="shared" si="16"/>
        <v>13335002.687626099</v>
      </c>
      <c r="AE44" s="4">
        <f t="shared" si="17"/>
        <v>517886.21815116477</v>
      </c>
      <c r="AF44" s="4">
        <f t="shared" si="18"/>
        <v>3476815.4695880841</v>
      </c>
      <c r="AG44" s="4">
        <f t="shared" si="19"/>
        <v>789398.42244533601</v>
      </c>
      <c r="AH44" s="4">
        <f t="shared" si="20"/>
        <v>4568319.728694655</v>
      </c>
      <c r="AI44" s="5">
        <f t="shared" si="21"/>
        <v>172996765.17049077</v>
      </c>
      <c r="AK44" s="3" t="s">
        <v>39</v>
      </c>
      <c r="AL44" s="4">
        <f t="shared" si="22"/>
        <v>0</v>
      </c>
      <c r="AM44" s="4">
        <f t="shared" si="23"/>
        <v>0</v>
      </c>
      <c r="AN44" s="4">
        <f t="shared" si="24"/>
        <v>0</v>
      </c>
      <c r="AO44" s="4">
        <f t="shared" si="25"/>
        <v>0</v>
      </c>
      <c r="AP44" s="4">
        <f t="shared" si="26"/>
        <v>0</v>
      </c>
      <c r="AQ44" s="4">
        <f t="shared" si="27"/>
        <v>0</v>
      </c>
      <c r="AR44" s="4">
        <f t="shared" si="28"/>
        <v>0</v>
      </c>
      <c r="AS44" s="4">
        <f t="shared" si="29"/>
        <v>0</v>
      </c>
      <c r="AT44" s="4">
        <f t="shared" si="30"/>
        <v>0</v>
      </c>
      <c r="AU44" s="5">
        <f t="shared" si="31"/>
        <v>0</v>
      </c>
      <c r="AW44" s="3" t="s">
        <v>39</v>
      </c>
      <c r="AX44" s="4">
        <f t="shared" si="32"/>
        <v>883077926.86986923</v>
      </c>
      <c r="AY44" s="4">
        <f t="shared" si="33"/>
        <v>120307482.89213382</v>
      </c>
      <c r="AZ44" s="4">
        <f t="shared" si="34"/>
        <v>0</v>
      </c>
      <c r="BA44" s="4">
        <f t="shared" si="35"/>
        <v>26891600.8939032</v>
      </c>
      <c r="BB44" s="4">
        <f t="shared" si="36"/>
        <v>37523597.844533317</v>
      </c>
      <c r="BC44" s="4">
        <f t="shared" si="37"/>
        <v>2912522.5407605884</v>
      </c>
      <c r="BD44" s="4">
        <f t="shared" si="38"/>
        <v>25523782.481877893</v>
      </c>
      <c r="BE44" s="4">
        <f t="shared" si="39"/>
        <v>4852794.0479518902</v>
      </c>
      <c r="BF44" s="4">
        <f t="shared" si="40"/>
        <v>27228849.903716631</v>
      </c>
      <c r="BG44" s="5">
        <f t="shared" si="41"/>
        <v>1128318557.4747467</v>
      </c>
      <c r="BI44" s="3" t="s">
        <v>39</v>
      </c>
      <c r="BJ44" s="4">
        <f t="shared" si="42"/>
        <v>129132984.0848974</v>
      </c>
      <c r="BK44" s="4">
        <f t="shared" si="43"/>
        <v>17497710.275636449</v>
      </c>
      <c r="BL44" s="4">
        <f t="shared" si="44"/>
        <v>0</v>
      </c>
      <c r="BM44" s="4">
        <f t="shared" si="45"/>
        <v>3678648.2834516345</v>
      </c>
      <c r="BN44" s="4">
        <f t="shared" si="46"/>
        <v>13335002.687626099</v>
      </c>
      <c r="BO44" s="4">
        <f t="shared" si="47"/>
        <v>517886.21815116477</v>
      </c>
      <c r="BP44" s="4">
        <f t="shared" si="48"/>
        <v>3476815.4695880841</v>
      </c>
      <c r="BQ44" s="4">
        <f t="shared" si="49"/>
        <v>789398.42244533601</v>
      </c>
      <c r="BR44" s="4">
        <f t="shared" si="50"/>
        <v>4568319.728694655</v>
      </c>
      <c r="BS44" s="5">
        <f t="shared" si="51"/>
        <v>172996765.17049077</v>
      </c>
      <c r="BU44" s="3" t="s">
        <v>39</v>
      </c>
      <c r="BV44" s="4">
        <f t="shared" si="52"/>
        <v>1012210910.9547666</v>
      </c>
      <c r="BW44" s="4">
        <f t="shared" si="53"/>
        <v>137805193.16777027</v>
      </c>
      <c r="BX44" s="4">
        <f t="shared" si="54"/>
        <v>0</v>
      </c>
      <c r="BY44" s="4">
        <f t="shared" si="55"/>
        <v>30570249.177354835</v>
      </c>
      <c r="BZ44" s="4">
        <f t="shared" si="56"/>
        <v>50858600.532159418</v>
      </c>
      <c r="CA44" s="4">
        <f t="shared" si="57"/>
        <v>3430408.7589117531</v>
      </c>
      <c r="CB44" s="4">
        <f t="shared" si="58"/>
        <v>29000597.951465979</v>
      </c>
      <c r="CC44" s="4">
        <f t="shared" si="59"/>
        <v>5642192.4703972265</v>
      </c>
      <c r="CD44" s="4">
        <f t="shared" si="60"/>
        <v>31797169.632411286</v>
      </c>
      <c r="CE44" s="5">
        <f t="shared" si="61"/>
        <v>1301315322.6452374</v>
      </c>
      <c r="CF44" s="6"/>
      <c r="CG44" s="3" t="s">
        <v>39</v>
      </c>
      <c r="CH44" s="4">
        <f>ParFedAn19!$C$7*CaGa19!$N45</f>
        <v>125016912.44350547</v>
      </c>
      <c r="CI44" s="4">
        <f>ParFedAn19!$D$7*CaGa19!$N45</f>
        <v>17203058.660989624</v>
      </c>
      <c r="CJ44" s="4">
        <f>ParFedAn19!$E$7*CoAr14FIII19!R43</f>
        <v>0</v>
      </c>
      <c r="CK44" s="4">
        <f>ParFedAn19!$F$7*CaGa19!$N45</f>
        <v>4573303.4555360964</v>
      </c>
      <c r="CL44" s="4">
        <f>ParFedAn19!$G$7*CaGa19!$N45</f>
        <v>9329505.5915947575</v>
      </c>
      <c r="CM44" s="4">
        <f>ParFedAn19!$H$7*CaGa19!$N45</f>
        <v>576536.74445838935</v>
      </c>
      <c r="CN44" s="4">
        <f>ParFedAn19!$I$7*CaGa19!$N45+Aj1S19!G46</f>
        <v>4582204.0236090375</v>
      </c>
      <c r="CO44" s="4">
        <f>ParFedAn19!$J$7*CaGa19!$N45</f>
        <v>808799.00799198169</v>
      </c>
      <c r="CP44" s="4">
        <f>ParFedAn19!$K$7*CoAr14FII19!O45+Aj1S19!I46</f>
        <v>4799380.0707173916</v>
      </c>
      <c r="CQ44" s="5">
        <f t="shared" si="72"/>
        <v>166889699.99840271</v>
      </c>
      <c r="CS44" s="3" t="s">
        <v>39</v>
      </c>
      <c r="CT44" s="4">
        <f>ParFedAn19!$C$11*CaGa19!$N45</f>
        <v>172672941.64983848</v>
      </c>
      <c r="CU44" s="4">
        <f>ParFedAn19!$D$11*CaGa19!$N45</f>
        <v>24883419.057450797</v>
      </c>
      <c r="CV44" s="4">
        <f>ParFedAn19!$E$11*CoAr14FIII19!R43</f>
        <v>0</v>
      </c>
      <c r="CW44" s="4">
        <f>ParFedAn19!$F$11*CaGa19!$N45</f>
        <v>7972410.4848571448</v>
      </c>
      <c r="CX44" s="4">
        <f>ParFedAn19!$G$11*CaGa19!$N45</f>
        <v>4002033.8055348382</v>
      </c>
      <c r="CY44" s="4">
        <f>ParFedAn19!$H$11*CaGa19!$N45</f>
        <v>469824.81719588535</v>
      </c>
      <c r="CZ44" s="4">
        <f>ParFedAn19!$I$11*CaGa19!$N45+Aj1S19!G46</f>
        <v>4851732.3490068037</v>
      </c>
      <c r="DA44" s="4">
        <f>ParFedAn19!$J$11*CaGa19!$N45</f>
        <v>808799.00799198169</v>
      </c>
      <c r="DB44" s="4">
        <f>ParFedAn19!$K$11*CoAr14FII19!O45+Aj1S19!I46</f>
        <v>5823838.7297058329</v>
      </c>
      <c r="DC44" s="5">
        <f t="shared" si="62"/>
        <v>221484999.90158176</v>
      </c>
      <c r="DE44" s="3" t="s">
        <v>39</v>
      </c>
      <c r="DF44" s="4">
        <f>ParFedAn19!$C$14*CaGa19!$N45</f>
        <v>124681073.84373297</v>
      </c>
      <c r="DG44" s="4">
        <f>ParFedAn19!$D$14*CaGa19!$N45</f>
        <v>17138304.717965208</v>
      </c>
      <c r="DH44" s="4">
        <f>ParFedAn19!$E$14*CoAr14FIII19!R43</f>
        <v>0</v>
      </c>
      <c r="DI44" s="4">
        <f>ParFedAn19!$F$14*CaGa19!$N45</f>
        <v>6850732.4353136988</v>
      </c>
      <c r="DJ44" s="4">
        <f>ParFedAn19!$G$14*CaGa19!$N45</f>
        <v>4002033.8055348382</v>
      </c>
      <c r="DK44" s="4">
        <f>ParFedAn19!$H$14*CaGa19!$N45</f>
        <v>551057.74164645397</v>
      </c>
      <c r="DL44" s="4">
        <f>ParFedAn19!$I$14*CaGa19!$N45+Aj1S19!G46</f>
        <v>4173917.2408139412</v>
      </c>
      <c r="DM44" s="4">
        <f>ParFedAn19!$J$14*CaGa19!$N45</f>
        <v>808799.00799198169</v>
      </c>
      <c r="DN44" s="4">
        <f>ParFedAn19!$K$14*CoAr14FII19!O45+Aj1S19!I46</f>
        <v>3337717.2318377481</v>
      </c>
      <c r="DO44" s="5">
        <f t="shared" si="63"/>
        <v>161543636.02483684</v>
      </c>
      <c r="DQ44" s="3" t="s">
        <v>39</v>
      </c>
      <c r="DR44" s="4">
        <f>ParFedAn19!$C$22*CaGa19!$N45</f>
        <v>138422381.81068176</v>
      </c>
      <c r="DS44" s="4">
        <f>ParFedAn19!$D$22*CaGa19!$N45</f>
        <v>19539188.877614468</v>
      </c>
      <c r="DT44" s="4">
        <f>ParFedAn19!$E$22*CoAr14FIII19!R43</f>
        <v>0</v>
      </c>
      <c r="DU44" s="4">
        <f>ParFedAn19!$F$22*CaGa19!$N45</f>
        <v>4166186.0476823351</v>
      </c>
      <c r="DV44" s="4">
        <f>ParFedAn19!$G$22*CaGa19!$N45</f>
        <v>12147805.727004783</v>
      </c>
      <c r="DW44" s="4">
        <f>ParFedAn19!$H$22*CaGa19!$N45</f>
        <v>489768.55162019574</v>
      </c>
      <c r="DX44" s="4">
        <f>ParFedAn19!$I$22*CaGa19!$N45</f>
        <v>3033012.4107498918</v>
      </c>
      <c r="DY44" s="4">
        <f>ParFedAn19!$J$22*CaGa19!$N45</f>
        <v>808799.00799198169</v>
      </c>
      <c r="DZ44" s="4">
        <f>ParFedAn19!$K$22*CoAr14FII19!O45</f>
        <v>3971153.2463005632</v>
      </c>
      <c r="EA44" s="5">
        <f t="shared" si="64"/>
        <v>182578295.67964596</v>
      </c>
      <c r="EC44" s="3" t="s">
        <v>39</v>
      </c>
      <c r="ED44" s="4">
        <f>ParFedAn19!$C$26*CaGa19!$N45</f>
        <v>168434986.98467746</v>
      </c>
      <c r="EE44" s="4">
        <f>ParFedAn19!$D$26*CaGa19!$N45</f>
        <v>22704490.732864372</v>
      </c>
      <c r="EF44" s="4">
        <f>ParFedAn19!$E$26*CoAr14FIII19!R43</f>
        <v>0</v>
      </c>
      <c r="EG44" s="4">
        <f>ParFedAn19!$F$26*CaGa19!$N45</f>
        <v>4260527.3275602255</v>
      </c>
      <c r="EH44" s="4">
        <f>ParFedAn19!$G$26*CaGa19!$N45</f>
        <v>4040185.1159940311</v>
      </c>
      <c r="EI44" s="4">
        <f>ParFedAn19!$H$26*CaGa19!$N45</f>
        <v>310799.09791789646</v>
      </c>
      <c r="EJ44" s="4">
        <f>ParFedAn19!$I$26*CaGa19!$N45</f>
        <v>4790490.0132003324</v>
      </c>
      <c r="EK44" s="4">
        <f>ParFedAn19!$J$26*CaGa19!$N45</f>
        <v>808799.00799198169</v>
      </c>
      <c r="EL44" s="4">
        <f>ParFedAn19!$K$26*CoAr14FII19!O45</f>
        <v>4606525.5538710598</v>
      </c>
      <c r="EM44" s="5">
        <f t="shared" si="65"/>
        <v>209956803.83407736</v>
      </c>
      <c r="EO44" s="3" t="s">
        <v>39</v>
      </c>
      <c r="EP44" s="4">
        <f>ParFedAn19!$C$30*CaGa19!$N45</f>
        <v>153849630.1374332</v>
      </c>
      <c r="EQ44" s="4">
        <f>ParFedAn19!$D$30*CaGa19!$N45</f>
        <v>18839020.845249336</v>
      </c>
      <c r="ER44" s="4">
        <f>ParFedAn19!$E$30*CoAr14FIII19!R43</f>
        <v>0</v>
      </c>
      <c r="ES44" s="400">
        <f>ParFedAn19!$F$30*CaGa19!$N45</f>
        <v>-931558.85704630206</v>
      </c>
      <c r="ET44" s="4">
        <f>ParFedAn19!$G$30*CaGa19!$N45</f>
        <v>4002033.7988700694</v>
      </c>
      <c r="EU44" s="4">
        <f>ParFedAn19!$H$30*CaGa19!$N45</f>
        <v>514535.58792176808</v>
      </c>
      <c r="EV44" s="4">
        <f>ParFedAn19!$I$30*CaGa19!$N45</f>
        <v>4092426.4444978856</v>
      </c>
      <c r="EW44" s="4">
        <f>ParFedAn19!$J$30*CaGa19!$N45</f>
        <v>808799.00799198169</v>
      </c>
      <c r="EX44" s="4">
        <f>ParFedAn19!$K$30*CoAr14FII19!O45</f>
        <v>4690235.0712840399</v>
      </c>
      <c r="EY44" s="5">
        <f t="shared" si="66"/>
        <v>185865122.03620192</v>
      </c>
      <c r="FA44" s="3" t="s">
        <v>39</v>
      </c>
      <c r="FB44" s="405">
        <f>ParFedAn19!$C$41*CaGa19!$AC45+Aj1S19!AW46</f>
        <v>129132984.0848974</v>
      </c>
      <c r="FC44" s="405">
        <f>ParFedAn19!$D$41*CaGa19!$AC45+Aj1S19!AX46</f>
        <v>17497710.275636449</v>
      </c>
      <c r="FD44" s="468">
        <f>IFERROR(ParFedAn19!$E$41*CoAr14FIII19!R43+Aj1S19!AY46,0)</f>
        <v>0</v>
      </c>
      <c r="FE44" s="405">
        <f>ParFedAn19!$F$41*CaGa19!$AC45+Aj1S19!AZ46</f>
        <v>3678648.2834516345</v>
      </c>
      <c r="FF44" s="405">
        <f>ParFedAn19!$G$41*CaGa19!$AC45+Aj1S19!BA46</f>
        <v>13335002.687626099</v>
      </c>
      <c r="FG44" s="405">
        <f>ParFedAn19!$H$41*CaGa19!$AC45+Aj1S19!BB46</f>
        <v>517886.21815116477</v>
      </c>
      <c r="FH44" s="405">
        <f>ParFedAn19!$I$41*CaGa19!$AC45+Aj1S19!BC46</f>
        <v>3476815.4695880841</v>
      </c>
      <c r="FI44" s="405">
        <f>ParFedAn19!$J$41*CaGa19!$AC45+Aj1S19!BD46</f>
        <v>789398.42244533601</v>
      </c>
      <c r="FJ44" s="405">
        <f>ParFedAn19!$K$41*CoAr14FII19!U45+Aj1S19!BE46</f>
        <v>4568319.728694655</v>
      </c>
      <c r="FK44" s="5">
        <f t="shared" si="67"/>
        <v>172996765.17049077</v>
      </c>
      <c r="FM44" s="3" t="s">
        <v>39</v>
      </c>
      <c r="FN44" s="4"/>
      <c r="FO44" s="4"/>
      <c r="FP44" s="4"/>
      <c r="FQ44" s="4"/>
      <c r="FR44" s="4"/>
      <c r="FS44" s="4"/>
      <c r="FT44" s="4"/>
      <c r="FU44" s="4"/>
      <c r="FV44" s="4"/>
      <c r="FW44" s="5">
        <f t="shared" si="68"/>
        <v>0</v>
      </c>
      <c r="FY44" s="3" t="s">
        <v>39</v>
      </c>
      <c r="FZ44" s="4"/>
      <c r="GA44" s="4"/>
      <c r="GB44" s="4"/>
      <c r="GC44" s="4"/>
      <c r="GD44" s="4"/>
      <c r="GE44" s="4"/>
      <c r="GF44" s="4"/>
      <c r="GG44" s="4"/>
      <c r="GH44" s="4"/>
      <c r="GI44" s="5">
        <f t="shared" si="69"/>
        <v>0</v>
      </c>
      <c r="GK44" s="3" t="s">
        <v>39</v>
      </c>
      <c r="GL44" s="4"/>
      <c r="GM44" s="4"/>
      <c r="GN44" s="4"/>
      <c r="GO44" s="4"/>
      <c r="GP44" s="4"/>
      <c r="GQ44" s="4"/>
      <c r="GR44" s="4"/>
      <c r="GS44" s="4"/>
      <c r="GT44" s="4"/>
      <c r="GU44" s="5">
        <f t="shared" si="70"/>
        <v>0</v>
      </c>
      <c r="GW44" s="3" t="s">
        <v>39</v>
      </c>
      <c r="GX44" s="4"/>
      <c r="GY44" s="4"/>
      <c r="GZ44" s="4"/>
      <c r="HA44" s="4"/>
      <c r="HB44" s="4"/>
      <c r="HC44" s="4"/>
      <c r="HD44" s="4"/>
      <c r="HE44" s="4"/>
      <c r="HF44" s="4"/>
      <c r="HG44" s="5"/>
      <c r="HI44" s="3" t="s">
        <v>39</v>
      </c>
      <c r="HJ44" s="4"/>
      <c r="HK44" s="4"/>
      <c r="HL44" s="4"/>
      <c r="HM44" s="4"/>
      <c r="HN44" s="4"/>
      <c r="HO44" s="4"/>
      <c r="HP44" s="4"/>
      <c r="HQ44" s="4"/>
      <c r="HR44" s="4"/>
      <c r="HS44" s="5">
        <f t="shared" si="71"/>
        <v>0</v>
      </c>
    </row>
    <row r="45" spans="1:227" s="2" customFormat="1">
      <c r="A45" s="3" t="s">
        <v>40</v>
      </c>
      <c r="B45" s="4">
        <f t="shared" si="8"/>
        <v>2172117.0023244382</v>
      </c>
      <c r="C45" s="4">
        <f t="shared" si="8"/>
        <v>304573.89081534313</v>
      </c>
      <c r="D45" s="4">
        <f t="shared" si="8"/>
        <v>0</v>
      </c>
      <c r="E45" s="4">
        <f t="shared" si="8"/>
        <v>99749.646982388484</v>
      </c>
      <c r="F45" s="4">
        <f t="shared" si="8"/>
        <v>89140.957803212499</v>
      </c>
      <c r="G45" s="4">
        <f t="shared" si="8"/>
        <v>8215.0105488739609</v>
      </c>
      <c r="H45" s="4">
        <f t="shared" si="8"/>
        <v>69822.432659697908</v>
      </c>
      <c r="I45" s="4">
        <f t="shared" si="8"/>
        <v>12478.174707499595</v>
      </c>
      <c r="J45" s="4">
        <f t="shared" si="8"/>
        <v>25663.530760544865</v>
      </c>
      <c r="K45" s="6">
        <f t="shared" si="9"/>
        <v>2781760.6466019987</v>
      </c>
      <c r="L45" s="3"/>
      <c r="M45" s="3" t="s">
        <v>40</v>
      </c>
      <c r="N45" s="4">
        <f t="shared" si="10"/>
        <v>2369267.0098280692</v>
      </c>
      <c r="O45" s="4">
        <f t="shared" si="10"/>
        <v>314128.56196282478</v>
      </c>
      <c r="P45" s="4">
        <f t="shared" si="10"/>
        <v>1764136.718251178</v>
      </c>
      <c r="Q45" s="4">
        <f t="shared" si="10"/>
        <v>38545.15424046493</v>
      </c>
      <c r="R45" s="4">
        <f t="shared" si="10"/>
        <v>103830.76320178487</v>
      </c>
      <c r="S45" s="4">
        <f t="shared" si="10"/>
        <v>6763.1503802838288</v>
      </c>
      <c r="T45" s="4">
        <f t="shared" si="10"/>
        <v>61279.766152609467</v>
      </c>
      <c r="U45" s="4">
        <f t="shared" si="10"/>
        <v>12478.174707499595</v>
      </c>
      <c r="V45" s="4">
        <f t="shared" si="10"/>
        <v>24573.777976944431</v>
      </c>
      <c r="W45" s="5">
        <f t="shared" si="11"/>
        <v>4695003.0767016588</v>
      </c>
      <c r="X45" s="5"/>
      <c r="Y45" s="3" t="s">
        <v>40</v>
      </c>
      <c r="Z45" s="4">
        <f t="shared" si="12"/>
        <v>677316.8626416903</v>
      </c>
      <c r="AA45" s="4">
        <f t="shared" si="13"/>
        <v>91782.615474425096</v>
      </c>
      <c r="AB45" s="4">
        <f t="shared" si="14"/>
        <v>298847.00520208501</v>
      </c>
      <c r="AC45" s="4">
        <f t="shared" si="15"/>
        <v>19308.763275933787</v>
      </c>
      <c r="AD45" s="4">
        <f t="shared" si="16"/>
        <v>69515.370402401764</v>
      </c>
      <c r="AE45" s="4">
        <f t="shared" si="17"/>
        <v>2711.3517971864558</v>
      </c>
      <c r="AF45" s="4">
        <f t="shared" si="18"/>
        <v>18250.145198253656</v>
      </c>
      <c r="AG45" s="4">
        <f t="shared" si="19"/>
        <v>4136.1299743283835</v>
      </c>
      <c r="AH45" s="4">
        <f t="shared" si="20"/>
        <v>8808.5150782404507</v>
      </c>
      <c r="AI45" s="5">
        <f t="shared" si="21"/>
        <v>1190676.759044545</v>
      </c>
      <c r="AK45" s="3" t="s">
        <v>40</v>
      </c>
      <c r="AL45" s="4">
        <f t="shared" si="22"/>
        <v>0</v>
      </c>
      <c r="AM45" s="4">
        <f t="shared" si="23"/>
        <v>0</v>
      </c>
      <c r="AN45" s="4">
        <f t="shared" si="24"/>
        <v>0</v>
      </c>
      <c r="AO45" s="4">
        <f t="shared" si="25"/>
        <v>0</v>
      </c>
      <c r="AP45" s="4">
        <f t="shared" si="26"/>
        <v>0</v>
      </c>
      <c r="AQ45" s="4">
        <f t="shared" si="27"/>
        <v>0</v>
      </c>
      <c r="AR45" s="4">
        <f t="shared" si="28"/>
        <v>0</v>
      </c>
      <c r="AS45" s="4">
        <f t="shared" si="29"/>
        <v>0</v>
      </c>
      <c r="AT45" s="4">
        <f t="shared" si="30"/>
        <v>0</v>
      </c>
      <c r="AU45" s="5">
        <f t="shared" si="31"/>
        <v>0</v>
      </c>
      <c r="AW45" s="3" t="s">
        <v>40</v>
      </c>
      <c r="AX45" s="4">
        <f t="shared" si="32"/>
        <v>4541384.0121525079</v>
      </c>
      <c r="AY45" s="4">
        <f t="shared" si="33"/>
        <v>618702.45277816791</v>
      </c>
      <c r="AZ45" s="4">
        <f t="shared" si="34"/>
        <v>1764136.718251178</v>
      </c>
      <c r="BA45" s="4">
        <f t="shared" si="35"/>
        <v>138294.80122285342</v>
      </c>
      <c r="BB45" s="4">
        <f t="shared" si="36"/>
        <v>192971.72100499738</v>
      </c>
      <c r="BC45" s="4">
        <f t="shared" si="37"/>
        <v>14978.16092915779</v>
      </c>
      <c r="BD45" s="4">
        <f t="shared" si="38"/>
        <v>131102.19881230738</v>
      </c>
      <c r="BE45" s="4">
        <f t="shared" si="39"/>
        <v>24956.349414999189</v>
      </c>
      <c r="BF45" s="4">
        <f t="shared" si="40"/>
        <v>50237.3087374893</v>
      </c>
      <c r="BG45" s="5">
        <f t="shared" si="41"/>
        <v>7476763.7233036589</v>
      </c>
      <c r="BI45" s="3" t="s">
        <v>40</v>
      </c>
      <c r="BJ45" s="4">
        <f t="shared" si="42"/>
        <v>677316.8626416903</v>
      </c>
      <c r="BK45" s="4">
        <f t="shared" si="43"/>
        <v>91782.615474425096</v>
      </c>
      <c r="BL45" s="4">
        <f t="shared" si="44"/>
        <v>298847.00520208501</v>
      </c>
      <c r="BM45" s="4">
        <f t="shared" si="45"/>
        <v>19308.763275933787</v>
      </c>
      <c r="BN45" s="4">
        <f t="shared" si="46"/>
        <v>69515.370402401764</v>
      </c>
      <c r="BO45" s="4">
        <f t="shared" si="47"/>
        <v>2711.3517971864558</v>
      </c>
      <c r="BP45" s="4">
        <f t="shared" si="48"/>
        <v>18250.145198253656</v>
      </c>
      <c r="BQ45" s="4">
        <f t="shared" si="49"/>
        <v>4136.1299743283835</v>
      </c>
      <c r="BR45" s="4">
        <f t="shared" si="50"/>
        <v>8808.5150782404507</v>
      </c>
      <c r="BS45" s="5">
        <f t="shared" si="51"/>
        <v>1190676.759044545</v>
      </c>
      <c r="BU45" s="3" t="s">
        <v>40</v>
      </c>
      <c r="BV45" s="4">
        <f t="shared" si="52"/>
        <v>5218700.8747941982</v>
      </c>
      <c r="BW45" s="4">
        <f t="shared" si="53"/>
        <v>710485.06825259305</v>
      </c>
      <c r="BX45" s="4">
        <f t="shared" si="54"/>
        <v>2062983.7234532631</v>
      </c>
      <c r="BY45" s="4">
        <f t="shared" si="55"/>
        <v>157603.56449878722</v>
      </c>
      <c r="BZ45" s="4">
        <f t="shared" si="56"/>
        <v>262487.09140739916</v>
      </c>
      <c r="CA45" s="4">
        <f t="shared" si="57"/>
        <v>17689.512726344245</v>
      </c>
      <c r="CB45" s="4">
        <f t="shared" si="58"/>
        <v>149352.34401056104</v>
      </c>
      <c r="CC45" s="4">
        <f t="shared" si="59"/>
        <v>29092.479389327571</v>
      </c>
      <c r="CD45" s="4">
        <f t="shared" si="60"/>
        <v>59045.823815729753</v>
      </c>
      <c r="CE45" s="5">
        <f t="shared" si="61"/>
        <v>8667440.4823482018</v>
      </c>
      <c r="CF45" s="6"/>
      <c r="CG45" s="3" t="s">
        <v>40</v>
      </c>
      <c r="CH45" s="4">
        <f>ParFedAn19!$C$7*CaGa19!$N46</f>
        <v>642921.52498028567</v>
      </c>
      <c r="CI45" s="4">
        <f>ParFedAn19!$D$7*CaGa19!$N46</f>
        <v>88469.763750139144</v>
      </c>
      <c r="CJ45" s="4">
        <f>ParFedAn19!$E$7*CoAr14FIII19!R44</f>
        <v>0</v>
      </c>
      <c r="CK45" s="4">
        <f>ParFedAn19!$F$7*CaGa19!$N46</f>
        <v>23519.019741905504</v>
      </c>
      <c r="CL45" s="4">
        <f>ParFedAn19!$G$7*CaGa19!$N46</f>
        <v>47978.628211368872</v>
      </c>
      <c r="CM45" s="4">
        <f>ParFedAn19!$H$7*CaGa19!$N46</f>
        <v>2964.9419083346816</v>
      </c>
      <c r="CN45" s="4">
        <f>ParFedAn19!$I$7*CaGa19!$N46+Aj1S19!G47</f>
        <v>23512.007501194992</v>
      </c>
      <c r="CO45" s="4">
        <f>ParFedAn19!$J$7*CaGa19!$N46</f>
        <v>4159.3915691665316</v>
      </c>
      <c r="CP45" s="4">
        <f>ParFedAn19!$K$7*CoAr14FII19!O46+Aj1S19!I47</f>
        <v>8824.4285579630105</v>
      </c>
      <c r="CQ45" s="5">
        <f t="shared" si="72"/>
        <v>842349.70622035849</v>
      </c>
      <c r="CS45" s="3" t="s">
        <v>40</v>
      </c>
      <c r="CT45" s="4">
        <f>ParFedAn19!$C$11*CaGa19!$N46</f>
        <v>888001.06160447095</v>
      </c>
      <c r="CU45" s="4">
        <f>ParFedAn19!$D$11*CaGa19!$N46</f>
        <v>127967.37188953716</v>
      </c>
      <c r="CV45" s="4">
        <f>ParFedAn19!$E$11*CoAr14FIII19!R44</f>
        <v>0</v>
      </c>
      <c r="CW45" s="4">
        <f>ParFedAn19!$F$11*CaGa19!$N46</f>
        <v>40999.527236040347</v>
      </c>
      <c r="CX45" s="4">
        <f>ParFedAn19!$G$11*CaGa19!$N46</f>
        <v>20581.16479592181</v>
      </c>
      <c r="CY45" s="4">
        <f>ParFedAn19!$H$11*CaGa19!$N46</f>
        <v>2416.1569986113855</v>
      </c>
      <c r="CZ45" s="4">
        <f>ParFedAn19!$I$11*CaGa19!$N46+Aj1S19!G47</f>
        <v>24898.104458823993</v>
      </c>
      <c r="DA45" s="4">
        <f>ParFedAn19!$J$11*CaGa19!$N46</f>
        <v>4159.3915691665316</v>
      </c>
      <c r="DB45" s="4">
        <f>ParFedAn19!$K$11*CoAr14FII19!O46+Aj1S19!I47</f>
        <v>10721.849650415294</v>
      </c>
      <c r="DC45" s="5">
        <f t="shared" si="62"/>
        <v>1119744.6282029876</v>
      </c>
      <c r="DE45" s="3" t="s">
        <v>40</v>
      </c>
      <c r="DF45" s="4">
        <f>ParFedAn19!$C$14*CaGa19!$N46</f>
        <v>641194.41573968146</v>
      </c>
      <c r="DG45" s="4">
        <f>ParFedAn19!$D$14*CaGa19!$N46</f>
        <v>88136.755175666825</v>
      </c>
      <c r="DH45" s="4">
        <f>ParFedAn19!$E$14*CoAr14FIII19!R44</f>
        <v>0</v>
      </c>
      <c r="DI45" s="4">
        <f>ParFedAn19!$F$14*CaGa19!$N46</f>
        <v>35231.100004442633</v>
      </c>
      <c r="DJ45" s="4">
        <f>ParFedAn19!$G$14*CaGa19!$N46</f>
        <v>20581.16479592181</v>
      </c>
      <c r="DK45" s="4">
        <f>ParFedAn19!$H$14*CaGa19!$N46</f>
        <v>2833.9116419278948</v>
      </c>
      <c r="DL45" s="4">
        <f>ParFedAn19!$I$14*CaGa19!$N46+Aj1S19!G47</f>
        <v>21412.320699678923</v>
      </c>
      <c r="DM45" s="4">
        <f>ParFedAn19!$J$14*CaGa19!$N46</f>
        <v>4159.3915691665316</v>
      </c>
      <c r="DN45" s="4">
        <f>ParFedAn19!$K$14*CoAr14FII19!O46+Aj1S19!I47</f>
        <v>6117.2525521665621</v>
      </c>
      <c r="DO45" s="5">
        <f t="shared" si="63"/>
        <v>819666.31217865262</v>
      </c>
      <c r="DQ45" s="3" t="s">
        <v>40</v>
      </c>
      <c r="DR45" s="4">
        <f>ParFedAn19!$C$22*CaGa19!$N46</f>
        <v>711861.51589964412</v>
      </c>
      <c r="DS45" s="4">
        <f>ParFedAn19!$D$22*CaGa19!$N46</f>
        <v>100483.72547794692</v>
      </c>
      <c r="DT45" s="4">
        <f>ParFedAn19!$E$22*CoAr14FIII19!R44</f>
        <v>0</v>
      </c>
      <c r="DU45" s="4">
        <f>ParFedAn19!$F$22*CaGa19!$N46</f>
        <v>21425.346657300714</v>
      </c>
      <c r="DV45" s="4">
        <f>ParFedAn19!$G$22*CaGa19!$N46</f>
        <v>62472.233800362832</v>
      </c>
      <c r="DW45" s="4">
        <f>ParFedAn19!$H$22*CaGa19!$N46</f>
        <v>2518.721170924262</v>
      </c>
      <c r="DX45" s="4">
        <f>ParFedAn19!$I$22*CaGa19!$N46</f>
        <v>15597.801339755877</v>
      </c>
      <c r="DY45" s="4">
        <f>ParFedAn19!$J$22*CaGa19!$N46</f>
        <v>4159.3915691665316</v>
      </c>
      <c r="DZ45" s="4">
        <f>ParFedAn19!$K$22*CoAr14FII19!O46</f>
        <v>7355.0551452521368</v>
      </c>
      <c r="EA45" s="5">
        <f t="shared" si="64"/>
        <v>925873.7910603534</v>
      </c>
      <c r="EC45" s="3" t="s">
        <v>40</v>
      </c>
      <c r="ED45" s="4">
        <f>ParFedAn19!$C$26*CaGa19!$N46</f>
        <v>866206.6321719418</v>
      </c>
      <c r="EE45" s="4">
        <f>ParFedAn19!$D$26*CaGa19!$N46</f>
        <v>116761.84862164414</v>
      </c>
      <c r="EF45" s="4">
        <f>ParFedAn19!$E$26*CoAr14FIII19!R44</f>
        <v>0</v>
      </c>
      <c r="EG45" s="4">
        <f>ParFedAn19!$F$26*CaGa19!$N46</f>
        <v>21910.513330690563</v>
      </c>
      <c r="EH45" s="4">
        <f>ParFedAn19!$G$26*CaGa19!$N46</f>
        <v>20777.364639774976</v>
      </c>
      <c r="EI45" s="4">
        <f>ParFedAn19!$H$26*CaGa19!$N46</f>
        <v>1598.3391853975638</v>
      </c>
      <c r="EJ45" s="4">
        <f>ParFedAn19!$I$26*CaGa19!$N46</f>
        <v>24635.939925979073</v>
      </c>
      <c r="EK45" s="4">
        <f>ParFedAn19!$J$26*CaGa19!$N46</f>
        <v>4159.3915691665316</v>
      </c>
      <c r="EL45" s="4">
        <f>ParFedAn19!$K$26*CoAr14FII19!O46</f>
        <v>8531.8413506952402</v>
      </c>
      <c r="EM45" s="5">
        <f t="shared" si="65"/>
        <v>1064581.87079529</v>
      </c>
      <c r="EO45" s="3" t="s">
        <v>40</v>
      </c>
      <c r="EP45" s="4">
        <f>ParFedAn19!$C$30*CaGa19!$N46</f>
        <v>791198.86175648333</v>
      </c>
      <c r="EQ45" s="4">
        <f>ParFedAn19!$D$30*CaGa19!$N46</f>
        <v>96882.98786323372</v>
      </c>
      <c r="ER45" s="4">
        <f>ParFedAn19!$E$30*CoAr14FIII19!R44</f>
        <v>1764136.718251178</v>
      </c>
      <c r="ES45" s="400">
        <f>ParFedAn19!$F$30*CaGa19!$N46</f>
        <v>-4790.7057475263528</v>
      </c>
      <c r="ET45" s="4">
        <f>ParFedAn19!$G$30*CaGa19!$N46</f>
        <v>20581.164761647062</v>
      </c>
      <c r="EU45" s="4">
        <f>ParFedAn19!$H$30*CaGa19!$N46</f>
        <v>2646.0900239620028</v>
      </c>
      <c r="EV45" s="4">
        <f>ParFedAn19!$I$30*CaGa19!$N46</f>
        <v>21046.024886874518</v>
      </c>
      <c r="EW45" s="4">
        <f>ParFedAn19!$J$30*CaGa19!$N46</f>
        <v>4159.3915691665316</v>
      </c>
      <c r="EX45" s="4">
        <f>ParFedAn19!$K$30*CoAr14FII19!O46</f>
        <v>8686.8814809970554</v>
      </c>
      <c r="EY45" s="5">
        <f t="shared" si="66"/>
        <v>2704547.4148460161</v>
      </c>
      <c r="FA45" s="3" t="s">
        <v>40</v>
      </c>
      <c r="FB45" s="405">
        <f>ParFedAn19!$C$41*CaGa19!$AC46+Aj1S19!AW47</f>
        <v>677316.8626416903</v>
      </c>
      <c r="FC45" s="405">
        <f>ParFedAn19!$D$41*CaGa19!$AC46+Aj1S19!AX47</f>
        <v>91782.615474425096</v>
      </c>
      <c r="FD45" s="468">
        <f>IFERROR(ParFedAn19!$E$41*CoAr14FIII19!R44+Aj1S19!AY47,0)</f>
        <v>298847.00520208501</v>
      </c>
      <c r="FE45" s="405">
        <f>ParFedAn19!$F$41*CaGa19!$AC46+Aj1S19!AZ47</f>
        <v>19308.763275933787</v>
      </c>
      <c r="FF45" s="405">
        <f>ParFedAn19!$G$41*CaGa19!$AC46+Aj1S19!BA47</f>
        <v>69515.370402401764</v>
      </c>
      <c r="FG45" s="405">
        <f>ParFedAn19!$H$41*CaGa19!$AC46+Aj1S19!BB47</f>
        <v>2711.3517971864558</v>
      </c>
      <c r="FH45" s="405">
        <f>ParFedAn19!$I$41*CaGa19!$AC46+Aj1S19!BC47</f>
        <v>18250.145198253656</v>
      </c>
      <c r="FI45" s="405">
        <f>ParFedAn19!$J$41*CaGa19!$AC46+Aj1S19!BD47</f>
        <v>4136.1299743283835</v>
      </c>
      <c r="FJ45" s="405">
        <f>ParFedAn19!$K$41*CoAr14FII19!U46+Aj1S19!BE47</f>
        <v>8808.5150782404507</v>
      </c>
      <c r="FK45" s="5">
        <f t="shared" si="67"/>
        <v>1190676.759044545</v>
      </c>
      <c r="FM45" s="3" t="s">
        <v>40</v>
      </c>
      <c r="FN45" s="4"/>
      <c r="FO45" s="4"/>
      <c r="FP45" s="4"/>
      <c r="FQ45" s="4"/>
      <c r="FR45" s="4"/>
      <c r="FS45" s="4"/>
      <c r="FT45" s="4"/>
      <c r="FU45" s="4"/>
      <c r="FV45" s="4"/>
      <c r="FW45" s="5">
        <f t="shared" si="68"/>
        <v>0</v>
      </c>
      <c r="FY45" s="3" t="s">
        <v>40</v>
      </c>
      <c r="FZ45" s="4"/>
      <c r="GA45" s="4"/>
      <c r="GB45" s="4"/>
      <c r="GC45" s="4"/>
      <c r="GD45" s="4"/>
      <c r="GE45" s="4"/>
      <c r="GF45" s="4"/>
      <c r="GG45" s="4"/>
      <c r="GH45" s="4"/>
      <c r="GI45" s="5">
        <f t="shared" si="69"/>
        <v>0</v>
      </c>
      <c r="GK45" s="3" t="s">
        <v>40</v>
      </c>
      <c r="GL45" s="4"/>
      <c r="GM45" s="4"/>
      <c r="GN45" s="4"/>
      <c r="GO45" s="4"/>
      <c r="GP45" s="4"/>
      <c r="GQ45" s="4"/>
      <c r="GR45" s="4"/>
      <c r="GS45" s="4"/>
      <c r="GT45" s="4"/>
      <c r="GU45" s="5">
        <f t="shared" si="70"/>
        <v>0</v>
      </c>
      <c r="GW45" s="3" t="s">
        <v>40</v>
      </c>
      <c r="GX45" s="4"/>
      <c r="GY45" s="4"/>
      <c r="GZ45" s="4"/>
      <c r="HA45" s="4"/>
      <c r="HB45" s="4"/>
      <c r="HC45" s="4"/>
      <c r="HD45" s="4"/>
      <c r="HE45" s="4"/>
      <c r="HF45" s="4"/>
      <c r="HG45" s="5"/>
      <c r="HI45" s="3" t="s">
        <v>40</v>
      </c>
      <c r="HJ45" s="4"/>
      <c r="HK45" s="4"/>
      <c r="HL45" s="4"/>
      <c r="HM45" s="4"/>
      <c r="HN45" s="4"/>
      <c r="HO45" s="4"/>
      <c r="HP45" s="4"/>
      <c r="HQ45" s="4"/>
      <c r="HR45" s="4"/>
      <c r="HS45" s="5">
        <f t="shared" si="71"/>
        <v>0</v>
      </c>
    </row>
    <row r="46" spans="1:227" s="2" customFormat="1">
      <c r="A46" s="3" t="s">
        <v>41</v>
      </c>
      <c r="B46" s="4">
        <f t="shared" si="8"/>
        <v>8269582.1397727262</v>
      </c>
      <c r="C46" s="4">
        <f t="shared" si="8"/>
        <v>1159559.455145522</v>
      </c>
      <c r="D46" s="4">
        <f t="shared" si="8"/>
        <v>0</v>
      </c>
      <c r="E46" s="4">
        <f t="shared" si="8"/>
        <v>379762.18511777249</v>
      </c>
      <c r="F46" s="4">
        <f t="shared" si="8"/>
        <v>339373.28043693228</v>
      </c>
      <c r="G46" s="4">
        <f t="shared" si="8"/>
        <v>31275.803485868393</v>
      </c>
      <c r="H46" s="4">
        <f t="shared" si="8"/>
        <v>266196.65481081133</v>
      </c>
      <c r="I46" s="4">
        <f t="shared" si="8"/>
        <v>47506.322443808</v>
      </c>
      <c r="J46" s="4">
        <f t="shared" si="8"/>
        <v>567767.44094197417</v>
      </c>
      <c r="K46" s="6">
        <f t="shared" si="9"/>
        <v>11061023.282155413</v>
      </c>
      <c r="L46" s="3"/>
      <c r="M46" s="3" t="s">
        <v>41</v>
      </c>
      <c r="N46" s="4">
        <f t="shared" si="10"/>
        <v>9020162.4166010059</v>
      </c>
      <c r="O46" s="4">
        <f t="shared" si="10"/>
        <v>1195935.551731508</v>
      </c>
      <c r="P46" s="4">
        <f t="shared" si="10"/>
        <v>0</v>
      </c>
      <c r="Q46" s="4">
        <f t="shared" si="10"/>
        <v>146747.30631021658</v>
      </c>
      <c r="R46" s="4">
        <f t="shared" si="10"/>
        <v>395299.61968604906</v>
      </c>
      <c r="S46" s="4">
        <f t="shared" si="10"/>
        <v>25748.349436766908</v>
      </c>
      <c r="T46" s="4">
        <f t="shared" si="10"/>
        <v>233301.45621196914</v>
      </c>
      <c r="U46" s="4">
        <f t="shared" si="10"/>
        <v>47506.322443808</v>
      </c>
      <c r="V46" s="4">
        <f t="shared" si="10"/>
        <v>540243.85056409251</v>
      </c>
      <c r="W46" s="5">
        <f t="shared" si="11"/>
        <v>11604944.872985415</v>
      </c>
      <c r="X46" s="5"/>
      <c r="Y46" s="3" t="s">
        <v>41</v>
      </c>
      <c r="Z46" s="4">
        <f t="shared" si="12"/>
        <v>3076785.4205192407</v>
      </c>
      <c r="AA46" s="4">
        <f t="shared" si="13"/>
        <v>417123.72978496016</v>
      </c>
      <c r="AB46" s="4">
        <f t="shared" si="14"/>
        <v>0</v>
      </c>
      <c r="AC46" s="4">
        <f t="shared" si="15"/>
        <v>88223.314790744902</v>
      </c>
      <c r="AD46" s="4">
        <f t="shared" si="16"/>
        <v>299970.59289984038</v>
      </c>
      <c r="AE46" s="4">
        <f t="shared" si="17"/>
        <v>12131.292640820075</v>
      </c>
      <c r="AF46" s="4">
        <f t="shared" si="18"/>
        <v>83415.072496293767</v>
      </c>
      <c r="AG46" s="4">
        <f t="shared" si="19"/>
        <v>18628.110411586102</v>
      </c>
      <c r="AH46" s="4">
        <f t="shared" si="20"/>
        <v>195693.57282325384</v>
      </c>
      <c r="AI46" s="5">
        <f t="shared" si="21"/>
        <v>4191971.1063667401</v>
      </c>
      <c r="AK46" s="3" t="s">
        <v>41</v>
      </c>
      <c r="AL46" s="4">
        <f t="shared" si="22"/>
        <v>0</v>
      </c>
      <c r="AM46" s="4">
        <f t="shared" si="23"/>
        <v>0</v>
      </c>
      <c r="AN46" s="4">
        <f t="shared" si="24"/>
        <v>0</v>
      </c>
      <c r="AO46" s="4">
        <f t="shared" si="25"/>
        <v>0</v>
      </c>
      <c r="AP46" s="4">
        <f t="shared" si="26"/>
        <v>0</v>
      </c>
      <c r="AQ46" s="4">
        <f t="shared" si="27"/>
        <v>0</v>
      </c>
      <c r="AR46" s="4">
        <f t="shared" si="28"/>
        <v>0</v>
      </c>
      <c r="AS46" s="4">
        <f t="shared" si="29"/>
        <v>0</v>
      </c>
      <c r="AT46" s="4">
        <f t="shared" si="30"/>
        <v>0</v>
      </c>
      <c r="AU46" s="5">
        <f t="shared" si="31"/>
        <v>0</v>
      </c>
      <c r="AW46" s="3" t="s">
        <v>41</v>
      </c>
      <c r="AX46" s="4">
        <f t="shared" si="32"/>
        <v>17289744.55637373</v>
      </c>
      <c r="AY46" s="4">
        <f t="shared" si="33"/>
        <v>2355495.0068770302</v>
      </c>
      <c r="AZ46" s="4">
        <f t="shared" si="34"/>
        <v>0</v>
      </c>
      <c r="BA46" s="4">
        <f t="shared" si="35"/>
        <v>526509.49142798909</v>
      </c>
      <c r="BB46" s="4">
        <f t="shared" si="36"/>
        <v>734672.9001229814</v>
      </c>
      <c r="BC46" s="4">
        <f t="shared" si="37"/>
        <v>57024.152922635301</v>
      </c>
      <c r="BD46" s="4">
        <f t="shared" si="38"/>
        <v>499498.11102278047</v>
      </c>
      <c r="BE46" s="4">
        <f t="shared" si="39"/>
        <v>95012.644887615999</v>
      </c>
      <c r="BF46" s="4">
        <f t="shared" si="40"/>
        <v>1108011.2915060667</v>
      </c>
      <c r="BG46" s="5">
        <f t="shared" si="41"/>
        <v>22665968.155140828</v>
      </c>
      <c r="BI46" s="3" t="s">
        <v>41</v>
      </c>
      <c r="BJ46" s="4">
        <f t="shared" si="42"/>
        <v>3076785.4205192407</v>
      </c>
      <c r="BK46" s="4">
        <f t="shared" si="43"/>
        <v>417123.72978496016</v>
      </c>
      <c r="BL46" s="4">
        <f t="shared" si="44"/>
        <v>0</v>
      </c>
      <c r="BM46" s="4">
        <f t="shared" si="45"/>
        <v>88223.314790744902</v>
      </c>
      <c r="BN46" s="4">
        <f t="shared" si="46"/>
        <v>299970.59289984038</v>
      </c>
      <c r="BO46" s="4">
        <f t="shared" si="47"/>
        <v>12131.292640820075</v>
      </c>
      <c r="BP46" s="4">
        <f t="shared" si="48"/>
        <v>83415.072496293767</v>
      </c>
      <c r="BQ46" s="4">
        <f t="shared" si="49"/>
        <v>18628.110411586102</v>
      </c>
      <c r="BR46" s="4">
        <f t="shared" si="50"/>
        <v>195693.57282325384</v>
      </c>
      <c r="BS46" s="5">
        <f t="shared" si="51"/>
        <v>4191971.1063667401</v>
      </c>
      <c r="BU46" s="3" t="s">
        <v>41</v>
      </c>
      <c r="BV46" s="4">
        <f t="shared" si="52"/>
        <v>20366529.976892971</v>
      </c>
      <c r="BW46" s="4">
        <f t="shared" si="53"/>
        <v>2772618.7366619902</v>
      </c>
      <c r="BX46" s="4">
        <f t="shared" si="54"/>
        <v>0</v>
      </c>
      <c r="BY46" s="4">
        <f t="shared" si="55"/>
        <v>614732.80621873401</v>
      </c>
      <c r="BZ46" s="4">
        <f t="shared" si="56"/>
        <v>1034643.4930228218</v>
      </c>
      <c r="CA46" s="4">
        <f t="shared" si="57"/>
        <v>69155.445563455374</v>
      </c>
      <c r="CB46" s="4">
        <f t="shared" si="58"/>
        <v>582913.18351907423</v>
      </c>
      <c r="CC46" s="4">
        <f t="shared" si="59"/>
        <v>113640.75529920211</v>
      </c>
      <c r="CD46" s="4">
        <f t="shared" si="60"/>
        <v>1303704.8643293206</v>
      </c>
      <c r="CE46" s="5">
        <f t="shared" si="61"/>
        <v>26857939.261507563</v>
      </c>
      <c r="CF46" s="6"/>
      <c r="CG46" s="3" t="s">
        <v>41</v>
      </c>
      <c r="CH46" s="4">
        <f>ParFedAn19!$C$7*CaGa19!$N47</f>
        <v>2447700.7244834816</v>
      </c>
      <c r="CI46" s="4">
        <f>ParFedAn19!$D$7*CaGa19!$N47</f>
        <v>336817.94186738139</v>
      </c>
      <c r="CJ46" s="4">
        <f>ParFedAn19!$E$7*CoAr14FIII19!R45</f>
        <v>0</v>
      </c>
      <c r="CK46" s="4">
        <f>ParFedAn19!$F$7*CaGa19!$N47</f>
        <v>89540.510660564119</v>
      </c>
      <c r="CL46" s="4">
        <f>ParFedAn19!$G$7*CaGa19!$N47</f>
        <v>182661.98668071075</v>
      </c>
      <c r="CM46" s="4">
        <f>ParFedAn19!$H$7*CaGa19!$N47</f>
        <v>11287.987997142842</v>
      </c>
      <c r="CN46" s="4">
        <f>ParFedAn19!$I$7*CaGa19!$N47+Aj1S19!G48</f>
        <v>89637.800216641466</v>
      </c>
      <c r="CO46" s="4">
        <f>ParFedAn19!$J$7*CaGa19!$N47</f>
        <v>15835.440814602667</v>
      </c>
      <c r="CP46" s="4">
        <f>ParFedAn19!$K$7*CoAr14FII19!O47+Aj1S19!I48</f>
        <v>195189.85050032963</v>
      </c>
      <c r="CQ46" s="5">
        <f t="shared" si="72"/>
        <v>3368672.2432208546</v>
      </c>
      <c r="CS46" s="3" t="s">
        <v>41</v>
      </c>
      <c r="CT46" s="4">
        <f>ParFedAn19!$C$11*CaGa19!$N47</f>
        <v>3380756.0602330333</v>
      </c>
      <c r="CU46" s="4">
        <f>ParFedAn19!$D$11*CaGa19!$N47</f>
        <v>487191.38606204209</v>
      </c>
      <c r="CV46" s="4">
        <f>ParFedAn19!$E$11*CoAr14FIII19!R45</f>
        <v>0</v>
      </c>
      <c r="CW46" s="4">
        <f>ParFedAn19!$F$11*CaGa19!$N47</f>
        <v>156091.48025058492</v>
      </c>
      <c r="CX46" s="4">
        <f>ParFedAn19!$G$11*CaGa19!$N47</f>
        <v>78355.646878110783</v>
      </c>
      <c r="CY46" s="4">
        <f>ParFedAn19!$H$11*CaGa19!$N47</f>
        <v>9198.6797862278272</v>
      </c>
      <c r="CZ46" s="4">
        <f>ParFedAn19!$I$11*CaGa19!$N47+Aj1S19!G48</f>
        <v>94914.883648397605</v>
      </c>
      <c r="DA46" s="4">
        <f>ParFedAn19!$J$11*CaGa19!$N47</f>
        <v>15835.440814602667</v>
      </c>
      <c r="DB46" s="4">
        <f>ParFedAn19!$K$11*CoAr14FII19!O47+Aj1S19!I48</f>
        <v>236903.83025914762</v>
      </c>
      <c r="DC46" s="5">
        <f t="shared" si="62"/>
        <v>4459247.4079321474</v>
      </c>
      <c r="DE46" s="3" t="s">
        <v>41</v>
      </c>
      <c r="DF46" s="4">
        <f>ParFedAn19!$C$14*CaGa19!$N47</f>
        <v>2441125.3550562118</v>
      </c>
      <c r="DG46" s="4">
        <f>ParFedAn19!$D$14*CaGa19!$N47</f>
        <v>335550.12721609854</v>
      </c>
      <c r="DH46" s="4">
        <f>ParFedAn19!$E$14*CoAr14FIII19!R45</f>
        <v>0</v>
      </c>
      <c r="DI46" s="4">
        <f>ParFedAn19!$F$14*CaGa19!$N47</f>
        <v>134130.19420662345</v>
      </c>
      <c r="DJ46" s="4">
        <f>ParFedAn19!$G$14*CaGa19!$N47</f>
        <v>78355.646878110783</v>
      </c>
      <c r="DK46" s="4">
        <f>ParFedAn19!$H$14*CaGa19!$N47</f>
        <v>10789.135702497722</v>
      </c>
      <c r="DL46" s="4">
        <f>ParFedAn19!$I$14*CaGa19!$N47+Aj1S19!G48</f>
        <v>81643.970945772264</v>
      </c>
      <c r="DM46" s="4">
        <f>ParFedAn19!$J$14*CaGa19!$N47</f>
        <v>15835.440814602667</v>
      </c>
      <c r="DN46" s="4">
        <f>ParFedAn19!$K$14*CoAr14FII19!O47+Aj1S19!I48</f>
        <v>135673.76018249689</v>
      </c>
      <c r="DO46" s="5">
        <f t="shared" si="63"/>
        <v>3233103.631002414</v>
      </c>
      <c r="DQ46" s="3" t="s">
        <v>41</v>
      </c>
      <c r="DR46" s="4">
        <f>ParFedAn19!$C$22*CaGa19!$N47</f>
        <v>2710165.8297299929</v>
      </c>
      <c r="DS46" s="4">
        <f>ParFedAn19!$D$22*CaGa19!$N47</f>
        <v>382556.93439212791</v>
      </c>
      <c r="DT46" s="4">
        <f>ParFedAn19!$E$22*CoAr14FIII19!R45</f>
        <v>0</v>
      </c>
      <c r="DU46" s="4">
        <f>ParFedAn19!$F$22*CaGa19!$N47</f>
        <v>81569.576531121405</v>
      </c>
      <c r="DV46" s="4">
        <f>ParFedAn19!$G$22*CaGa19!$N47</f>
        <v>237841.3632020462</v>
      </c>
      <c r="DW46" s="4">
        <f>ParFedAn19!$H$22*CaGa19!$N47</f>
        <v>9589.1573003909652</v>
      </c>
      <c r="DX46" s="4">
        <f>ParFedAn19!$I$22*CaGa19!$N47</f>
        <v>59383.218878603548</v>
      </c>
      <c r="DY46" s="4">
        <f>ParFedAn19!$J$22*CaGa19!$N47</f>
        <v>15835.440814602667</v>
      </c>
      <c r="DZ46" s="4">
        <f>ParFedAn19!$K$22*CoAr14FII19!O47</f>
        <v>161697.69729792007</v>
      </c>
      <c r="EA46" s="5">
        <f t="shared" si="64"/>
        <v>3658639.2181468057</v>
      </c>
      <c r="EC46" s="3" t="s">
        <v>41</v>
      </c>
      <c r="ED46" s="4">
        <f>ParFedAn19!$C$26*CaGa19!$N47</f>
        <v>3297781.3290427197</v>
      </c>
      <c r="EE46" s="4">
        <f>ParFedAn19!$D$26*CaGa19!$N47</f>
        <v>444530.24258597125</v>
      </c>
      <c r="EF46" s="4">
        <f>ParFedAn19!$E$26*CoAr14FIII19!R45</f>
        <v>0</v>
      </c>
      <c r="EG46" s="4">
        <f>ParFedAn19!$F$26*CaGa19!$N47</f>
        <v>83416.680371653099</v>
      </c>
      <c r="EH46" s="4">
        <f>ParFedAn19!$G$26*CaGa19!$N47</f>
        <v>79102.609736381331</v>
      </c>
      <c r="EI46" s="4">
        <f>ParFedAn19!$H$26*CaGa19!$N47</f>
        <v>6085.1221028692717</v>
      </c>
      <c r="EJ46" s="4">
        <f>ParFedAn19!$I$26*CaGa19!$N47</f>
        <v>93792.796884502459</v>
      </c>
      <c r="EK46" s="4">
        <f>ParFedAn19!$J$26*CaGa19!$N47</f>
        <v>15835.440814602667</v>
      </c>
      <c r="EL46" s="4">
        <f>ParFedAn19!$K$26*CoAr14FII19!O47</f>
        <v>187568.83162312489</v>
      </c>
      <c r="EM46" s="5">
        <f t="shared" si="65"/>
        <v>4208113.0531618241</v>
      </c>
      <c r="EO46" s="3" t="s">
        <v>41</v>
      </c>
      <c r="EP46" s="4">
        <f>ParFedAn19!$C$30*CaGa19!$N47</f>
        <v>3012215.2578282924</v>
      </c>
      <c r="EQ46" s="4">
        <f>ParFedAn19!$D$30*CaGa19!$N47</f>
        <v>368848.37475340889</v>
      </c>
      <c r="ER46" s="4">
        <f>ParFedAn19!$E$30*CoAr14FIII19!R45</f>
        <v>0</v>
      </c>
      <c r="ES46" s="400">
        <f>ParFedAn19!$F$30*CaGa19!$N47</f>
        <v>-18238.950592557932</v>
      </c>
      <c r="ET46" s="4">
        <f>ParFedAn19!$G$30*CaGa19!$N47</f>
        <v>78355.646747621562</v>
      </c>
      <c r="EU46" s="4">
        <f>ParFedAn19!$H$30*CaGa19!$N47</f>
        <v>10074.070033506672</v>
      </c>
      <c r="EV46" s="4">
        <f>ParFedAn19!$I$30*CaGa19!$N47</f>
        <v>80125.440448863126</v>
      </c>
      <c r="EW46" s="4">
        <f>ParFedAn19!$J$30*CaGa19!$N47</f>
        <v>15835.440814602667</v>
      </c>
      <c r="EX46" s="4">
        <f>ParFedAn19!$K$30*CoAr14FII19!O47</f>
        <v>190977.32164304759</v>
      </c>
      <c r="EY46" s="5">
        <f t="shared" si="66"/>
        <v>3738192.6016767849</v>
      </c>
      <c r="FA46" s="3" t="s">
        <v>41</v>
      </c>
      <c r="FB46" s="405">
        <f>ParFedAn19!$C$41*CaGa19!$AC47+Aj1S19!AW48</f>
        <v>3076785.4205192407</v>
      </c>
      <c r="FC46" s="405">
        <f>ParFedAn19!$D$41*CaGa19!$AC47+Aj1S19!AX48</f>
        <v>417123.72978496016</v>
      </c>
      <c r="FD46" s="468">
        <f>IFERROR(ParFedAn19!$E$41*CoAr14FIII19!R45+Aj1S19!AY48,0)</f>
        <v>0</v>
      </c>
      <c r="FE46" s="405">
        <f>ParFedAn19!$F$41*CaGa19!$AC47+Aj1S19!AZ48</f>
        <v>88223.314790744902</v>
      </c>
      <c r="FF46" s="405">
        <f>ParFedAn19!$G$41*CaGa19!$AC47+Aj1S19!BA48</f>
        <v>299970.59289984038</v>
      </c>
      <c r="FG46" s="405">
        <f>ParFedAn19!$H$41*CaGa19!$AC47+Aj1S19!BB48</f>
        <v>12131.292640820075</v>
      </c>
      <c r="FH46" s="405">
        <f>ParFedAn19!$I$41*CaGa19!$AC47+Aj1S19!BC48</f>
        <v>83415.072496293767</v>
      </c>
      <c r="FI46" s="405">
        <f>ParFedAn19!$J$41*CaGa19!$AC47+Aj1S19!BD48</f>
        <v>18628.110411586102</v>
      </c>
      <c r="FJ46" s="405">
        <f>ParFedAn19!$K$41*CoAr14FII19!U47+Aj1S19!BE48</f>
        <v>195693.57282325384</v>
      </c>
      <c r="FK46" s="5">
        <f t="shared" si="67"/>
        <v>4191971.1063667401</v>
      </c>
      <c r="FM46" s="3" t="s">
        <v>41</v>
      </c>
      <c r="FN46" s="4"/>
      <c r="FO46" s="4"/>
      <c r="FP46" s="4"/>
      <c r="FQ46" s="4"/>
      <c r="FR46" s="4"/>
      <c r="FS46" s="4"/>
      <c r="FT46" s="4"/>
      <c r="FU46" s="4"/>
      <c r="FV46" s="4"/>
      <c r="FW46" s="5">
        <f t="shared" si="68"/>
        <v>0</v>
      </c>
      <c r="FY46" s="3" t="s">
        <v>41</v>
      </c>
      <c r="FZ46" s="4"/>
      <c r="GA46" s="4"/>
      <c r="GB46" s="4"/>
      <c r="GC46" s="4"/>
      <c r="GD46" s="4"/>
      <c r="GE46" s="4"/>
      <c r="GF46" s="4"/>
      <c r="GG46" s="4"/>
      <c r="GH46" s="4"/>
      <c r="GI46" s="5">
        <f t="shared" si="69"/>
        <v>0</v>
      </c>
      <c r="GK46" s="3" t="s">
        <v>41</v>
      </c>
      <c r="GL46" s="4"/>
      <c r="GM46" s="4"/>
      <c r="GN46" s="4"/>
      <c r="GO46" s="4"/>
      <c r="GP46" s="4"/>
      <c r="GQ46" s="4"/>
      <c r="GR46" s="4"/>
      <c r="GS46" s="4"/>
      <c r="GT46" s="4"/>
      <c r="GU46" s="5">
        <f t="shared" si="70"/>
        <v>0</v>
      </c>
      <c r="GW46" s="3" t="s">
        <v>41</v>
      </c>
      <c r="GX46" s="4"/>
      <c r="GY46" s="4"/>
      <c r="GZ46" s="4"/>
      <c r="HA46" s="4"/>
      <c r="HB46" s="4"/>
      <c r="HC46" s="4"/>
      <c r="HD46" s="4"/>
      <c r="HE46" s="4"/>
      <c r="HF46" s="4"/>
      <c r="HG46" s="5"/>
      <c r="HI46" s="3" t="s">
        <v>41</v>
      </c>
      <c r="HJ46" s="4"/>
      <c r="HK46" s="4"/>
      <c r="HL46" s="4"/>
      <c r="HM46" s="4"/>
      <c r="HN46" s="4"/>
      <c r="HO46" s="4"/>
      <c r="HP46" s="4"/>
      <c r="HQ46" s="4"/>
      <c r="HR46" s="4"/>
      <c r="HS46" s="5">
        <f t="shared" si="71"/>
        <v>0</v>
      </c>
    </row>
    <row r="47" spans="1:227" s="2" customFormat="1">
      <c r="A47" s="3" t="s">
        <v>42</v>
      </c>
      <c r="B47" s="4">
        <f t="shared" si="8"/>
        <v>4606994.1786222514</v>
      </c>
      <c r="C47" s="4">
        <f t="shared" si="8"/>
        <v>645991.97025070316</v>
      </c>
      <c r="D47" s="4">
        <f t="shared" si="8"/>
        <v>0</v>
      </c>
      <c r="E47" s="4">
        <f t="shared" si="8"/>
        <v>211565.97111284352</v>
      </c>
      <c r="F47" s="4">
        <f t="shared" si="8"/>
        <v>189065.26362840546</v>
      </c>
      <c r="G47" s="4">
        <f t="shared" si="8"/>
        <v>17423.787823345709</v>
      </c>
      <c r="H47" s="4">
        <f t="shared" si="8"/>
        <v>148091.25864782082</v>
      </c>
      <c r="I47" s="4">
        <f t="shared" si="8"/>
        <v>26465.829499867574</v>
      </c>
      <c r="J47" s="4">
        <f t="shared" si="8"/>
        <v>69375.091288965807</v>
      </c>
      <c r="K47" s="6">
        <f t="shared" si="9"/>
        <v>5914973.3508742042</v>
      </c>
      <c r="L47" s="3"/>
      <c r="M47" s="3" t="s">
        <v>42</v>
      </c>
      <c r="N47" s="4">
        <f t="shared" si="10"/>
        <v>5025143.3556291061</v>
      </c>
      <c r="O47" s="4">
        <f t="shared" si="10"/>
        <v>666257.13750826463</v>
      </c>
      <c r="P47" s="4">
        <f t="shared" si="10"/>
        <v>565269.42203292146</v>
      </c>
      <c r="Q47" s="4">
        <f t="shared" si="10"/>
        <v>81753.101241732671</v>
      </c>
      <c r="R47" s="4">
        <f t="shared" si="10"/>
        <v>220221.89464040662</v>
      </c>
      <c r="S47" s="4">
        <f t="shared" si="10"/>
        <v>14344.436509530427</v>
      </c>
      <c r="T47" s="4">
        <f t="shared" si="10"/>
        <v>129972.52248856373</v>
      </c>
      <c r="U47" s="4">
        <f t="shared" si="10"/>
        <v>26465.829499867574</v>
      </c>
      <c r="V47" s="4">
        <f t="shared" si="10"/>
        <v>66338.149821752071</v>
      </c>
      <c r="W47" s="5">
        <f t="shared" si="11"/>
        <v>6795765.8493721448</v>
      </c>
      <c r="X47" s="5"/>
      <c r="Y47" s="3" t="s">
        <v>42</v>
      </c>
      <c r="Z47" s="4">
        <f t="shared" si="12"/>
        <v>1436568.4905250224</v>
      </c>
      <c r="AA47" s="4">
        <f t="shared" si="13"/>
        <v>194668.13930230605</v>
      </c>
      <c r="AB47" s="4">
        <f t="shared" si="14"/>
        <v>95757.359483064691</v>
      </c>
      <c r="AC47" s="4">
        <f t="shared" si="15"/>
        <v>40953.300357866858</v>
      </c>
      <c r="AD47" s="4">
        <f t="shared" si="16"/>
        <v>147439.98892597383</v>
      </c>
      <c r="AE47" s="4">
        <f t="shared" si="17"/>
        <v>5750.6947979633924</v>
      </c>
      <c r="AF47" s="4">
        <f t="shared" si="18"/>
        <v>38708.003573192007</v>
      </c>
      <c r="AG47" s="4">
        <f t="shared" si="19"/>
        <v>8772.6060305980245</v>
      </c>
      <c r="AH47" s="4">
        <f t="shared" si="20"/>
        <v>23327.01320451872</v>
      </c>
      <c r="AI47" s="5">
        <f t="shared" si="21"/>
        <v>1991945.596200506</v>
      </c>
      <c r="AK47" s="3" t="s">
        <v>42</v>
      </c>
      <c r="AL47" s="4">
        <f t="shared" si="22"/>
        <v>0</v>
      </c>
      <c r="AM47" s="4">
        <f t="shared" si="23"/>
        <v>0</v>
      </c>
      <c r="AN47" s="4">
        <f t="shared" si="24"/>
        <v>0</v>
      </c>
      <c r="AO47" s="4">
        <f t="shared" si="25"/>
        <v>0</v>
      </c>
      <c r="AP47" s="4">
        <f t="shared" si="26"/>
        <v>0</v>
      </c>
      <c r="AQ47" s="4">
        <f t="shared" si="27"/>
        <v>0</v>
      </c>
      <c r="AR47" s="4">
        <f t="shared" si="28"/>
        <v>0</v>
      </c>
      <c r="AS47" s="4">
        <f t="shared" si="29"/>
        <v>0</v>
      </c>
      <c r="AT47" s="4">
        <f t="shared" si="30"/>
        <v>0</v>
      </c>
      <c r="AU47" s="5">
        <f t="shared" si="31"/>
        <v>0</v>
      </c>
      <c r="AW47" s="3" t="s">
        <v>42</v>
      </c>
      <c r="AX47" s="4">
        <f t="shared" si="32"/>
        <v>9632137.5342513584</v>
      </c>
      <c r="AY47" s="4">
        <f t="shared" si="33"/>
        <v>1312249.1077589679</v>
      </c>
      <c r="AZ47" s="4">
        <f t="shared" si="34"/>
        <v>565269.42203292146</v>
      </c>
      <c r="BA47" s="4">
        <f t="shared" si="35"/>
        <v>293319.0723545762</v>
      </c>
      <c r="BB47" s="4">
        <f t="shared" si="36"/>
        <v>409287.15826881205</v>
      </c>
      <c r="BC47" s="4">
        <f t="shared" si="37"/>
        <v>31768.224332876132</v>
      </c>
      <c r="BD47" s="4">
        <f t="shared" si="38"/>
        <v>278063.78113638458</v>
      </c>
      <c r="BE47" s="4">
        <f t="shared" si="39"/>
        <v>52931.658999735155</v>
      </c>
      <c r="BF47" s="4">
        <f t="shared" si="40"/>
        <v>135713.24111071788</v>
      </c>
      <c r="BG47" s="5">
        <f t="shared" si="41"/>
        <v>12710739.200246347</v>
      </c>
      <c r="BI47" s="3" t="s">
        <v>42</v>
      </c>
      <c r="BJ47" s="4">
        <f t="shared" si="42"/>
        <v>1436568.4905250224</v>
      </c>
      <c r="BK47" s="4">
        <f t="shared" si="43"/>
        <v>194668.13930230605</v>
      </c>
      <c r="BL47" s="4">
        <f t="shared" si="44"/>
        <v>95757.359483064691</v>
      </c>
      <c r="BM47" s="4">
        <f t="shared" si="45"/>
        <v>40953.300357866858</v>
      </c>
      <c r="BN47" s="4">
        <f t="shared" si="46"/>
        <v>147439.98892597383</v>
      </c>
      <c r="BO47" s="4">
        <f t="shared" si="47"/>
        <v>5750.6947979633924</v>
      </c>
      <c r="BP47" s="4">
        <f t="shared" si="48"/>
        <v>38708.003573192007</v>
      </c>
      <c r="BQ47" s="4">
        <f t="shared" si="49"/>
        <v>8772.6060305980245</v>
      </c>
      <c r="BR47" s="4">
        <f t="shared" si="50"/>
        <v>23327.01320451872</v>
      </c>
      <c r="BS47" s="5">
        <f t="shared" si="51"/>
        <v>1991945.596200506</v>
      </c>
      <c r="BU47" s="3" t="s">
        <v>42</v>
      </c>
      <c r="BV47" s="4">
        <f t="shared" si="52"/>
        <v>11068706.024776381</v>
      </c>
      <c r="BW47" s="4">
        <f t="shared" si="53"/>
        <v>1506917.247061274</v>
      </c>
      <c r="BX47" s="4">
        <f t="shared" si="54"/>
        <v>661026.78151598619</v>
      </c>
      <c r="BY47" s="4">
        <f t="shared" si="55"/>
        <v>334272.37271244306</v>
      </c>
      <c r="BZ47" s="4">
        <f t="shared" si="56"/>
        <v>556727.14719478588</v>
      </c>
      <c r="CA47" s="4">
        <f t="shared" si="57"/>
        <v>37518.919130839524</v>
      </c>
      <c r="CB47" s="4">
        <f t="shared" si="58"/>
        <v>316771.78470957658</v>
      </c>
      <c r="CC47" s="4">
        <f t="shared" si="59"/>
        <v>61704.265030333176</v>
      </c>
      <c r="CD47" s="4">
        <f t="shared" si="60"/>
        <v>159040.25431523658</v>
      </c>
      <c r="CE47" s="5">
        <f t="shared" si="61"/>
        <v>14702684.796446856</v>
      </c>
      <c r="CF47" s="6"/>
      <c r="CG47" s="3" t="s">
        <v>42</v>
      </c>
      <c r="CH47" s="4">
        <f>ParFedAn19!$C$7*CaGa19!$N48</f>
        <v>1363617.02418676</v>
      </c>
      <c r="CI47" s="4">
        <f>ParFedAn19!$D$7*CaGa19!$N48</f>
        <v>187641.68143097975</v>
      </c>
      <c r="CJ47" s="4">
        <f>ParFedAn19!$E$7*CoAr14FIII19!R46</f>
        <v>0</v>
      </c>
      <c r="CK47" s="4">
        <f>ParFedAn19!$F$7*CaGa19!$N48</f>
        <v>49883.126425468894</v>
      </c>
      <c r="CL47" s="4">
        <f>ParFedAn19!$G$7*CaGa19!$N48</f>
        <v>101761.2129694303</v>
      </c>
      <c r="CM47" s="4">
        <f>ParFedAn19!$H$7*CaGa19!$N48</f>
        <v>6288.5517202957644</v>
      </c>
      <c r="CN47" s="4">
        <f>ParFedAn19!$I$7*CaGa19!$N48+Aj1S19!G49</f>
        <v>49868.253676562585</v>
      </c>
      <c r="CO47" s="4">
        <f>ParFedAn19!$J$7*CaGa19!$N48</f>
        <v>8821.9431666225246</v>
      </c>
      <c r="CP47" s="4">
        <f>ParFedAn19!$K$7*CoAr14FII19!O48+Aj1S19!I49</f>
        <v>23853.68847063326</v>
      </c>
      <c r="CQ47" s="5">
        <f t="shared" si="72"/>
        <v>1791735.4820467529</v>
      </c>
      <c r="CS47" s="3" t="s">
        <v>42</v>
      </c>
      <c r="CT47" s="4">
        <f>ParFedAn19!$C$11*CaGa19!$N48</f>
        <v>1883423.2764829313</v>
      </c>
      <c r="CU47" s="4">
        <f>ParFedAn19!$D$11*CaGa19!$N48</f>
        <v>271414.9084592585</v>
      </c>
      <c r="CV47" s="4">
        <f>ParFedAn19!$E$11*CoAr14FIII19!R46</f>
        <v>0</v>
      </c>
      <c r="CW47" s="4">
        <f>ParFedAn19!$F$11*CaGa19!$N48</f>
        <v>86958.751807831752</v>
      </c>
      <c r="CX47" s="4">
        <f>ParFedAn19!$G$11*CaGa19!$N48</f>
        <v>43652.025329487573</v>
      </c>
      <c r="CY47" s="4">
        <f>ParFedAn19!$H$11*CaGa19!$N48</f>
        <v>5124.5955974416929</v>
      </c>
      <c r="CZ47" s="4">
        <f>ParFedAn19!$I$11*CaGa19!$N48+Aj1S19!G49</f>
        <v>52808.123217645902</v>
      </c>
      <c r="DA47" s="4">
        <f>ParFedAn19!$J$11*CaGa19!$N48</f>
        <v>8821.9431666225246</v>
      </c>
      <c r="DB47" s="4">
        <f>ParFedAn19!$K$11*CoAr14FII19!O48+Aj1S19!I49</f>
        <v>28975.872158633811</v>
      </c>
      <c r="DC47" s="5">
        <f t="shared" si="62"/>
        <v>2381179.4962198529</v>
      </c>
      <c r="DE47" s="3" t="s">
        <v>42</v>
      </c>
      <c r="DF47" s="4">
        <f>ParFedAn19!$C$14*CaGa19!$N48</f>
        <v>1359953.8779525594</v>
      </c>
      <c r="DG47" s="4">
        <f>ParFedAn19!$D$14*CaGa19!$N48</f>
        <v>186935.38036046486</v>
      </c>
      <c r="DH47" s="4">
        <f>ParFedAn19!$E$14*CoAr14FIII19!R46</f>
        <v>0</v>
      </c>
      <c r="DI47" s="4">
        <f>ParFedAn19!$F$14*CaGa19!$N48</f>
        <v>74724.092879542877</v>
      </c>
      <c r="DJ47" s="4">
        <f>ParFedAn19!$G$14*CaGa19!$N48</f>
        <v>43652.025329487573</v>
      </c>
      <c r="DK47" s="4">
        <f>ParFedAn19!$H$14*CaGa19!$N48</f>
        <v>6010.6405056082494</v>
      </c>
      <c r="DL47" s="4">
        <f>ParFedAn19!$I$14*CaGa19!$N48+Aj1S19!G49</f>
        <v>45414.881753612346</v>
      </c>
      <c r="DM47" s="4">
        <f>ParFedAn19!$J$14*CaGa19!$N48</f>
        <v>8821.9431666225246</v>
      </c>
      <c r="DN47" s="4">
        <f>ParFedAn19!$K$14*CoAr14FII19!O48+Aj1S19!I49</f>
        <v>16545.530659698739</v>
      </c>
      <c r="DO47" s="5">
        <f t="shared" si="63"/>
        <v>1742058.3726075962</v>
      </c>
      <c r="DQ47" s="3" t="s">
        <v>42</v>
      </c>
      <c r="DR47" s="4">
        <f>ParFedAn19!$C$22*CaGa19!$N48</f>
        <v>1509836.6507077424</v>
      </c>
      <c r="DS47" s="4">
        <f>ParFedAn19!$D$22*CaGa19!$N48</f>
        <v>213122.92930251305</v>
      </c>
      <c r="DT47" s="4">
        <f>ParFedAn19!$E$22*CoAr14FIII19!R46</f>
        <v>0</v>
      </c>
      <c r="DU47" s="4">
        <f>ParFedAn19!$F$22*CaGa19!$N48</f>
        <v>45442.509413406275</v>
      </c>
      <c r="DV47" s="4">
        <f>ParFedAn19!$G$22*CaGa19!$N48</f>
        <v>132501.71014535945</v>
      </c>
      <c r="DW47" s="4">
        <f>ParFedAn19!$H$22*CaGa19!$N48</f>
        <v>5342.1310912824865</v>
      </c>
      <c r="DX47" s="4">
        <f>ParFedAn19!$I$22*CaGa19!$N48</f>
        <v>33082.462820678418</v>
      </c>
      <c r="DY47" s="4">
        <f>ParFedAn19!$J$22*CaGa19!$N48</f>
        <v>8821.9431666225246</v>
      </c>
      <c r="DZ47" s="4">
        <f>ParFedAn19!$K$22*CoAr14FII19!O48</f>
        <v>19855.34135739164</v>
      </c>
      <c r="EA47" s="5">
        <f t="shared" si="64"/>
        <v>1968005.6780049962</v>
      </c>
      <c r="EC47" s="3" t="s">
        <v>42</v>
      </c>
      <c r="ED47" s="4">
        <f>ParFedAn19!$C$26*CaGa19!$N48</f>
        <v>1837197.9537150476</v>
      </c>
      <c r="EE47" s="4">
        <f>ParFedAn19!$D$26*CaGa19!$N48</f>
        <v>247648.3340029307</v>
      </c>
      <c r="EF47" s="4">
        <f>ParFedAn19!$E$26*CoAr14FIII19!R46</f>
        <v>0</v>
      </c>
      <c r="EG47" s="4">
        <f>ParFedAn19!$F$26*CaGa19!$N48</f>
        <v>46471.53318955491</v>
      </c>
      <c r="EH47" s="4">
        <f>ParFedAn19!$G$26*CaGa19!$N48</f>
        <v>44068.159238255306</v>
      </c>
      <c r="EI47" s="4">
        <f>ParFedAn19!$H$26*CaGa19!$N48</f>
        <v>3390.028858809399</v>
      </c>
      <c r="EJ47" s="4">
        <f>ParFedAn19!$I$26*CaGa19!$N48</f>
        <v>52252.080206736726</v>
      </c>
      <c r="EK47" s="4">
        <f>ParFedAn19!$J$26*CaGa19!$N48</f>
        <v>8821.9431666225246</v>
      </c>
      <c r="EL47" s="4">
        <f>ParFedAn19!$K$26*CoAr14FII19!O48</f>
        <v>23032.134916692881</v>
      </c>
      <c r="EM47" s="5">
        <f t="shared" si="65"/>
        <v>2262882.1672946499</v>
      </c>
      <c r="EO47" s="3" t="s">
        <v>42</v>
      </c>
      <c r="EP47" s="4">
        <f>ParFedAn19!$C$30*CaGa19!$N48</f>
        <v>1678108.7512063161</v>
      </c>
      <c r="EQ47" s="4">
        <f>ParFedAn19!$D$30*CaGa19!$N48</f>
        <v>205485.87420282091</v>
      </c>
      <c r="ER47" s="4">
        <f>ParFedAn19!$E$30*CoAr14FIII19!R46</f>
        <v>565269.42203292146</v>
      </c>
      <c r="ES47" s="400">
        <f>ParFedAn19!$F$30*CaGa19!$N48</f>
        <v>-10160.941361228508</v>
      </c>
      <c r="ET47" s="4">
        <f>ParFedAn19!$G$30*CaGa19!$N48</f>
        <v>43652.025256791872</v>
      </c>
      <c r="EU47" s="4">
        <f>ParFedAn19!$H$30*CaGa19!$N48</f>
        <v>5612.2765594385428</v>
      </c>
      <c r="EV47" s="4">
        <f>ParFedAn19!$I$30*CaGa19!$N48</f>
        <v>44637.979461148592</v>
      </c>
      <c r="EW47" s="4">
        <f>ParFedAn19!$J$30*CaGa19!$N48</f>
        <v>8821.9431666225246</v>
      </c>
      <c r="EX47" s="4">
        <f>ParFedAn19!$K$30*CoAr14FII19!O48</f>
        <v>23450.673547667546</v>
      </c>
      <c r="EY47" s="5">
        <f t="shared" si="66"/>
        <v>2564878.004072499</v>
      </c>
      <c r="FA47" s="3" t="s">
        <v>42</v>
      </c>
      <c r="FB47" s="405">
        <f>ParFedAn19!$C$41*CaGa19!$AC48+Aj1S19!AW49</f>
        <v>1436568.4905250224</v>
      </c>
      <c r="FC47" s="405">
        <f>ParFedAn19!$D$41*CaGa19!$AC48+Aj1S19!AX49</f>
        <v>194668.13930230605</v>
      </c>
      <c r="FD47" s="468">
        <f>IFERROR(ParFedAn19!$E$41*CoAr14FIII19!R46+Aj1S19!AY49,0)</f>
        <v>95757.359483064691</v>
      </c>
      <c r="FE47" s="405">
        <f>ParFedAn19!$F$41*CaGa19!$AC48+Aj1S19!AZ49</f>
        <v>40953.300357866858</v>
      </c>
      <c r="FF47" s="405">
        <f>ParFedAn19!$G$41*CaGa19!$AC48+Aj1S19!BA49</f>
        <v>147439.98892597383</v>
      </c>
      <c r="FG47" s="405">
        <f>ParFedAn19!$H$41*CaGa19!$AC48+Aj1S19!BB49</f>
        <v>5750.6947979633924</v>
      </c>
      <c r="FH47" s="405">
        <f>ParFedAn19!$I$41*CaGa19!$AC48+Aj1S19!BC49</f>
        <v>38708.003573192007</v>
      </c>
      <c r="FI47" s="405">
        <f>ParFedAn19!$J$41*CaGa19!$AC48+Aj1S19!BD49</f>
        <v>8772.6060305980245</v>
      </c>
      <c r="FJ47" s="405">
        <f>ParFedAn19!$K$41*CoAr14FII19!U48+Aj1S19!BE49</f>
        <v>23327.01320451872</v>
      </c>
      <c r="FK47" s="5">
        <f t="shared" si="67"/>
        <v>1991945.596200506</v>
      </c>
      <c r="FM47" s="3" t="s">
        <v>42</v>
      </c>
      <c r="FN47" s="4"/>
      <c r="FO47" s="4"/>
      <c r="FP47" s="4"/>
      <c r="FQ47" s="4"/>
      <c r="FR47" s="4"/>
      <c r="FS47" s="4"/>
      <c r="FT47" s="4"/>
      <c r="FU47" s="4"/>
      <c r="FV47" s="4"/>
      <c r="FW47" s="5">
        <f t="shared" si="68"/>
        <v>0</v>
      </c>
      <c r="FY47" s="3" t="s">
        <v>42</v>
      </c>
      <c r="FZ47" s="4"/>
      <c r="GA47" s="4"/>
      <c r="GB47" s="4"/>
      <c r="GC47" s="4"/>
      <c r="GD47" s="4"/>
      <c r="GE47" s="4"/>
      <c r="GF47" s="4"/>
      <c r="GG47" s="4"/>
      <c r="GH47" s="4"/>
      <c r="GI47" s="5">
        <f t="shared" si="69"/>
        <v>0</v>
      </c>
      <c r="GK47" s="3" t="s">
        <v>42</v>
      </c>
      <c r="GL47" s="4"/>
      <c r="GM47" s="4"/>
      <c r="GN47" s="4"/>
      <c r="GO47" s="4"/>
      <c r="GP47" s="4"/>
      <c r="GQ47" s="4"/>
      <c r="GR47" s="4"/>
      <c r="GS47" s="4"/>
      <c r="GT47" s="4"/>
      <c r="GU47" s="5">
        <f t="shared" si="70"/>
        <v>0</v>
      </c>
      <c r="GW47" s="3" t="s">
        <v>42</v>
      </c>
      <c r="GX47" s="4"/>
      <c r="GY47" s="4"/>
      <c r="GZ47" s="4"/>
      <c r="HA47" s="4"/>
      <c r="HB47" s="4"/>
      <c r="HC47" s="4"/>
      <c r="HD47" s="4"/>
      <c r="HE47" s="4"/>
      <c r="HF47" s="4"/>
      <c r="HG47" s="5"/>
      <c r="HI47" s="3" t="s">
        <v>42</v>
      </c>
      <c r="HJ47" s="4"/>
      <c r="HK47" s="4"/>
      <c r="HL47" s="4"/>
      <c r="HM47" s="4"/>
      <c r="HN47" s="4"/>
      <c r="HO47" s="4"/>
      <c r="HP47" s="4"/>
      <c r="HQ47" s="4"/>
      <c r="HR47" s="4"/>
      <c r="HS47" s="5">
        <f t="shared" si="71"/>
        <v>0</v>
      </c>
    </row>
    <row r="48" spans="1:227" s="2" customFormat="1">
      <c r="A48" s="3" t="s">
        <v>43</v>
      </c>
      <c r="B48" s="4">
        <f t="shared" si="8"/>
        <v>5062908.9792047208</v>
      </c>
      <c r="C48" s="4">
        <f t="shared" si="8"/>
        <v>709920.26902333216</v>
      </c>
      <c r="D48" s="4">
        <f t="shared" si="8"/>
        <v>0</v>
      </c>
      <c r="E48" s="4">
        <f t="shared" si="8"/>
        <v>232502.84530676634</v>
      </c>
      <c r="F48" s="4">
        <f t="shared" si="8"/>
        <v>207775.43529829773</v>
      </c>
      <c r="G48" s="4">
        <f t="shared" si="8"/>
        <v>19148.071042051131</v>
      </c>
      <c r="H48" s="4">
        <f t="shared" ref="H48:J56" si="73">CN48+CZ48+DL48</f>
        <v>162750.46223777704</v>
      </c>
      <c r="I48" s="4">
        <f t="shared" si="73"/>
        <v>29084.926227767122</v>
      </c>
      <c r="J48" s="4">
        <f t="shared" si="73"/>
        <v>76238.902937980136</v>
      </c>
      <c r="K48" s="6">
        <f t="shared" si="9"/>
        <v>6500329.8912786925</v>
      </c>
      <c r="L48" s="3"/>
      <c r="M48" s="3" t="s">
        <v>43</v>
      </c>
      <c r="N48" s="4">
        <f t="shared" si="10"/>
        <v>5522438.8029537471</v>
      </c>
      <c r="O48" s="4">
        <f t="shared" si="10"/>
        <v>732190.90651393076</v>
      </c>
      <c r="P48" s="4">
        <f t="shared" si="10"/>
        <v>5322176.8274167562</v>
      </c>
      <c r="Q48" s="4">
        <f t="shared" si="10"/>
        <v>89843.506266027631</v>
      </c>
      <c r="R48" s="4">
        <f t="shared" si="10"/>
        <v>242015.37153359878</v>
      </c>
      <c r="S48" s="4">
        <f t="shared" si="10"/>
        <v>15763.98267285253</v>
      </c>
      <c r="T48" s="4">
        <f t="shared" ref="T48:V56" si="74">DX48+EJ48+EV48</f>
        <v>142834.79111189747</v>
      </c>
      <c r="U48" s="4">
        <f t="shared" si="74"/>
        <v>29084.926227767122</v>
      </c>
      <c r="V48" s="4">
        <f t="shared" si="74"/>
        <v>72895.765853520425</v>
      </c>
      <c r="W48" s="5">
        <f t="shared" si="11"/>
        <v>12169244.8805501</v>
      </c>
      <c r="X48" s="5"/>
      <c r="Y48" s="3" t="s">
        <v>43</v>
      </c>
      <c r="Z48" s="4">
        <f t="shared" si="12"/>
        <v>1634033.1652827745</v>
      </c>
      <c r="AA48" s="4">
        <f t="shared" si="13"/>
        <v>221447.63362232794</v>
      </c>
      <c r="AB48" s="4">
        <f t="shared" si="14"/>
        <v>901583.5278379902</v>
      </c>
      <c r="AC48" s="4">
        <f t="shared" si="15"/>
        <v>46639.314728644596</v>
      </c>
      <c r="AD48" s="4">
        <f t="shared" si="16"/>
        <v>165951.29145377027</v>
      </c>
      <c r="AE48" s="4">
        <f t="shared" si="17"/>
        <v>6520.5884623055754</v>
      </c>
      <c r="AF48" s="4">
        <f t="shared" si="18"/>
        <v>44085.460510895769</v>
      </c>
      <c r="AG48" s="4">
        <f t="shared" si="19"/>
        <v>9960.610760093723</v>
      </c>
      <c r="AH48" s="4">
        <f t="shared" si="20"/>
        <v>26515.166069988005</v>
      </c>
      <c r="AI48" s="5">
        <f t="shared" si="21"/>
        <v>3056736.758728791</v>
      </c>
      <c r="AK48" s="3" t="s">
        <v>43</v>
      </c>
      <c r="AL48" s="4">
        <f t="shared" si="22"/>
        <v>0</v>
      </c>
      <c r="AM48" s="4">
        <f t="shared" si="23"/>
        <v>0</v>
      </c>
      <c r="AN48" s="4">
        <f t="shared" si="24"/>
        <v>0</v>
      </c>
      <c r="AO48" s="4">
        <f t="shared" si="25"/>
        <v>0</v>
      </c>
      <c r="AP48" s="4">
        <f t="shared" si="26"/>
        <v>0</v>
      </c>
      <c r="AQ48" s="4">
        <f t="shared" si="27"/>
        <v>0</v>
      </c>
      <c r="AR48" s="4">
        <f t="shared" si="28"/>
        <v>0</v>
      </c>
      <c r="AS48" s="4">
        <f t="shared" si="29"/>
        <v>0</v>
      </c>
      <c r="AT48" s="4">
        <f t="shared" si="30"/>
        <v>0</v>
      </c>
      <c r="AU48" s="5">
        <f t="shared" si="31"/>
        <v>0</v>
      </c>
      <c r="AW48" s="3" t="s">
        <v>43</v>
      </c>
      <c r="AX48" s="4">
        <f t="shared" si="32"/>
        <v>10585347.782158468</v>
      </c>
      <c r="AY48" s="4">
        <f t="shared" si="33"/>
        <v>1442111.175537263</v>
      </c>
      <c r="AZ48" s="4">
        <f t="shared" si="34"/>
        <v>5322176.8274167562</v>
      </c>
      <c r="BA48" s="4">
        <f t="shared" si="35"/>
        <v>322346.35157279397</v>
      </c>
      <c r="BB48" s="4">
        <f t="shared" si="36"/>
        <v>449790.8068318966</v>
      </c>
      <c r="BC48" s="4">
        <f t="shared" si="37"/>
        <v>34912.053714903661</v>
      </c>
      <c r="BD48" s="4">
        <f t="shared" si="38"/>
        <v>305585.25334967452</v>
      </c>
      <c r="BE48" s="4">
        <f t="shared" si="39"/>
        <v>58169.852455534237</v>
      </c>
      <c r="BF48" s="4">
        <f t="shared" si="40"/>
        <v>149134.66879150056</v>
      </c>
      <c r="BG48" s="5">
        <f t="shared" si="41"/>
        <v>18669574.771828786</v>
      </c>
      <c r="BI48" s="3" t="s">
        <v>43</v>
      </c>
      <c r="BJ48" s="4">
        <f t="shared" si="42"/>
        <v>1634033.1652827745</v>
      </c>
      <c r="BK48" s="4">
        <f t="shared" si="43"/>
        <v>221447.63362232794</v>
      </c>
      <c r="BL48" s="4">
        <f t="shared" si="44"/>
        <v>901583.5278379902</v>
      </c>
      <c r="BM48" s="4">
        <f t="shared" si="45"/>
        <v>46639.314728644596</v>
      </c>
      <c r="BN48" s="4">
        <f t="shared" si="46"/>
        <v>165951.29145377027</v>
      </c>
      <c r="BO48" s="4">
        <f t="shared" si="47"/>
        <v>6520.5884623055754</v>
      </c>
      <c r="BP48" s="4">
        <f t="shared" si="48"/>
        <v>44085.460510895769</v>
      </c>
      <c r="BQ48" s="4">
        <f t="shared" si="49"/>
        <v>9960.610760093723</v>
      </c>
      <c r="BR48" s="4">
        <f t="shared" si="50"/>
        <v>26515.166069988005</v>
      </c>
      <c r="BS48" s="5">
        <f t="shared" si="51"/>
        <v>3056736.758728791</v>
      </c>
      <c r="BU48" s="3" t="s">
        <v>43</v>
      </c>
      <c r="BV48" s="4">
        <f t="shared" si="52"/>
        <v>12219380.947441243</v>
      </c>
      <c r="BW48" s="4">
        <f t="shared" si="53"/>
        <v>1663558.8091595909</v>
      </c>
      <c r="BX48" s="4">
        <f t="shared" si="54"/>
        <v>6223760.355254746</v>
      </c>
      <c r="BY48" s="4">
        <f t="shared" si="55"/>
        <v>368985.66630143858</v>
      </c>
      <c r="BZ48" s="4">
        <f t="shared" si="56"/>
        <v>615742.0982856669</v>
      </c>
      <c r="CA48" s="4">
        <f t="shared" si="57"/>
        <v>41432.642177209236</v>
      </c>
      <c r="CB48" s="4">
        <f t="shared" si="58"/>
        <v>349670.71386057028</v>
      </c>
      <c r="CC48" s="4">
        <f t="shared" si="59"/>
        <v>68130.463215627955</v>
      </c>
      <c r="CD48" s="4">
        <f t="shared" si="60"/>
        <v>175649.83486148858</v>
      </c>
      <c r="CE48" s="5">
        <f t="shared" si="61"/>
        <v>21726311.53055758</v>
      </c>
      <c r="CF48" s="6"/>
      <c r="CG48" s="3" t="s">
        <v>43</v>
      </c>
      <c r="CH48" s="4">
        <f>ParFedAn19!$C$7*CaGa19!$N49</f>
        <v>1498562.5351964764</v>
      </c>
      <c r="CI48" s="4">
        <f>ParFedAn19!$D$7*CaGa19!$N49</f>
        <v>206210.97334967463</v>
      </c>
      <c r="CJ48" s="4">
        <f>ParFedAn19!$E$7*CoAr14FIII19!R47</f>
        <v>0</v>
      </c>
      <c r="CK48" s="4">
        <f>ParFedAn19!$F$7*CaGa19!$N49</f>
        <v>54819.632692880557</v>
      </c>
      <c r="CL48" s="4">
        <f>ParFedAn19!$G$7*CaGa19!$N49</f>
        <v>111831.64964010625</v>
      </c>
      <c r="CM48" s="4">
        <f>ParFedAn19!$H$7*CaGa19!$N49</f>
        <v>6910.8758848920834</v>
      </c>
      <c r="CN48" s="4">
        <f>ParFedAn19!$I$7*CaGa19!$N49+Aj1S19!G50</f>
        <v>54804.581000739905</v>
      </c>
      <c r="CO48" s="4">
        <f>ParFedAn19!$J$7*CaGa19!$N49</f>
        <v>9694.9754092557068</v>
      </c>
      <c r="CP48" s="4">
        <f>ParFedAn19!$K$7*CoAr14FII19!O49+Aj1S19!I50</f>
        <v>26213.654522023797</v>
      </c>
      <c r="CQ48" s="5">
        <f t="shared" si="72"/>
        <v>1969048.8776960494</v>
      </c>
      <c r="CS48" s="3" t="s">
        <v>43</v>
      </c>
      <c r="CT48" s="4">
        <f>ParFedAn19!$C$11*CaGa19!$N49</f>
        <v>2069809.5652902012</v>
      </c>
      <c r="CU48" s="4">
        <f>ParFedAn19!$D$11*CaGa19!$N49</f>
        <v>298274.51996897347</v>
      </c>
      <c r="CV48" s="4">
        <f>ParFedAn19!$E$11*CoAr14FIII19!R47</f>
        <v>0</v>
      </c>
      <c r="CW48" s="4">
        <f>ParFedAn19!$F$11*CaGa19!$N49</f>
        <v>95564.315533815112</v>
      </c>
      <c r="CX48" s="4">
        <f>ParFedAn19!$G$11*CaGa19!$N49</f>
        <v>47971.892829095734</v>
      </c>
      <c r="CY48" s="4">
        <f>ParFedAn19!$H$11*CaGa19!$N49</f>
        <v>5631.7329823150858</v>
      </c>
      <c r="CZ48" s="4">
        <f>ParFedAn19!$I$11*CaGa19!$N49+Aj1S19!G50</f>
        <v>58035.384279439175</v>
      </c>
      <c r="DA48" s="4">
        <f>ParFedAn19!$J$11*CaGa19!$N49</f>
        <v>9694.9754092557068</v>
      </c>
      <c r="DB48" s="4">
        <f>ParFedAn19!$K$11*CoAr14FII19!O49+Aj1S19!I50</f>
        <v>31842.173010743812</v>
      </c>
      <c r="DC48" s="5">
        <f t="shared" si="62"/>
        <v>2616824.5593038397</v>
      </c>
      <c r="DE48" s="3" t="s">
        <v>43</v>
      </c>
      <c r="DF48" s="4">
        <f>ParFedAn19!$C$14*CaGa19!$N49</f>
        <v>1494536.8787180432</v>
      </c>
      <c r="DG48" s="4">
        <f>ParFedAn19!$D$14*CaGa19!$N49</f>
        <v>205434.77570468411</v>
      </c>
      <c r="DH48" s="4">
        <f>ParFedAn19!$E$14*CoAr14FIII19!R47</f>
        <v>0</v>
      </c>
      <c r="DI48" s="4">
        <f>ParFedAn19!$F$14*CaGa19!$N49</f>
        <v>82118.897080070645</v>
      </c>
      <c r="DJ48" s="4">
        <f>ParFedAn19!$G$14*CaGa19!$N49</f>
        <v>47971.892829095734</v>
      </c>
      <c r="DK48" s="4">
        <f>ParFedAn19!$H$14*CaGa19!$N49</f>
        <v>6605.4621748439631</v>
      </c>
      <c r="DL48" s="4">
        <f>ParFedAn19!$I$14*CaGa19!$N49+Aj1S19!G50</f>
        <v>49910.49695759797</v>
      </c>
      <c r="DM48" s="4">
        <f>ParFedAn19!$J$14*CaGa19!$N49</f>
        <v>9694.9754092557068</v>
      </c>
      <c r="DN48" s="4">
        <f>ParFedAn19!$K$14*CoAr14FII19!O49+Aj1S19!I50</f>
        <v>18183.075405212527</v>
      </c>
      <c r="DO48" s="5">
        <f t="shared" si="63"/>
        <v>1914456.4542788039</v>
      </c>
      <c r="DQ48" s="3" t="s">
        <v>43</v>
      </c>
      <c r="DR48" s="4">
        <f>ParFedAn19!$C$22*CaGa19!$N49</f>
        <v>1659252.2672313522</v>
      </c>
      <c r="DS48" s="4">
        <f>ParFedAn19!$D$22*CaGa19!$N49</f>
        <v>234213.88232854125</v>
      </c>
      <c r="DT48" s="4">
        <f>ParFedAn19!$E$22*CoAr14FIII19!R47</f>
        <v>0</v>
      </c>
      <c r="DU48" s="4">
        <f>ParFedAn19!$F$22*CaGa19!$N49</f>
        <v>49939.565805037302</v>
      </c>
      <c r="DV48" s="4">
        <f>ParFedAn19!$G$22*CaGa19!$N49</f>
        <v>145614.270833644</v>
      </c>
      <c r="DW48" s="4">
        <f>ParFedAn19!$H$22*CaGa19!$N49</f>
        <v>5870.7961029443495</v>
      </c>
      <c r="DX48" s="4">
        <f>ParFedAn19!$I$22*CaGa19!$N49</f>
        <v>36356.351142407788</v>
      </c>
      <c r="DY48" s="4">
        <f>ParFedAn19!$J$22*CaGa19!$N49</f>
        <v>9694.9754092557068</v>
      </c>
      <c r="DZ48" s="4">
        <f>ParFedAn19!$K$22*CoAr14FII19!O49</f>
        <v>21818.068764642474</v>
      </c>
      <c r="EA48" s="5">
        <f t="shared" si="64"/>
        <v>2162760.1776178251</v>
      </c>
      <c r="EC48" s="3" t="s">
        <v>43</v>
      </c>
      <c r="ED48" s="4">
        <f>ParFedAn19!$C$26*CaGa19!$N49</f>
        <v>2019009.7177900372</v>
      </c>
      <c r="EE48" s="4">
        <f>ParFedAn19!$D$26*CaGa19!$N49</f>
        <v>272155.97096402023</v>
      </c>
      <c r="EF48" s="4">
        <f>ParFedAn19!$E$26*CoAr14FIII19!R47</f>
        <v>0</v>
      </c>
      <c r="EG48" s="4">
        <f>ParFedAn19!$F$26*CaGa19!$N49</f>
        <v>51070.423260914562</v>
      </c>
      <c r="EH48" s="4">
        <f>ParFedAn19!$G$26*CaGa19!$N49</f>
        <v>48429.207950748831</v>
      </c>
      <c r="EI48" s="4">
        <f>ParFedAn19!$H$26*CaGa19!$N49</f>
        <v>3725.511012944683</v>
      </c>
      <c r="EJ48" s="4">
        <f>ParFedAn19!$I$26*CaGa19!$N49</f>
        <v>57423.021563254326</v>
      </c>
      <c r="EK48" s="4">
        <f>ParFedAn19!$J$26*CaGa19!$N49</f>
        <v>9694.9754092557068</v>
      </c>
      <c r="EL48" s="4">
        <f>ParFedAn19!$K$26*CoAr14FII19!O49</f>
        <v>25308.892673449503</v>
      </c>
      <c r="EM48" s="5">
        <f t="shared" si="65"/>
        <v>2486817.7206246257</v>
      </c>
      <c r="EO48" s="3" t="s">
        <v>43</v>
      </c>
      <c r="EP48" s="4">
        <f>ParFedAn19!$C$30*CaGa19!$N49</f>
        <v>1844176.817932358</v>
      </c>
      <c r="EQ48" s="4">
        <f>ParFedAn19!$D$30*CaGa19!$N49</f>
        <v>225821.05322136928</v>
      </c>
      <c r="ER48" s="4">
        <f>ParFedAn19!$E$30*CoAr14FIII19!R47</f>
        <v>5322176.8274167562</v>
      </c>
      <c r="ES48" s="400">
        <f>ParFedAn19!$F$30*CaGa19!$N49</f>
        <v>-11166.482799924239</v>
      </c>
      <c r="ET48" s="4">
        <f>ParFedAn19!$G$30*CaGa19!$N49</f>
        <v>47971.892749205967</v>
      </c>
      <c r="EU48" s="4">
        <f>ParFedAn19!$H$30*CaGa19!$N49</f>
        <v>6167.6755569634961</v>
      </c>
      <c r="EV48" s="4">
        <f>ParFedAn19!$I$30*CaGa19!$N49</f>
        <v>49055.418406235367</v>
      </c>
      <c r="EW48" s="4">
        <f>ParFedAn19!$J$30*CaGa19!$N49</f>
        <v>9694.9754092557068</v>
      </c>
      <c r="EX48" s="4">
        <f>ParFedAn19!$K$30*CoAr14FII19!O49</f>
        <v>25768.804415428451</v>
      </c>
      <c r="EY48" s="5">
        <f t="shared" si="66"/>
        <v>7519666.9823076474</v>
      </c>
      <c r="FA48" s="3" t="s">
        <v>43</v>
      </c>
      <c r="FB48" s="405">
        <f>ParFedAn19!$C$41*CaGa19!$AC49+Aj1S19!AW50</f>
        <v>1634033.1652827745</v>
      </c>
      <c r="FC48" s="405">
        <f>ParFedAn19!$D$41*CaGa19!$AC49+Aj1S19!AX50</f>
        <v>221447.63362232794</v>
      </c>
      <c r="FD48" s="468">
        <f>IFERROR(ParFedAn19!$E$41*CoAr14FIII19!R47+Aj1S19!AY50,0)</f>
        <v>901583.5278379902</v>
      </c>
      <c r="FE48" s="405">
        <f>ParFedAn19!$F$41*CaGa19!$AC49+Aj1S19!AZ50</f>
        <v>46639.314728644596</v>
      </c>
      <c r="FF48" s="405">
        <f>ParFedAn19!$G$41*CaGa19!$AC49+Aj1S19!BA50</f>
        <v>165951.29145377027</v>
      </c>
      <c r="FG48" s="405">
        <f>ParFedAn19!$H$41*CaGa19!$AC49+Aj1S19!BB50</f>
        <v>6520.5884623055754</v>
      </c>
      <c r="FH48" s="405">
        <f>ParFedAn19!$I$41*CaGa19!$AC49+Aj1S19!BC50</f>
        <v>44085.460510895769</v>
      </c>
      <c r="FI48" s="405">
        <f>ParFedAn19!$J$41*CaGa19!$AC49+Aj1S19!BD50</f>
        <v>9960.610760093723</v>
      </c>
      <c r="FJ48" s="405">
        <f>ParFedAn19!$K$41*CoAr14FII19!U49+Aj1S19!BE50</f>
        <v>26515.166069988005</v>
      </c>
      <c r="FK48" s="5">
        <f t="shared" si="67"/>
        <v>3056736.758728791</v>
      </c>
      <c r="FM48" s="3" t="s">
        <v>43</v>
      </c>
      <c r="FN48" s="4"/>
      <c r="FO48" s="4"/>
      <c r="FP48" s="4"/>
      <c r="FQ48" s="4"/>
      <c r="FR48" s="4"/>
      <c r="FS48" s="4"/>
      <c r="FT48" s="4"/>
      <c r="FU48" s="4"/>
      <c r="FV48" s="4"/>
      <c r="FW48" s="5">
        <f t="shared" si="68"/>
        <v>0</v>
      </c>
      <c r="FY48" s="3" t="s">
        <v>43</v>
      </c>
      <c r="FZ48" s="4"/>
      <c r="GA48" s="4"/>
      <c r="GB48" s="4"/>
      <c r="GC48" s="4"/>
      <c r="GD48" s="4"/>
      <c r="GE48" s="4"/>
      <c r="GF48" s="4"/>
      <c r="GG48" s="4"/>
      <c r="GH48" s="4"/>
      <c r="GI48" s="5">
        <f t="shared" si="69"/>
        <v>0</v>
      </c>
      <c r="GK48" s="3" t="s">
        <v>43</v>
      </c>
      <c r="GL48" s="4"/>
      <c r="GM48" s="4"/>
      <c r="GN48" s="4"/>
      <c r="GO48" s="4"/>
      <c r="GP48" s="4"/>
      <c r="GQ48" s="4"/>
      <c r="GR48" s="4"/>
      <c r="GS48" s="4"/>
      <c r="GT48" s="4"/>
      <c r="GU48" s="5">
        <f t="shared" si="70"/>
        <v>0</v>
      </c>
      <c r="GW48" s="3" t="s">
        <v>43</v>
      </c>
      <c r="GX48" s="4"/>
      <c r="GY48" s="4"/>
      <c r="GZ48" s="4"/>
      <c r="HA48" s="4"/>
      <c r="HB48" s="4"/>
      <c r="HC48" s="4"/>
      <c r="HD48" s="4"/>
      <c r="HE48" s="4"/>
      <c r="HF48" s="4"/>
      <c r="HG48" s="5"/>
      <c r="HI48" s="3" t="s">
        <v>43</v>
      </c>
      <c r="HJ48" s="4"/>
      <c r="HK48" s="4"/>
      <c r="HL48" s="4"/>
      <c r="HM48" s="4"/>
      <c r="HN48" s="4"/>
      <c r="HO48" s="4"/>
      <c r="HP48" s="4"/>
      <c r="HQ48" s="4"/>
      <c r="HR48" s="4"/>
      <c r="HS48" s="5">
        <f t="shared" si="71"/>
        <v>0</v>
      </c>
    </row>
    <row r="49" spans="1:227" s="2" customFormat="1">
      <c r="A49" s="3" t="s">
        <v>44</v>
      </c>
      <c r="B49" s="4">
        <f t="shared" ref="B49:G56" si="75">CH49+CT49+DF49</f>
        <v>14853262.674571998</v>
      </c>
      <c r="C49" s="4">
        <f t="shared" si="75"/>
        <v>2082722.0629715361</v>
      </c>
      <c r="D49" s="4">
        <f t="shared" si="75"/>
        <v>0</v>
      </c>
      <c r="E49" s="4">
        <f t="shared" si="75"/>
        <v>682103.08502706722</v>
      </c>
      <c r="F49" s="4">
        <f t="shared" si="75"/>
        <v>609559.27323305828</v>
      </c>
      <c r="G49" s="4">
        <f t="shared" si="75"/>
        <v>56175.477391976776</v>
      </c>
      <c r="H49" s="4">
        <f t="shared" si="73"/>
        <v>477456.2934474994</v>
      </c>
      <c r="I49" s="4">
        <f t="shared" si="73"/>
        <v>85327.634943860437</v>
      </c>
      <c r="J49" s="4">
        <f t="shared" si="73"/>
        <v>381076.91498615278</v>
      </c>
      <c r="K49" s="6">
        <f t="shared" si="9"/>
        <v>19227683.416573152</v>
      </c>
      <c r="L49" s="3"/>
      <c r="M49" s="3" t="s">
        <v>44</v>
      </c>
      <c r="N49" s="4">
        <f t="shared" ref="N49:S56" si="76">DR49+ED49+EP49</f>
        <v>16201404.070551865</v>
      </c>
      <c r="O49" s="4">
        <f t="shared" si="76"/>
        <v>2148058.3409762797</v>
      </c>
      <c r="P49" s="4">
        <f t="shared" si="76"/>
        <v>1686801.6150185019</v>
      </c>
      <c r="Q49" s="4">
        <f t="shared" si="76"/>
        <v>263577.56057930971</v>
      </c>
      <c r="R49" s="4">
        <f t="shared" si="76"/>
        <v>710010.37139666965</v>
      </c>
      <c r="S49" s="4">
        <f t="shared" si="76"/>
        <v>46247.439248662893</v>
      </c>
      <c r="T49" s="4">
        <f t="shared" si="74"/>
        <v>419040.25534859387</v>
      </c>
      <c r="U49" s="4">
        <f t="shared" si="74"/>
        <v>85327.634943860437</v>
      </c>
      <c r="V49" s="4">
        <f t="shared" si="74"/>
        <v>363642.44108330674</v>
      </c>
      <c r="W49" s="5">
        <f t="shared" si="11"/>
        <v>21924109.729147051</v>
      </c>
      <c r="X49" s="5"/>
      <c r="Y49" s="3" t="s">
        <v>44</v>
      </c>
      <c r="Z49" s="4">
        <f t="shared" si="12"/>
        <v>4631594.5522125084</v>
      </c>
      <c r="AA49" s="4">
        <f t="shared" si="13"/>
        <v>627623.32560446858</v>
      </c>
      <c r="AB49" s="4">
        <f t="shared" si="14"/>
        <v>285746.34029387421</v>
      </c>
      <c r="AC49" s="4">
        <f t="shared" si="15"/>
        <v>132036.22666351032</v>
      </c>
      <c r="AD49" s="4">
        <f t="shared" si="16"/>
        <v>475356.5555640441</v>
      </c>
      <c r="AE49" s="4">
        <f t="shared" si="17"/>
        <v>18540.631284450494</v>
      </c>
      <c r="AF49" s="4">
        <f t="shared" si="18"/>
        <v>124797.23706810322</v>
      </c>
      <c r="AG49" s="4">
        <f t="shared" si="19"/>
        <v>28283.478698029183</v>
      </c>
      <c r="AH49" s="4">
        <f t="shared" si="20"/>
        <v>128306.17247099038</v>
      </c>
      <c r="AI49" s="5">
        <f t="shared" si="21"/>
        <v>6452284.5198599789</v>
      </c>
      <c r="AK49" s="3" t="s">
        <v>44</v>
      </c>
      <c r="AL49" s="4">
        <f t="shared" si="22"/>
        <v>0</v>
      </c>
      <c r="AM49" s="4">
        <f t="shared" si="23"/>
        <v>0</v>
      </c>
      <c r="AN49" s="4">
        <f t="shared" si="24"/>
        <v>0</v>
      </c>
      <c r="AO49" s="4">
        <f t="shared" si="25"/>
        <v>0</v>
      </c>
      <c r="AP49" s="4">
        <f t="shared" si="26"/>
        <v>0</v>
      </c>
      <c r="AQ49" s="4">
        <f t="shared" si="27"/>
        <v>0</v>
      </c>
      <c r="AR49" s="4">
        <f t="shared" si="28"/>
        <v>0</v>
      </c>
      <c r="AS49" s="4">
        <f t="shared" si="29"/>
        <v>0</v>
      </c>
      <c r="AT49" s="4">
        <f t="shared" si="30"/>
        <v>0</v>
      </c>
      <c r="AU49" s="5">
        <f t="shared" si="31"/>
        <v>0</v>
      </c>
      <c r="AW49" s="3" t="s">
        <v>44</v>
      </c>
      <c r="AX49" s="4">
        <f t="shared" si="32"/>
        <v>31054666.745123863</v>
      </c>
      <c r="AY49" s="4">
        <f t="shared" si="33"/>
        <v>4230780.4039478153</v>
      </c>
      <c r="AZ49" s="4">
        <f t="shared" si="34"/>
        <v>1686801.6150185019</v>
      </c>
      <c r="BA49" s="4">
        <f t="shared" si="35"/>
        <v>945680.64560637705</v>
      </c>
      <c r="BB49" s="4">
        <f t="shared" si="36"/>
        <v>1319569.644629728</v>
      </c>
      <c r="BC49" s="4">
        <f t="shared" si="37"/>
        <v>102422.91664063968</v>
      </c>
      <c r="BD49" s="4">
        <f t="shared" si="38"/>
        <v>896496.54879609332</v>
      </c>
      <c r="BE49" s="4">
        <f t="shared" si="39"/>
        <v>170655.26988772085</v>
      </c>
      <c r="BF49" s="4">
        <f t="shared" si="40"/>
        <v>744719.35606945958</v>
      </c>
      <c r="BG49" s="5">
        <f t="shared" si="41"/>
        <v>41151793.145720199</v>
      </c>
      <c r="BI49" s="3" t="s">
        <v>44</v>
      </c>
      <c r="BJ49" s="4">
        <f t="shared" si="42"/>
        <v>4631594.5522125084</v>
      </c>
      <c r="BK49" s="4">
        <f t="shared" si="43"/>
        <v>627623.32560446858</v>
      </c>
      <c r="BL49" s="4">
        <f t="shared" si="44"/>
        <v>285746.34029387421</v>
      </c>
      <c r="BM49" s="4">
        <f t="shared" si="45"/>
        <v>132036.22666351032</v>
      </c>
      <c r="BN49" s="4">
        <f t="shared" si="46"/>
        <v>475356.5555640441</v>
      </c>
      <c r="BO49" s="4">
        <f t="shared" si="47"/>
        <v>18540.631284450494</v>
      </c>
      <c r="BP49" s="4">
        <f t="shared" si="48"/>
        <v>124797.23706810322</v>
      </c>
      <c r="BQ49" s="4">
        <f t="shared" si="49"/>
        <v>28283.478698029183</v>
      </c>
      <c r="BR49" s="4">
        <f t="shared" si="50"/>
        <v>128306.17247099038</v>
      </c>
      <c r="BS49" s="5">
        <f t="shared" si="51"/>
        <v>6452284.5198599789</v>
      </c>
      <c r="BU49" s="3" t="s">
        <v>44</v>
      </c>
      <c r="BV49" s="4">
        <f t="shared" si="52"/>
        <v>35686261.29733637</v>
      </c>
      <c r="BW49" s="4">
        <f t="shared" si="53"/>
        <v>4858403.7295522839</v>
      </c>
      <c r="BX49" s="4">
        <f t="shared" si="54"/>
        <v>1972547.9553123761</v>
      </c>
      <c r="BY49" s="4">
        <f t="shared" si="55"/>
        <v>1077716.8722698875</v>
      </c>
      <c r="BZ49" s="4">
        <f t="shared" si="56"/>
        <v>1794926.2001937721</v>
      </c>
      <c r="CA49" s="4">
        <f t="shared" si="57"/>
        <v>120963.54792509018</v>
      </c>
      <c r="CB49" s="4">
        <f t="shared" si="58"/>
        <v>1021293.7858641965</v>
      </c>
      <c r="CC49" s="4">
        <f t="shared" si="59"/>
        <v>198938.74858575003</v>
      </c>
      <c r="CD49" s="4">
        <f t="shared" si="60"/>
        <v>873025.52854044992</v>
      </c>
      <c r="CE49" s="5">
        <f t="shared" si="61"/>
        <v>47604077.665580183</v>
      </c>
      <c r="CF49" s="6"/>
      <c r="CG49" s="3" t="s">
        <v>44</v>
      </c>
      <c r="CH49" s="4">
        <f>ParFedAn19!$C$7*CaGa19!$N50</f>
        <v>4396394.0613923836</v>
      </c>
      <c r="CI49" s="4">
        <f>ParFedAn19!$D$7*CaGa19!$N50</f>
        <v>604969.54737333686</v>
      </c>
      <c r="CJ49" s="4">
        <f>ParFedAn19!$E$7*CoAr14FIII19!R48</f>
        <v>0</v>
      </c>
      <c r="CK49" s="4">
        <f>ParFedAn19!$F$7*CaGa19!$N50</f>
        <v>160826.59345750508</v>
      </c>
      <c r="CL49" s="4">
        <f>ParFedAn19!$G$7*CaGa19!$N50</f>
        <v>328085.07406667271</v>
      </c>
      <c r="CM49" s="4">
        <f>ParFedAn19!$H$7*CaGa19!$N50</f>
        <v>20274.718595828155</v>
      </c>
      <c r="CN49" s="4">
        <f>ParFedAn19!$I$7*CaGa19!$N50+Aj1S19!G51</f>
        <v>160778.6426998977</v>
      </c>
      <c r="CO49" s="4">
        <f>ParFedAn19!$J$7*CaGa19!$N50</f>
        <v>28442.54498128681</v>
      </c>
      <c r="CP49" s="4">
        <f>ParFedAn19!$K$7*CoAr14FII19!O50+Aj1S19!I51</f>
        <v>131019.88582353292</v>
      </c>
      <c r="CQ49" s="5">
        <f t="shared" si="72"/>
        <v>5830791.068390443</v>
      </c>
      <c r="CS49" s="3" t="s">
        <v>44</v>
      </c>
      <c r="CT49" s="4">
        <f>ParFedAn19!$C$11*CaGa19!$N50</f>
        <v>6072284.784473096</v>
      </c>
      <c r="CU49" s="4">
        <f>ParFedAn19!$D$11*CaGa19!$N50</f>
        <v>875060.13093029195</v>
      </c>
      <c r="CV49" s="4">
        <f>ParFedAn19!$E$11*CoAr14FIII19!R48</f>
        <v>0</v>
      </c>
      <c r="CW49" s="4">
        <f>ParFedAn19!$F$11*CaGa19!$N50</f>
        <v>280360.93217745388</v>
      </c>
      <c r="CX49" s="4">
        <f>ParFedAn19!$G$11*CaGa19!$N50</f>
        <v>140737.09958319279</v>
      </c>
      <c r="CY49" s="4">
        <f>ParFedAn19!$H$11*CaGa19!$N50</f>
        <v>16522.044864515094</v>
      </c>
      <c r="CZ49" s="4">
        <f>ParFedAn19!$I$11*CaGa19!$N50+Aj1S19!G51</f>
        <v>170256.98211810438</v>
      </c>
      <c r="DA49" s="4">
        <f>ParFedAn19!$J$11*CaGa19!$N50</f>
        <v>28442.54498128681</v>
      </c>
      <c r="DB49" s="4">
        <f>ParFedAn19!$K$11*CoAr14FII19!O50+Aj1S19!I51</f>
        <v>159097.8980229455</v>
      </c>
      <c r="DC49" s="5">
        <f t="shared" si="62"/>
        <v>7742762.4171508867</v>
      </c>
      <c r="DE49" s="3" t="s">
        <v>44</v>
      </c>
      <c r="DF49" s="4">
        <f>ParFedAn19!$C$14*CaGa19!$N50</f>
        <v>4384583.8287065187</v>
      </c>
      <c r="DG49" s="4">
        <f>ParFedAn19!$D$14*CaGa19!$N50</f>
        <v>602692.38466790749</v>
      </c>
      <c r="DH49" s="4">
        <f>ParFedAn19!$E$14*CoAr14FIII19!R48</f>
        <v>0</v>
      </c>
      <c r="DI49" s="4">
        <f>ParFedAn19!$F$14*CaGa19!$N50</f>
        <v>240915.55939210817</v>
      </c>
      <c r="DJ49" s="4">
        <f>ParFedAn19!$G$14*CaGa19!$N50</f>
        <v>140737.09958319279</v>
      </c>
      <c r="DK49" s="4">
        <f>ParFedAn19!$H$14*CaGa19!$N50</f>
        <v>19378.713931633527</v>
      </c>
      <c r="DL49" s="4">
        <f>ParFedAn19!$I$14*CaGa19!$N50+Aj1S19!G51</f>
        <v>146420.66862949732</v>
      </c>
      <c r="DM49" s="4">
        <f>ParFedAn19!$J$14*CaGa19!$N50</f>
        <v>28442.54498128681</v>
      </c>
      <c r="DN49" s="4">
        <f>ParFedAn19!$K$14*CoAr14FII19!O50+Aj1S19!I51</f>
        <v>90959.131139674355</v>
      </c>
      <c r="DO49" s="5">
        <f t="shared" si="63"/>
        <v>5654129.9310318194</v>
      </c>
      <c r="DQ49" s="3" t="s">
        <v>44</v>
      </c>
      <c r="DR49" s="4">
        <f>ParFedAn19!$C$22*CaGa19!$N50</f>
        <v>4867816.0855338303</v>
      </c>
      <c r="DS49" s="4">
        <f>ParFedAn19!$D$22*CaGa19!$N50</f>
        <v>687122.82416018751</v>
      </c>
      <c r="DT49" s="4">
        <f>ParFedAn19!$E$22*CoAr14FIII19!R48</f>
        <v>0</v>
      </c>
      <c r="DU49" s="4">
        <f>ParFedAn19!$F$22*CaGa19!$N50</f>
        <v>146509.74208760294</v>
      </c>
      <c r="DV49" s="4">
        <f>ParFedAn19!$G$22*CaGa19!$N50</f>
        <v>427194.52843059431</v>
      </c>
      <c r="DW49" s="4">
        <f>ParFedAn19!$H$22*CaGa19!$N50</f>
        <v>17223.394096961125</v>
      </c>
      <c r="DX49" s="4">
        <f>ParFedAn19!$I$22*CaGa19!$N50</f>
        <v>106660.11094119713</v>
      </c>
      <c r="DY49" s="4">
        <f>ParFedAn19!$J$22*CaGa19!$N50</f>
        <v>28442.54498128681</v>
      </c>
      <c r="DZ49" s="4">
        <f>ParFedAn19!$K$22*CoAr14FII19!O50</f>
        <v>108840.0086397456</v>
      </c>
      <c r="EA49" s="5">
        <f t="shared" si="64"/>
        <v>6389809.2388714049</v>
      </c>
      <c r="EC49" s="3" t="s">
        <v>44</v>
      </c>
      <c r="ED49" s="4">
        <f>ParFedAn19!$C$26*CaGa19!$N50</f>
        <v>5923251.1988709578</v>
      </c>
      <c r="EE49" s="4">
        <f>ParFedAn19!$D$26*CaGa19!$N50</f>
        <v>798435.07789404527</v>
      </c>
      <c r="EF49" s="4">
        <f>ParFedAn19!$E$26*CoAr14FIII19!R48</f>
        <v>0</v>
      </c>
      <c r="EG49" s="4">
        <f>ParFedAn19!$F$26*CaGa19!$N50</f>
        <v>149827.38475284429</v>
      </c>
      <c r="EH49" s="4">
        <f>ParFedAn19!$G$26*CaGa19!$N50</f>
        <v>142078.74361725841</v>
      </c>
      <c r="EI49" s="4">
        <f>ParFedAn19!$H$26*CaGa19!$N50</f>
        <v>10929.68368571586</v>
      </c>
      <c r="EJ49" s="4">
        <f>ParFedAn19!$I$26*CaGa19!$N50</f>
        <v>168464.26162308856</v>
      </c>
      <c r="EK49" s="4">
        <f>ParFedAn19!$J$26*CaGa19!$N50</f>
        <v>28442.54498128681</v>
      </c>
      <c r="EL49" s="4">
        <f>ParFedAn19!$K$26*CoAr14FII19!O50</f>
        <v>126254.0753242409</v>
      </c>
      <c r="EM49" s="5">
        <f t="shared" si="65"/>
        <v>7347682.9707494378</v>
      </c>
      <c r="EO49" s="3" t="s">
        <v>44</v>
      </c>
      <c r="EP49" s="4">
        <f>ParFedAn19!$C$30*CaGa19!$N50</f>
        <v>5410336.7861470776</v>
      </c>
      <c r="EQ49" s="4">
        <f>ParFedAn19!$D$30*CaGa19!$N50</f>
        <v>662500.43892204703</v>
      </c>
      <c r="ER49" s="4">
        <f>ParFedAn19!$E$30*CoAr14FIII19!R48</f>
        <v>1686801.6150185019</v>
      </c>
      <c r="ES49" s="400">
        <f>ParFedAn19!$F$30*CaGa19!$N50</f>
        <v>-32759.566261137468</v>
      </c>
      <c r="ET49" s="4">
        <f>ParFedAn19!$G$30*CaGa19!$N50</f>
        <v>140737.0993488169</v>
      </c>
      <c r="EU49" s="4">
        <f>ParFedAn19!$H$30*CaGa19!$N50</f>
        <v>18094.361465985909</v>
      </c>
      <c r="EV49" s="4">
        <f>ParFedAn19!$I$30*CaGa19!$N50</f>
        <v>143915.88278430817</v>
      </c>
      <c r="EW49" s="4">
        <f>ParFedAn19!$J$30*CaGa19!$N50</f>
        <v>28442.54498128681</v>
      </c>
      <c r="EX49" s="4">
        <f>ParFedAn19!$K$30*CoAr14FII19!O50</f>
        <v>128548.35711932027</v>
      </c>
      <c r="EY49" s="5">
        <f t="shared" si="66"/>
        <v>8186617.519526206</v>
      </c>
      <c r="FA49" s="3" t="s">
        <v>44</v>
      </c>
      <c r="FB49" s="405">
        <f>ParFedAn19!$C$41*CaGa19!$AC50+Aj1S19!AW51</f>
        <v>4631594.5522125084</v>
      </c>
      <c r="FC49" s="405">
        <f>ParFedAn19!$D$41*CaGa19!$AC50+Aj1S19!AX51</f>
        <v>627623.32560446858</v>
      </c>
      <c r="FD49" s="468">
        <f>IFERROR(ParFedAn19!$E$41*CoAr14FIII19!R48+Aj1S19!AY51,0)</f>
        <v>285746.34029387421</v>
      </c>
      <c r="FE49" s="405">
        <f>ParFedAn19!$F$41*CaGa19!$AC50+Aj1S19!AZ51</f>
        <v>132036.22666351032</v>
      </c>
      <c r="FF49" s="405">
        <f>ParFedAn19!$G$41*CaGa19!$AC50+Aj1S19!BA51</f>
        <v>475356.5555640441</v>
      </c>
      <c r="FG49" s="405">
        <f>ParFedAn19!$H$41*CaGa19!$AC50+Aj1S19!BB51</f>
        <v>18540.631284450494</v>
      </c>
      <c r="FH49" s="405">
        <f>ParFedAn19!$I$41*CaGa19!$AC50+Aj1S19!BC51</f>
        <v>124797.23706810322</v>
      </c>
      <c r="FI49" s="405">
        <f>ParFedAn19!$J$41*CaGa19!$AC50+Aj1S19!BD51</f>
        <v>28283.478698029183</v>
      </c>
      <c r="FJ49" s="405">
        <f>ParFedAn19!$K$41*CoAr14FII19!U50+Aj1S19!BE51</f>
        <v>128306.17247099038</v>
      </c>
      <c r="FK49" s="5">
        <f t="shared" si="67"/>
        <v>6452284.5198599789</v>
      </c>
      <c r="FM49" s="3" t="s">
        <v>44</v>
      </c>
      <c r="FN49" s="4"/>
      <c r="FO49" s="4"/>
      <c r="FP49" s="4"/>
      <c r="FQ49" s="4"/>
      <c r="FR49" s="4"/>
      <c r="FS49" s="4"/>
      <c r="FT49" s="4"/>
      <c r="FU49" s="4"/>
      <c r="FV49" s="4"/>
      <c r="FW49" s="5">
        <f t="shared" si="68"/>
        <v>0</v>
      </c>
      <c r="FY49" s="3" t="s">
        <v>44</v>
      </c>
      <c r="FZ49" s="4"/>
      <c r="GA49" s="4"/>
      <c r="GB49" s="4"/>
      <c r="GC49" s="4"/>
      <c r="GD49" s="4"/>
      <c r="GE49" s="4"/>
      <c r="GF49" s="4"/>
      <c r="GG49" s="4"/>
      <c r="GH49" s="4"/>
      <c r="GI49" s="5">
        <f t="shared" si="69"/>
        <v>0</v>
      </c>
      <c r="GK49" s="3" t="s">
        <v>44</v>
      </c>
      <c r="GL49" s="4"/>
      <c r="GM49" s="4"/>
      <c r="GN49" s="4"/>
      <c r="GO49" s="4"/>
      <c r="GP49" s="4"/>
      <c r="GQ49" s="4"/>
      <c r="GR49" s="4"/>
      <c r="GS49" s="4"/>
      <c r="GT49" s="4"/>
      <c r="GU49" s="5">
        <f t="shared" si="70"/>
        <v>0</v>
      </c>
      <c r="GW49" s="3" t="s">
        <v>44</v>
      </c>
      <c r="GX49" s="4"/>
      <c r="GY49" s="4"/>
      <c r="GZ49" s="4"/>
      <c r="HA49" s="4"/>
      <c r="HB49" s="4"/>
      <c r="HC49" s="4"/>
      <c r="HD49" s="4"/>
      <c r="HE49" s="4"/>
      <c r="HF49" s="4"/>
      <c r="HG49" s="5"/>
      <c r="HI49" s="3" t="s">
        <v>44</v>
      </c>
      <c r="HJ49" s="4"/>
      <c r="HK49" s="4"/>
      <c r="HL49" s="4"/>
      <c r="HM49" s="4"/>
      <c r="HN49" s="4"/>
      <c r="HO49" s="4"/>
      <c r="HP49" s="4"/>
      <c r="HQ49" s="4"/>
      <c r="HR49" s="4"/>
      <c r="HS49" s="5">
        <f t="shared" si="71"/>
        <v>0</v>
      </c>
    </row>
    <row r="50" spans="1:227" s="2" customFormat="1">
      <c r="A50" s="3" t="s">
        <v>45</v>
      </c>
      <c r="B50" s="4">
        <f t="shared" si="75"/>
        <v>12834388.615708537</v>
      </c>
      <c r="C50" s="4">
        <f t="shared" si="75"/>
        <v>1799635.8726253477</v>
      </c>
      <c r="D50" s="4">
        <f t="shared" si="75"/>
        <v>0</v>
      </c>
      <c r="E50" s="4">
        <f t="shared" si="75"/>
        <v>589390.77972397883</v>
      </c>
      <c r="F50" s="4">
        <f t="shared" si="75"/>
        <v>526707.21365313523</v>
      </c>
      <c r="G50" s="4">
        <f t="shared" si="75"/>
        <v>48540.036173726003</v>
      </c>
      <c r="H50" s="4">
        <f t="shared" si="73"/>
        <v>412562.38641818473</v>
      </c>
      <c r="I50" s="4">
        <f t="shared" si="73"/>
        <v>73729.795972949272</v>
      </c>
      <c r="J50" s="4">
        <f t="shared" si="73"/>
        <v>496464.17791650427</v>
      </c>
      <c r="K50" s="6">
        <f t="shared" si="9"/>
        <v>16781418.878192361</v>
      </c>
      <c r="L50" s="3"/>
      <c r="M50" s="3" t="s">
        <v>45</v>
      </c>
      <c r="N50" s="4">
        <f t="shared" si="76"/>
        <v>13999288.945287338</v>
      </c>
      <c r="O50" s="4">
        <f t="shared" si="76"/>
        <v>1856091.5619233227</v>
      </c>
      <c r="P50" s="4">
        <f t="shared" si="76"/>
        <v>520961.14021370426</v>
      </c>
      <c r="Q50" s="4">
        <f t="shared" si="76"/>
        <v>227751.76854891231</v>
      </c>
      <c r="R50" s="4">
        <f t="shared" si="76"/>
        <v>613504.87279058283</v>
      </c>
      <c r="S50" s="4">
        <f t="shared" si="76"/>
        <v>39961.42940465534</v>
      </c>
      <c r="T50" s="4">
        <f t="shared" si="74"/>
        <v>362083.77920742345</v>
      </c>
      <c r="U50" s="4">
        <f t="shared" si="74"/>
        <v>73729.795972949272</v>
      </c>
      <c r="V50" s="4">
        <f t="shared" si="74"/>
        <v>473277.75021151063</v>
      </c>
      <c r="W50" s="5">
        <f t="shared" si="11"/>
        <v>18166651.043560397</v>
      </c>
      <c r="X50" s="5"/>
      <c r="Y50" s="3" t="s">
        <v>45</v>
      </c>
      <c r="Z50" s="4">
        <f t="shared" si="12"/>
        <v>3967478.4838847406</v>
      </c>
      <c r="AA50" s="4">
        <f t="shared" si="13"/>
        <v>537616.26180788164</v>
      </c>
      <c r="AB50" s="4">
        <f t="shared" si="14"/>
        <v>88251.480153910714</v>
      </c>
      <c r="AC50" s="4">
        <f t="shared" si="15"/>
        <v>113068.29986857729</v>
      </c>
      <c r="AD50" s="4">
        <f t="shared" si="16"/>
        <v>408293.70024643367</v>
      </c>
      <c r="AE50" s="4">
        <f t="shared" si="17"/>
        <v>15894.989254529128</v>
      </c>
      <c r="AF50" s="4">
        <f t="shared" si="18"/>
        <v>106867.2512565936</v>
      </c>
      <c r="AG50" s="4">
        <f t="shared" si="19"/>
        <v>24239.118722944102</v>
      </c>
      <c r="AH50" s="4">
        <f t="shared" si="20"/>
        <v>165927.83257467349</v>
      </c>
      <c r="AI50" s="5">
        <f t="shared" si="21"/>
        <v>5427637.4177702852</v>
      </c>
      <c r="AK50" s="3" t="s">
        <v>45</v>
      </c>
      <c r="AL50" s="4">
        <f t="shared" si="22"/>
        <v>0</v>
      </c>
      <c r="AM50" s="4">
        <f t="shared" si="23"/>
        <v>0</v>
      </c>
      <c r="AN50" s="4">
        <f t="shared" si="24"/>
        <v>0</v>
      </c>
      <c r="AO50" s="4">
        <f t="shared" si="25"/>
        <v>0</v>
      </c>
      <c r="AP50" s="4">
        <f t="shared" si="26"/>
        <v>0</v>
      </c>
      <c r="AQ50" s="4">
        <f t="shared" si="27"/>
        <v>0</v>
      </c>
      <c r="AR50" s="4">
        <f t="shared" si="28"/>
        <v>0</v>
      </c>
      <c r="AS50" s="4">
        <f t="shared" si="29"/>
        <v>0</v>
      </c>
      <c r="AT50" s="4">
        <f t="shared" si="30"/>
        <v>0</v>
      </c>
      <c r="AU50" s="5">
        <f t="shared" si="31"/>
        <v>0</v>
      </c>
      <c r="AW50" s="3" t="s">
        <v>45</v>
      </c>
      <c r="AX50" s="4">
        <f t="shared" si="32"/>
        <v>26833677.560995877</v>
      </c>
      <c r="AY50" s="4">
        <f t="shared" si="33"/>
        <v>3655727.4345486704</v>
      </c>
      <c r="AZ50" s="4">
        <f t="shared" si="34"/>
        <v>520961.14021370426</v>
      </c>
      <c r="BA50" s="4">
        <f t="shared" si="35"/>
        <v>817142.54827289109</v>
      </c>
      <c r="BB50" s="4">
        <f t="shared" si="36"/>
        <v>1140212.0864437183</v>
      </c>
      <c r="BC50" s="4">
        <f t="shared" si="37"/>
        <v>88501.46557838135</v>
      </c>
      <c r="BD50" s="4">
        <f t="shared" si="38"/>
        <v>774646.16562560818</v>
      </c>
      <c r="BE50" s="4">
        <f t="shared" si="39"/>
        <v>147459.59194589854</v>
      </c>
      <c r="BF50" s="4">
        <f t="shared" si="40"/>
        <v>969741.9281280149</v>
      </c>
      <c r="BG50" s="5">
        <f t="shared" si="41"/>
        <v>34948069.921752766</v>
      </c>
      <c r="BI50" s="3" t="s">
        <v>45</v>
      </c>
      <c r="BJ50" s="4">
        <f t="shared" si="42"/>
        <v>3967478.4838847406</v>
      </c>
      <c r="BK50" s="4">
        <f t="shared" si="43"/>
        <v>537616.26180788164</v>
      </c>
      <c r="BL50" s="4">
        <f t="shared" si="44"/>
        <v>88251.480153910714</v>
      </c>
      <c r="BM50" s="4">
        <f t="shared" si="45"/>
        <v>113068.29986857729</v>
      </c>
      <c r="BN50" s="4">
        <f t="shared" si="46"/>
        <v>408293.70024643367</v>
      </c>
      <c r="BO50" s="4">
        <f t="shared" si="47"/>
        <v>15894.989254529128</v>
      </c>
      <c r="BP50" s="4">
        <f t="shared" si="48"/>
        <v>106867.2512565936</v>
      </c>
      <c r="BQ50" s="4">
        <f t="shared" si="49"/>
        <v>24239.118722944102</v>
      </c>
      <c r="BR50" s="4">
        <f t="shared" si="50"/>
        <v>165927.83257467349</v>
      </c>
      <c r="BS50" s="5">
        <f t="shared" si="51"/>
        <v>5427637.4177702852</v>
      </c>
      <c r="BU50" s="3" t="s">
        <v>45</v>
      </c>
      <c r="BV50" s="4">
        <f t="shared" si="52"/>
        <v>30801156.044880617</v>
      </c>
      <c r="BW50" s="4">
        <f t="shared" si="53"/>
        <v>4193343.6963565522</v>
      </c>
      <c r="BX50" s="4">
        <f t="shared" si="54"/>
        <v>609212.62036761502</v>
      </c>
      <c r="BY50" s="4">
        <f t="shared" si="55"/>
        <v>930210.84814146836</v>
      </c>
      <c r="BZ50" s="4">
        <f t="shared" si="56"/>
        <v>1548505.786690152</v>
      </c>
      <c r="CA50" s="4">
        <f t="shared" si="57"/>
        <v>104396.45483291047</v>
      </c>
      <c r="CB50" s="4">
        <f t="shared" si="58"/>
        <v>881513.4168822018</v>
      </c>
      <c r="CC50" s="4">
        <f t="shared" si="59"/>
        <v>171698.71066884266</v>
      </c>
      <c r="CD50" s="4">
        <f t="shared" si="60"/>
        <v>1135669.7607026885</v>
      </c>
      <c r="CE50" s="5">
        <f t="shared" si="61"/>
        <v>40375707.339523055</v>
      </c>
      <c r="CF50" s="6"/>
      <c r="CG50" s="3" t="s">
        <v>45</v>
      </c>
      <c r="CH50" s="4">
        <f>ParFedAn19!$C$7*CaGa19!$N51</f>
        <v>3798830.6763267368</v>
      </c>
      <c r="CI50" s="4">
        <f>ParFedAn19!$D$7*CaGa19!$N51</f>
        <v>522741.32907855784</v>
      </c>
      <c r="CJ50" s="4">
        <f>ParFedAn19!$E$7*CoAr14FIII19!R49</f>
        <v>0</v>
      </c>
      <c r="CK50" s="4">
        <f>ParFedAn19!$F$7*CaGa19!$N51</f>
        <v>138966.84152148181</v>
      </c>
      <c r="CL50" s="4">
        <f>ParFedAn19!$G$7*CaGa19!$N51</f>
        <v>283491.34004031413</v>
      </c>
      <c r="CM50" s="4">
        <f>ParFedAn19!$H$7*CaGa19!$N51</f>
        <v>17518.953460539215</v>
      </c>
      <c r="CN50" s="4">
        <f>ParFedAn19!$I$7*CaGa19!$N51+Aj1S19!G52</f>
        <v>138926.25833973289</v>
      </c>
      <c r="CO50" s="4">
        <f>ParFedAn19!$J$7*CaGa19!$N51</f>
        <v>24576.598657649756</v>
      </c>
      <c r="CP50" s="4">
        <f>ParFedAn19!$K$7*CoAr14FII19!O51+Aj1S19!I52</f>
        <v>170686.54071075932</v>
      </c>
      <c r="CQ50" s="5">
        <f t="shared" si="72"/>
        <v>5095738.5381357716</v>
      </c>
      <c r="CS50" s="3" t="s">
        <v>45</v>
      </c>
      <c r="CT50" s="4">
        <f>ParFedAn19!$C$11*CaGa19!$N51</f>
        <v>5246932.2341279713</v>
      </c>
      <c r="CU50" s="4">
        <f>ParFedAn19!$D$11*CaGa19!$N51</f>
        <v>756120.86236775457</v>
      </c>
      <c r="CV50" s="4">
        <f>ParFedAn19!$E$11*CoAr14FIII19!R49</f>
        <v>0</v>
      </c>
      <c r="CW50" s="4">
        <f>ParFedAn19!$F$11*CaGa19!$N51</f>
        <v>242253.92326682407</v>
      </c>
      <c r="CX50" s="4">
        <f>ParFedAn19!$G$11*CaGa19!$N51</f>
        <v>121607.93680641055</v>
      </c>
      <c r="CY50" s="4">
        <f>ParFedAn19!$H$11*CaGa19!$N51</f>
        <v>14276.347841096031</v>
      </c>
      <c r="CZ50" s="4">
        <f>ParFedAn19!$I$11*CaGa19!$N51+Aj1S19!G52</f>
        <v>147116.28999743119</v>
      </c>
      <c r="DA50" s="4">
        <f>ParFedAn19!$J$11*CaGa19!$N51</f>
        <v>24576.598657649756</v>
      </c>
      <c r="DB50" s="4">
        <f>ParFedAn19!$K$11*CoAr14FII19!O51+Aj1S19!I52</f>
        <v>207229.85068459442</v>
      </c>
      <c r="DC50" s="5">
        <f t="shared" si="62"/>
        <v>6760114.0437497329</v>
      </c>
      <c r="DE50" s="3" t="s">
        <v>45</v>
      </c>
      <c r="DF50" s="4">
        <f>ParFedAn19!$C$14*CaGa19!$N51</f>
        <v>3788625.7052538274</v>
      </c>
      <c r="DG50" s="4">
        <f>ParFedAn19!$D$14*CaGa19!$N51</f>
        <v>520773.68117903522</v>
      </c>
      <c r="DH50" s="4">
        <f>ParFedAn19!$E$14*CoAr14FIII19!R49</f>
        <v>0</v>
      </c>
      <c r="DI50" s="4">
        <f>ParFedAn19!$F$14*CaGa19!$N51</f>
        <v>208170.01493567298</v>
      </c>
      <c r="DJ50" s="4">
        <f>ParFedAn19!$G$14*CaGa19!$N51</f>
        <v>121607.93680641055</v>
      </c>
      <c r="DK50" s="4">
        <f>ParFedAn19!$H$14*CaGa19!$N51</f>
        <v>16744.734872090758</v>
      </c>
      <c r="DL50" s="4">
        <f>ParFedAn19!$I$14*CaGa19!$N51+Aj1S19!G52</f>
        <v>126519.8380810206</v>
      </c>
      <c r="DM50" s="4">
        <f>ParFedAn19!$J$14*CaGa19!$N51</f>
        <v>24576.598657649756</v>
      </c>
      <c r="DN50" s="4">
        <f>ParFedAn19!$K$14*CoAr14FII19!O51+Aj1S19!I52</f>
        <v>118547.78652115057</v>
      </c>
      <c r="DO50" s="5">
        <f t="shared" si="63"/>
        <v>4925566.2963068588</v>
      </c>
      <c r="DQ50" s="3" t="s">
        <v>45</v>
      </c>
      <c r="DR50" s="4">
        <f>ParFedAn19!$C$22*CaGa19!$N51</f>
        <v>4206176.4287312403</v>
      </c>
      <c r="DS50" s="4">
        <f>ParFedAn19!$D$22*CaGa19!$N51</f>
        <v>593728.22962946247</v>
      </c>
      <c r="DT50" s="4">
        <f>ParFedAn19!$E$22*CoAr14FIII19!R49</f>
        <v>0</v>
      </c>
      <c r="DU50" s="4">
        <f>ParFedAn19!$F$22*CaGa19!$N51</f>
        <v>126595.95451433085</v>
      </c>
      <c r="DV50" s="4">
        <f>ParFedAn19!$G$22*CaGa19!$N51</f>
        <v>369129.7132830504</v>
      </c>
      <c r="DW50" s="4">
        <f>ParFedAn19!$H$22*CaGa19!$N51</f>
        <v>14882.368807785802</v>
      </c>
      <c r="DX50" s="4">
        <f>ParFedAn19!$I$22*CaGa19!$N51</f>
        <v>92162.735124682338</v>
      </c>
      <c r="DY50" s="4">
        <f>ParFedAn19!$J$22*CaGa19!$N51</f>
        <v>24576.598657649756</v>
      </c>
      <c r="DZ50" s="4">
        <f>ParFedAn19!$K$22*CoAr14FII19!O51</f>
        <v>141654.40719340957</v>
      </c>
      <c r="EA50" s="5">
        <f t="shared" si="64"/>
        <v>5568906.4359416123</v>
      </c>
      <c r="EC50" s="3" t="s">
        <v>45</v>
      </c>
      <c r="ED50" s="4">
        <f>ParFedAn19!$C$26*CaGa19!$N51</f>
        <v>5118155.4800694278</v>
      </c>
      <c r="EE50" s="4">
        <f>ParFedAn19!$D$26*CaGa19!$N51</f>
        <v>689910.78247399104</v>
      </c>
      <c r="EF50" s="4">
        <f>ParFedAn19!$E$26*CoAr14FIII19!R49</f>
        <v>0</v>
      </c>
      <c r="EG50" s="4">
        <f>ParFedAn19!$F$26*CaGa19!$N51</f>
        <v>129462.65903485731</v>
      </c>
      <c r="EH50" s="4">
        <f>ParFedAn19!$G$26*CaGa19!$N51</f>
        <v>122767.22290364112</v>
      </c>
      <c r="EI50" s="4">
        <f>ParFedAn19!$H$26*CaGa19!$N51</f>
        <v>9444.1073952991974</v>
      </c>
      <c r="EJ50" s="4">
        <f>ParFedAn19!$I$26*CaGa19!$N51</f>
        <v>145566.3882677154</v>
      </c>
      <c r="EK50" s="4">
        <f>ParFedAn19!$J$26*CaGa19!$N51</f>
        <v>24576.598657649756</v>
      </c>
      <c r="EL50" s="4">
        <f>ParFedAn19!$K$26*CoAr14FII19!O51</f>
        <v>164318.67673774215</v>
      </c>
      <c r="EM50" s="5">
        <f t="shared" si="65"/>
        <v>6404201.9155403236</v>
      </c>
      <c r="EO50" s="3" t="s">
        <v>45</v>
      </c>
      <c r="EP50" s="4">
        <f>ParFedAn19!$C$30*CaGa19!$N51</f>
        <v>4674957.0364866685</v>
      </c>
      <c r="EQ50" s="4">
        <f>ParFedAn19!$D$30*CaGa19!$N51</f>
        <v>572452.54981986911</v>
      </c>
      <c r="ER50" s="4">
        <f>ParFedAn19!$E$30*CoAr14FIII19!R49</f>
        <v>520961.14021370426</v>
      </c>
      <c r="ES50" s="400">
        <f>ParFedAn19!$F$30*CaGa19!$N51</f>
        <v>-28306.845000275844</v>
      </c>
      <c r="ET50" s="4">
        <f>ParFedAn19!$G$30*CaGa19!$N51</f>
        <v>121607.93660389133</v>
      </c>
      <c r="EU50" s="4">
        <f>ParFedAn19!$H$30*CaGa19!$N51</f>
        <v>15634.953201570344</v>
      </c>
      <c r="EV50" s="4">
        <f>ParFedAn19!$I$30*CaGa19!$N51</f>
        <v>124354.65581502569</v>
      </c>
      <c r="EW50" s="4">
        <f>ParFedAn19!$J$30*CaGa19!$N51</f>
        <v>24576.598657649756</v>
      </c>
      <c r="EX50" s="4">
        <f>ParFedAn19!$K$30*CoAr14FII19!O51</f>
        <v>167304.66628035891</v>
      </c>
      <c r="EY50" s="5">
        <f t="shared" si="66"/>
        <v>6193542.6920784637</v>
      </c>
      <c r="FA50" s="3" t="s">
        <v>45</v>
      </c>
      <c r="FB50" s="405">
        <f>ParFedAn19!$C$41*CaGa19!$AC51+Aj1S19!AW52</f>
        <v>3967478.4838847406</v>
      </c>
      <c r="FC50" s="405">
        <f>ParFedAn19!$D$41*CaGa19!$AC51+Aj1S19!AX52</f>
        <v>537616.26180788164</v>
      </c>
      <c r="FD50" s="468">
        <f>IFERROR(ParFedAn19!$E$41*CoAr14FIII19!R49+Aj1S19!AY52,0)</f>
        <v>88251.480153910714</v>
      </c>
      <c r="FE50" s="405">
        <f>ParFedAn19!$F$41*CaGa19!$AC51+Aj1S19!AZ52</f>
        <v>113068.29986857729</v>
      </c>
      <c r="FF50" s="405">
        <f>ParFedAn19!$G$41*CaGa19!$AC51+Aj1S19!BA52</f>
        <v>408293.70024643367</v>
      </c>
      <c r="FG50" s="405">
        <f>ParFedAn19!$H$41*CaGa19!$AC51+Aj1S19!BB52</f>
        <v>15894.989254529128</v>
      </c>
      <c r="FH50" s="405">
        <f>ParFedAn19!$I$41*CaGa19!$AC51+Aj1S19!BC52</f>
        <v>106867.2512565936</v>
      </c>
      <c r="FI50" s="405">
        <f>ParFedAn19!$J$41*CaGa19!$AC51+Aj1S19!BD52</f>
        <v>24239.118722944102</v>
      </c>
      <c r="FJ50" s="405">
        <f>ParFedAn19!$K$41*CoAr14FII19!U51+Aj1S19!BE52</f>
        <v>165927.83257467349</v>
      </c>
      <c r="FK50" s="5">
        <f t="shared" si="67"/>
        <v>5427637.4177702852</v>
      </c>
      <c r="FM50" s="3" t="s">
        <v>45</v>
      </c>
      <c r="FN50" s="4"/>
      <c r="FO50" s="4"/>
      <c r="FP50" s="4"/>
      <c r="FQ50" s="4"/>
      <c r="FR50" s="4"/>
      <c r="FS50" s="4"/>
      <c r="FT50" s="4"/>
      <c r="FU50" s="4"/>
      <c r="FV50" s="4"/>
      <c r="FW50" s="5">
        <f t="shared" si="68"/>
        <v>0</v>
      </c>
      <c r="FY50" s="3" t="s">
        <v>45</v>
      </c>
      <c r="FZ50" s="4"/>
      <c r="GA50" s="4"/>
      <c r="GB50" s="4"/>
      <c r="GC50" s="4"/>
      <c r="GD50" s="4"/>
      <c r="GE50" s="4"/>
      <c r="GF50" s="4"/>
      <c r="GG50" s="4"/>
      <c r="GH50" s="4"/>
      <c r="GI50" s="5">
        <f t="shared" si="69"/>
        <v>0</v>
      </c>
      <c r="GK50" s="3" t="s">
        <v>45</v>
      </c>
      <c r="GL50" s="4"/>
      <c r="GM50" s="4"/>
      <c r="GN50" s="4"/>
      <c r="GO50" s="4"/>
      <c r="GP50" s="4"/>
      <c r="GQ50" s="4"/>
      <c r="GR50" s="4"/>
      <c r="GS50" s="4"/>
      <c r="GT50" s="4"/>
      <c r="GU50" s="5">
        <f t="shared" si="70"/>
        <v>0</v>
      </c>
      <c r="GW50" s="3" t="s">
        <v>45</v>
      </c>
      <c r="GX50" s="4"/>
      <c r="GY50" s="4"/>
      <c r="GZ50" s="4"/>
      <c r="HA50" s="4"/>
      <c r="HB50" s="4"/>
      <c r="HC50" s="4"/>
      <c r="HD50" s="4"/>
      <c r="HE50" s="4"/>
      <c r="HF50" s="4"/>
      <c r="HG50" s="5"/>
      <c r="HI50" s="3" t="s">
        <v>45</v>
      </c>
      <c r="HJ50" s="4"/>
      <c r="HK50" s="4"/>
      <c r="HL50" s="4"/>
      <c r="HM50" s="4"/>
      <c r="HN50" s="4"/>
      <c r="HO50" s="4"/>
      <c r="HP50" s="4"/>
      <c r="HQ50" s="4"/>
      <c r="HR50" s="4"/>
      <c r="HS50" s="5">
        <f t="shared" si="71"/>
        <v>0</v>
      </c>
    </row>
    <row r="51" spans="1:227" s="2" customFormat="1">
      <c r="A51" s="3" t="s">
        <v>46</v>
      </c>
      <c r="B51" s="4">
        <f t="shared" si="75"/>
        <v>115658670.15127465</v>
      </c>
      <c r="C51" s="4">
        <f t="shared" si="75"/>
        <v>16217639.812590763</v>
      </c>
      <c r="D51" s="4">
        <f t="shared" si="75"/>
        <v>0</v>
      </c>
      <c r="E51" s="4">
        <f t="shared" si="75"/>
        <v>5311367.4381703259</v>
      </c>
      <c r="F51" s="4">
        <f t="shared" si="75"/>
        <v>4746486.7797165308</v>
      </c>
      <c r="G51" s="4">
        <f t="shared" si="75"/>
        <v>437424.5007726053</v>
      </c>
      <c r="H51" s="4">
        <f t="shared" si="73"/>
        <v>3717833.6615399178</v>
      </c>
      <c r="I51" s="4">
        <f t="shared" si="73"/>
        <v>664425.11662136926</v>
      </c>
      <c r="J51" s="4">
        <f t="shared" si="73"/>
        <v>4499740.7807654981</v>
      </c>
      <c r="K51" s="6">
        <f t="shared" si="9"/>
        <v>151253588.24145165</v>
      </c>
      <c r="L51" s="3"/>
      <c r="M51" s="3" t="s">
        <v>46</v>
      </c>
      <c r="N51" s="4">
        <f t="shared" si="76"/>
        <v>126156312.61886856</v>
      </c>
      <c r="O51" s="4">
        <f t="shared" si="76"/>
        <v>16726397.19419954</v>
      </c>
      <c r="P51" s="4">
        <f t="shared" si="76"/>
        <v>6740514.8163546277</v>
      </c>
      <c r="Q51" s="4">
        <f t="shared" si="76"/>
        <v>2052413.0493234163</v>
      </c>
      <c r="R51" s="4">
        <f t="shared" si="76"/>
        <v>5528674.5510758767</v>
      </c>
      <c r="S51" s="4">
        <f t="shared" si="76"/>
        <v>360117.3316997402</v>
      </c>
      <c r="T51" s="4">
        <f t="shared" si="74"/>
        <v>3262962.4706253619</v>
      </c>
      <c r="U51" s="4">
        <f t="shared" si="74"/>
        <v>664425.11662136926</v>
      </c>
      <c r="V51" s="4">
        <f t="shared" si="74"/>
        <v>4289575.0047662565</v>
      </c>
      <c r="W51" s="5">
        <f t="shared" si="11"/>
        <v>165781392.15353474</v>
      </c>
      <c r="X51" s="5"/>
      <c r="Y51" s="3" t="s">
        <v>46</v>
      </c>
      <c r="Z51" s="4">
        <f t="shared" si="12"/>
        <v>36065077.304924384</v>
      </c>
      <c r="AA51" s="4">
        <f t="shared" si="13"/>
        <v>4887147.0723805102</v>
      </c>
      <c r="AB51" s="4">
        <f t="shared" si="14"/>
        <v>1141851.7882133068</v>
      </c>
      <c r="AC51" s="4">
        <f t="shared" si="15"/>
        <v>1028133.3281634642</v>
      </c>
      <c r="AD51" s="4">
        <f t="shared" si="16"/>
        <v>3701483.5237748236</v>
      </c>
      <c r="AE51" s="4">
        <f t="shared" si="17"/>
        <v>144371.29438205762</v>
      </c>
      <c r="AF51" s="4">
        <f t="shared" si="18"/>
        <v>971765.11276274768</v>
      </c>
      <c r="AG51" s="4">
        <f t="shared" si="19"/>
        <v>220236.42920327064</v>
      </c>
      <c r="AH51" s="4">
        <f t="shared" si="20"/>
        <v>1592859.6422999587</v>
      </c>
      <c r="AI51" s="5">
        <f t="shared" si="21"/>
        <v>49752925.496104531</v>
      </c>
      <c r="AK51" s="3" t="s">
        <v>46</v>
      </c>
      <c r="AL51" s="4">
        <f t="shared" si="22"/>
        <v>0</v>
      </c>
      <c r="AM51" s="4">
        <f t="shared" si="23"/>
        <v>0</v>
      </c>
      <c r="AN51" s="4">
        <f t="shared" si="24"/>
        <v>0</v>
      </c>
      <c r="AO51" s="4">
        <f t="shared" si="25"/>
        <v>0</v>
      </c>
      <c r="AP51" s="4">
        <f t="shared" si="26"/>
        <v>0</v>
      </c>
      <c r="AQ51" s="4">
        <f t="shared" si="27"/>
        <v>0</v>
      </c>
      <c r="AR51" s="4">
        <f t="shared" si="28"/>
        <v>0</v>
      </c>
      <c r="AS51" s="4">
        <f t="shared" si="29"/>
        <v>0</v>
      </c>
      <c r="AT51" s="4">
        <f t="shared" si="30"/>
        <v>0</v>
      </c>
      <c r="AU51" s="5">
        <f t="shared" si="31"/>
        <v>0</v>
      </c>
      <c r="AW51" s="3" t="s">
        <v>46</v>
      </c>
      <c r="AX51" s="4">
        <f t="shared" si="32"/>
        <v>241814982.77014321</v>
      </c>
      <c r="AY51" s="4">
        <f t="shared" si="33"/>
        <v>32944037.006790303</v>
      </c>
      <c r="AZ51" s="4">
        <f t="shared" si="34"/>
        <v>6740514.8163546277</v>
      </c>
      <c r="BA51" s="4">
        <f t="shared" si="35"/>
        <v>7363780.4874937413</v>
      </c>
      <c r="BB51" s="4">
        <f t="shared" si="36"/>
        <v>10275161.330792408</v>
      </c>
      <c r="BC51" s="4">
        <f t="shared" si="37"/>
        <v>797541.83247234544</v>
      </c>
      <c r="BD51" s="4">
        <f t="shared" si="38"/>
        <v>6980796.1321652792</v>
      </c>
      <c r="BE51" s="4">
        <f t="shared" si="39"/>
        <v>1328850.2332427385</v>
      </c>
      <c r="BF51" s="4">
        <f t="shared" si="40"/>
        <v>8789315.7855317555</v>
      </c>
      <c r="BG51" s="5">
        <f t="shared" si="41"/>
        <v>317034980.39498639</v>
      </c>
      <c r="BI51" s="3" t="s">
        <v>46</v>
      </c>
      <c r="BJ51" s="4">
        <f t="shared" si="42"/>
        <v>36065077.304924384</v>
      </c>
      <c r="BK51" s="4">
        <f t="shared" si="43"/>
        <v>4887147.0723805102</v>
      </c>
      <c r="BL51" s="4">
        <f t="shared" si="44"/>
        <v>1141851.7882133068</v>
      </c>
      <c r="BM51" s="4">
        <f t="shared" si="45"/>
        <v>1028133.3281634642</v>
      </c>
      <c r="BN51" s="4">
        <f t="shared" si="46"/>
        <v>3701483.5237748236</v>
      </c>
      <c r="BO51" s="4">
        <f t="shared" si="47"/>
        <v>144371.29438205762</v>
      </c>
      <c r="BP51" s="4">
        <f t="shared" si="48"/>
        <v>971765.11276274768</v>
      </c>
      <c r="BQ51" s="4">
        <f t="shared" si="49"/>
        <v>220236.42920327064</v>
      </c>
      <c r="BR51" s="4">
        <f t="shared" si="50"/>
        <v>1592859.6422999587</v>
      </c>
      <c r="BS51" s="5">
        <f t="shared" si="51"/>
        <v>49752925.496104531</v>
      </c>
      <c r="BU51" s="3" t="s">
        <v>46</v>
      </c>
      <c r="BV51" s="4">
        <f t="shared" si="52"/>
        <v>277880060.07506758</v>
      </c>
      <c r="BW51" s="4">
        <f t="shared" si="53"/>
        <v>37831184.079170816</v>
      </c>
      <c r="BX51" s="4">
        <f t="shared" si="54"/>
        <v>7882366.6045679348</v>
      </c>
      <c r="BY51" s="4">
        <f t="shared" si="55"/>
        <v>8391913.8156572059</v>
      </c>
      <c r="BZ51" s="4">
        <f t="shared" si="56"/>
        <v>13976644.854567232</v>
      </c>
      <c r="CA51" s="4">
        <f t="shared" si="57"/>
        <v>941913.12685440306</v>
      </c>
      <c r="CB51" s="4">
        <f t="shared" si="58"/>
        <v>7952561.2449280266</v>
      </c>
      <c r="CC51" s="4">
        <f t="shared" si="59"/>
        <v>1549086.6624460092</v>
      </c>
      <c r="CD51" s="4">
        <f t="shared" si="60"/>
        <v>10382175.427831715</v>
      </c>
      <c r="CE51" s="5">
        <f t="shared" si="61"/>
        <v>366787905.89109093</v>
      </c>
      <c r="CF51" s="6"/>
      <c r="CG51" s="3" t="s">
        <v>46</v>
      </c>
      <c r="CH51" s="4">
        <f>ParFedAn19!$C$7*CaGa19!$N52</f>
        <v>34233629.455169953</v>
      </c>
      <c r="CI51" s="4">
        <f>ParFedAn19!$D$7*CaGa19!$N52</f>
        <v>4710747.7235290259</v>
      </c>
      <c r="CJ51" s="4">
        <f>ParFedAn19!$E$7*CoAr14FIII19!R50</f>
        <v>0</v>
      </c>
      <c r="CK51" s="4">
        <f>ParFedAn19!$F$7*CaGa19!$N52</f>
        <v>1252316.769170092</v>
      </c>
      <c r="CL51" s="4">
        <f>ParFedAn19!$G$7*CaGa19!$N52</f>
        <v>2554717.0473188465</v>
      </c>
      <c r="CM51" s="4">
        <f>ParFedAn19!$H$7*CaGa19!$N52</f>
        <v>157874.20190846207</v>
      </c>
      <c r="CN51" s="4">
        <f>ParFedAn19!$I$7*CaGa19!$N52+Aj1S19!G53</f>
        <v>1251943.3885148629</v>
      </c>
      <c r="CO51" s="4">
        <f>ParFedAn19!$J$7*CaGa19!$N52</f>
        <v>221475.03887378974</v>
      </c>
      <c r="CP51" s="4">
        <f>ParFedAn19!$K$7*CoAr14FII19!O52+Aj1S19!I53</f>
        <v>1547030.2727241036</v>
      </c>
      <c r="CQ51" s="5">
        <f t="shared" si="72"/>
        <v>45929733.897209138</v>
      </c>
      <c r="CS51" s="3" t="s">
        <v>46</v>
      </c>
      <c r="CT51" s="4">
        <f>ParFedAn19!$C$11*CaGa19!$N52</f>
        <v>47283374.591785774</v>
      </c>
      <c r="CU51" s="4">
        <f>ParFedAn19!$D$11*CaGa19!$N52</f>
        <v>6813876.0663716737</v>
      </c>
      <c r="CV51" s="4">
        <f>ParFedAn19!$E$11*CoAr14FIII19!R50</f>
        <v>0</v>
      </c>
      <c r="CW51" s="4">
        <f>ParFedAn19!$F$11*CaGa19!$N52</f>
        <v>2183100.99864644</v>
      </c>
      <c r="CX51" s="4">
        <f>ParFedAn19!$G$11*CaGa19!$N52</f>
        <v>1095884.8661988419</v>
      </c>
      <c r="CY51" s="4">
        <f>ParFedAn19!$H$11*CaGa19!$N52</f>
        <v>128653.06290454976</v>
      </c>
      <c r="CZ51" s="4">
        <f>ParFedAn19!$I$11*CaGa19!$N52+Aj1S19!G53</f>
        <v>1325748.8652219379</v>
      </c>
      <c r="DA51" s="4">
        <f>ParFedAn19!$J$11*CaGa19!$N52</f>
        <v>221475.03887378974</v>
      </c>
      <c r="DB51" s="4">
        <f>ParFedAn19!$K$11*CoAr14FII19!O52+Aj1S19!I53</f>
        <v>1878242.270298749</v>
      </c>
      <c r="DC51" s="5">
        <f t="shared" si="62"/>
        <v>60930355.760301761</v>
      </c>
      <c r="DE51" s="3" t="s">
        <v>46</v>
      </c>
      <c r="DF51" s="4">
        <f>ParFedAn19!$C$14*CaGa19!$N52</f>
        <v>34141666.104318917</v>
      </c>
      <c r="DG51" s="4">
        <f>ParFedAn19!$D$14*CaGa19!$N52</f>
        <v>4693016.0226900633</v>
      </c>
      <c r="DH51" s="4">
        <f>ParFedAn19!$E$14*CoAr14FIII19!R50</f>
        <v>0</v>
      </c>
      <c r="DI51" s="4">
        <f>ParFedAn19!$F$14*CaGa19!$N52</f>
        <v>1875949.6703537942</v>
      </c>
      <c r="DJ51" s="4">
        <f>ParFedAn19!$G$14*CaGa19!$N52</f>
        <v>1095884.8661988419</v>
      </c>
      <c r="DK51" s="4">
        <f>ParFedAn19!$H$14*CaGa19!$N52</f>
        <v>150897.23595959347</v>
      </c>
      <c r="DL51" s="4">
        <f>ParFedAn19!$I$14*CaGa19!$N52+Aj1S19!G53</f>
        <v>1140141.4078031173</v>
      </c>
      <c r="DM51" s="4">
        <f>ParFedAn19!$J$14*CaGa19!$N52</f>
        <v>221475.03887378974</v>
      </c>
      <c r="DN51" s="4">
        <f>ParFedAn19!$K$14*CoAr14FII19!O52+Aj1S19!I53</f>
        <v>1074468.2377426454</v>
      </c>
      <c r="DO51" s="5">
        <f t="shared" si="63"/>
        <v>44393498.583940774</v>
      </c>
      <c r="DQ51" s="3" t="s">
        <v>46</v>
      </c>
      <c r="DR51" s="4">
        <f>ParFedAn19!$C$22*CaGa19!$N52</f>
        <v>37904475.759232439</v>
      </c>
      <c r="DS51" s="4">
        <f>ParFedAn19!$D$22*CaGa19!$N52</f>
        <v>5350454.9009967213</v>
      </c>
      <c r="DT51" s="4">
        <f>ParFedAn19!$E$22*CoAr14FIII19!R50</f>
        <v>0</v>
      </c>
      <c r="DU51" s="4">
        <f>ParFedAn19!$F$22*CaGa19!$N52</f>
        <v>1140835.0007212586</v>
      </c>
      <c r="DV51" s="4">
        <f>ParFedAn19!$G$22*CaGa19!$N52</f>
        <v>3326457.7713803309</v>
      </c>
      <c r="DW51" s="4">
        <f>ParFedAn19!$H$22*CaGa19!$N52</f>
        <v>134114.29531614599</v>
      </c>
      <c r="DX51" s="4">
        <f>ParFedAn19!$I$22*CaGa19!$N52</f>
        <v>830535.81290022854</v>
      </c>
      <c r="DY51" s="4">
        <f>ParFedAn19!$J$22*CaGa19!$N52</f>
        <v>221475.03887378974</v>
      </c>
      <c r="DZ51" s="4">
        <f>ParFedAn19!$K$22*CoAr14FII19!O52</f>
        <v>1283891.3389447832</v>
      </c>
      <c r="EA51" s="5">
        <f t="shared" si="64"/>
        <v>50192239.918365702</v>
      </c>
      <c r="EC51" s="3" t="s">
        <v>46</v>
      </c>
      <c r="ED51" s="4">
        <f>ParFedAn19!$C$26*CaGa19!$N52</f>
        <v>46122887.047986507</v>
      </c>
      <c r="EE51" s="4">
        <f>ParFedAn19!$D$26*CaGa19!$N52</f>
        <v>6217215.7952505639</v>
      </c>
      <c r="EF51" s="4">
        <f>ParFedAn19!$E$26*CoAr14FIII19!R50</f>
        <v>0</v>
      </c>
      <c r="EG51" s="4">
        <f>ParFedAn19!$F$26*CaGa19!$N52</f>
        <v>1166668.6607800578</v>
      </c>
      <c r="EH51" s="4">
        <f>ParFedAn19!$G$26*CaGa19!$N52</f>
        <v>1106331.9153217305</v>
      </c>
      <c r="EI51" s="4">
        <f>ParFedAn19!$H$26*CaGa19!$N52</f>
        <v>85106.734322289514</v>
      </c>
      <c r="EJ51" s="4">
        <f>ParFedAn19!$I$26*CaGa19!$N52</f>
        <v>1311789.3956523789</v>
      </c>
      <c r="EK51" s="4">
        <f>ParFedAn19!$J$26*CaGa19!$N52</f>
        <v>221475.03887378974</v>
      </c>
      <c r="EL51" s="4">
        <f>ParFedAn19!$K$26*CoAr14FII19!O52</f>
        <v>1489310.0050350567</v>
      </c>
      <c r="EM51" s="5">
        <f t="shared" si="65"/>
        <v>57720784.593222372</v>
      </c>
      <c r="EO51" s="3" t="s">
        <v>46</v>
      </c>
      <c r="EP51" s="4">
        <f>ParFedAn19!$C$30*CaGa19!$N52</f>
        <v>42128949.811649613</v>
      </c>
      <c r="EQ51" s="4">
        <f>ParFedAn19!$D$30*CaGa19!$N52</f>
        <v>5158726.4979522536</v>
      </c>
      <c r="ER51" s="4">
        <f>ParFedAn19!$E$30*CoAr14FIII19!R50</f>
        <v>6740514.8163546277</v>
      </c>
      <c r="ES51" s="400">
        <f>ParFedAn19!$F$30*CaGa19!$N52</f>
        <v>-255090.61217790004</v>
      </c>
      <c r="ET51" s="4">
        <f>ParFedAn19!$G$30*CaGa19!$N52</f>
        <v>1095884.8643738152</v>
      </c>
      <c r="EU51" s="4">
        <f>ParFedAn19!$H$30*CaGa19!$N52</f>
        <v>140896.30206130468</v>
      </c>
      <c r="EV51" s="4">
        <f>ParFedAn19!$I$30*CaGa19!$N52</f>
        <v>1120637.2620727546</v>
      </c>
      <c r="EW51" s="4">
        <f>ParFedAn19!$J$30*CaGa19!$N52</f>
        <v>221475.03887378974</v>
      </c>
      <c r="EX51" s="4">
        <f>ParFedAn19!$K$30*CoAr14FII19!O52</f>
        <v>1516373.6607864164</v>
      </c>
      <c r="EY51" s="5">
        <f t="shared" si="66"/>
        <v>57868367.641946673</v>
      </c>
      <c r="FA51" s="3" t="s">
        <v>46</v>
      </c>
      <c r="FB51" s="405">
        <f>ParFedAn19!$C$41*CaGa19!$AC52+Aj1S19!AW53</f>
        <v>36065077.304924384</v>
      </c>
      <c r="FC51" s="405">
        <f>ParFedAn19!$D$41*CaGa19!$AC52+Aj1S19!AX53</f>
        <v>4887147.0723805102</v>
      </c>
      <c r="FD51" s="468">
        <f>IFERROR(ParFedAn19!$E$41*CoAr14FIII19!R50+Aj1S19!AY53,0)</f>
        <v>1141851.7882133068</v>
      </c>
      <c r="FE51" s="405">
        <f>ParFedAn19!$F$41*CaGa19!$AC52+Aj1S19!AZ53</f>
        <v>1028133.3281634642</v>
      </c>
      <c r="FF51" s="405">
        <f>ParFedAn19!$G$41*CaGa19!$AC52+Aj1S19!BA53</f>
        <v>3701483.5237748236</v>
      </c>
      <c r="FG51" s="405">
        <f>ParFedAn19!$H$41*CaGa19!$AC52+Aj1S19!BB53</f>
        <v>144371.29438205762</v>
      </c>
      <c r="FH51" s="405">
        <f>ParFedAn19!$I$41*CaGa19!$AC52+Aj1S19!BC53</f>
        <v>971765.11276274768</v>
      </c>
      <c r="FI51" s="405">
        <f>ParFedAn19!$J$41*CaGa19!$AC52+Aj1S19!BD53</f>
        <v>220236.42920327064</v>
      </c>
      <c r="FJ51" s="405">
        <f>ParFedAn19!$K$41*CoAr14FII19!U52+Aj1S19!BE53</f>
        <v>1592859.6422999587</v>
      </c>
      <c r="FK51" s="5">
        <f t="shared" si="67"/>
        <v>49752925.496104531</v>
      </c>
      <c r="FM51" s="3" t="s">
        <v>46</v>
      </c>
      <c r="FN51" s="4"/>
      <c r="FO51" s="4"/>
      <c r="FP51" s="4"/>
      <c r="FQ51" s="4"/>
      <c r="FR51" s="4"/>
      <c r="FS51" s="4"/>
      <c r="FT51" s="4"/>
      <c r="FU51" s="4"/>
      <c r="FV51" s="4"/>
      <c r="FW51" s="5">
        <f t="shared" si="68"/>
        <v>0</v>
      </c>
      <c r="FY51" s="3" t="s">
        <v>46</v>
      </c>
      <c r="FZ51" s="4"/>
      <c r="GA51" s="4"/>
      <c r="GB51" s="4"/>
      <c r="GC51" s="4"/>
      <c r="GD51" s="4"/>
      <c r="GE51" s="4"/>
      <c r="GF51" s="4"/>
      <c r="GG51" s="4"/>
      <c r="GH51" s="4"/>
      <c r="GI51" s="5">
        <f t="shared" si="69"/>
        <v>0</v>
      </c>
      <c r="GK51" s="3" t="s">
        <v>46</v>
      </c>
      <c r="GL51" s="4"/>
      <c r="GM51" s="4"/>
      <c r="GN51" s="4"/>
      <c r="GO51" s="4"/>
      <c r="GP51" s="4"/>
      <c r="GQ51" s="4"/>
      <c r="GR51" s="4"/>
      <c r="GS51" s="4"/>
      <c r="GT51" s="4"/>
      <c r="GU51" s="5">
        <f t="shared" si="70"/>
        <v>0</v>
      </c>
      <c r="GW51" s="3" t="s">
        <v>46</v>
      </c>
      <c r="GX51" s="4"/>
      <c r="GY51" s="4"/>
      <c r="GZ51" s="4"/>
      <c r="HA51" s="4"/>
      <c r="HB51" s="4"/>
      <c r="HC51" s="4"/>
      <c r="HD51" s="4"/>
      <c r="HE51" s="4"/>
      <c r="HF51" s="4"/>
      <c r="HG51" s="5"/>
      <c r="HI51" s="3" t="s">
        <v>46</v>
      </c>
      <c r="HJ51" s="4"/>
      <c r="HK51" s="4"/>
      <c r="HL51" s="4"/>
      <c r="HM51" s="4"/>
      <c r="HN51" s="4"/>
      <c r="HO51" s="4"/>
      <c r="HP51" s="4"/>
      <c r="HQ51" s="4"/>
      <c r="HR51" s="4"/>
      <c r="HS51" s="5">
        <f t="shared" si="71"/>
        <v>0</v>
      </c>
    </row>
    <row r="52" spans="1:227" s="2" customFormat="1">
      <c r="A52" s="3" t="s">
        <v>47</v>
      </c>
      <c r="B52" s="4">
        <f t="shared" si="75"/>
        <v>214534072.16576076</v>
      </c>
      <c r="C52" s="4">
        <f t="shared" si="75"/>
        <v>30081932.511951141</v>
      </c>
      <c r="D52" s="4">
        <f t="shared" si="75"/>
        <v>0</v>
      </c>
      <c r="E52" s="4">
        <f t="shared" si="75"/>
        <v>9852000.5788493566</v>
      </c>
      <c r="F52" s="4">
        <f t="shared" si="75"/>
        <v>8804209.2823796254</v>
      </c>
      <c r="G52" s="4">
        <f t="shared" si="75"/>
        <v>811374.18658784195</v>
      </c>
      <c r="H52" s="4">
        <f t="shared" si="73"/>
        <v>6928292.8082029428</v>
      </c>
      <c r="I52" s="4">
        <f t="shared" si="73"/>
        <v>1232435.2833346312</v>
      </c>
      <c r="J52" s="4">
        <f t="shared" si="73"/>
        <v>3523289.4463725835</v>
      </c>
      <c r="K52" s="6">
        <f t="shared" si="9"/>
        <v>275767606.26343882</v>
      </c>
      <c r="L52" s="3"/>
      <c r="M52" s="3" t="s">
        <v>47</v>
      </c>
      <c r="N52" s="4">
        <f t="shared" si="76"/>
        <v>234006040.70705152</v>
      </c>
      <c r="O52" s="4">
        <f t="shared" si="76"/>
        <v>31025621.322121307</v>
      </c>
      <c r="P52" s="4">
        <f t="shared" si="76"/>
        <v>12841686.702932782</v>
      </c>
      <c r="Q52" s="4">
        <f t="shared" si="76"/>
        <v>3806999.7576627531</v>
      </c>
      <c r="R52" s="4">
        <f t="shared" si="76"/>
        <v>10255081.297149478</v>
      </c>
      <c r="S52" s="4">
        <f t="shared" si="76"/>
        <v>667977.91748742352</v>
      </c>
      <c r="T52" s="4">
        <f t="shared" si="74"/>
        <v>6052435.3706620559</v>
      </c>
      <c r="U52" s="4">
        <f t="shared" si="74"/>
        <v>1232435.2833346312</v>
      </c>
      <c r="V52" s="4">
        <f t="shared" si="74"/>
        <v>3320156.375701122</v>
      </c>
      <c r="W52" s="5">
        <f t="shared" si="11"/>
        <v>303208434.73410308</v>
      </c>
      <c r="X52" s="5"/>
      <c r="Y52" s="3" t="s">
        <v>47</v>
      </c>
      <c r="Z52" s="4">
        <f t="shared" si="12"/>
        <v>71945542.89651151</v>
      </c>
      <c r="AA52" s="4">
        <f t="shared" si="13"/>
        <v>9751215.7556604147</v>
      </c>
      <c r="AB52" s="4">
        <f t="shared" si="14"/>
        <v>2175398.0704620685</v>
      </c>
      <c r="AC52" s="4">
        <f t="shared" si="15"/>
        <v>2056184.6017804693</v>
      </c>
      <c r="AD52" s="4">
        <f t="shared" si="16"/>
        <v>7223773.9296249952</v>
      </c>
      <c r="AE52" s="4">
        <f t="shared" si="17"/>
        <v>286125.31058676174</v>
      </c>
      <c r="AF52" s="4">
        <f t="shared" si="18"/>
        <v>1943743.2519052604</v>
      </c>
      <c r="AG52" s="4">
        <f t="shared" si="19"/>
        <v>437716.65093653591</v>
      </c>
      <c r="AH52" s="4">
        <f t="shared" si="20"/>
        <v>1227837.8003507466</v>
      </c>
      <c r="AI52" s="5">
        <f t="shared" si="21"/>
        <v>97047538.267818749</v>
      </c>
      <c r="AK52" s="3" t="s">
        <v>47</v>
      </c>
      <c r="AL52" s="4">
        <f t="shared" si="22"/>
        <v>0</v>
      </c>
      <c r="AM52" s="4">
        <f t="shared" si="23"/>
        <v>0</v>
      </c>
      <c r="AN52" s="4">
        <f t="shared" si="24"/>
        <v>0</v>
      </c>
      <c r="AO52" s="4">
        <f t="shared" si="25"/>
        <v>0</v>
      </c>
      <c r="AP52" s="4">
        <f t="shared" si="26"/>
        <v>0</v>
      </c>
      <c r="AQ52" s="4">
        <f t="shared" si="27"/>
        <v>0</v>
      </c>
      <c r="AR52" s="4">
        <f t="shared" si="28"/>
        <v>0</v>
      </c>
      <c r="AS52" s="4">
        <f t="shared" si="29"/>
        <v>0</v>
      </c>
      <c r="AT52" s="4">
        <f t="shared" si="30"/>
        <v>0</v>
      </c>
      <c r="AU52" s="5">
        <f t="shared" si="31"/>
        <v>0</v>
      </c>
      <c r="AW52" s="3" t="s">
        <v>47</v>
      </c>
      <c r="AX52" s="4">
        <f t="shared" si="32"/>
        <v>448540112.87281233</v>
      </c>
      <c r="AY52" s="4">
        <f t="shared" si="33"/>
        <v>61107553.834072448</v>
      </c>
      <c r="AZ52" s="4">
        <f t="shared" si="34"/>
        <v>12841686.702932782</v>
      </c>
      <c r="BA52" s="4">
        <f t="shared" si="35"/>
        <v>13659000.336512109</v>
      </c>
      <c r="BB52" s="4">
        <f t="shared" si="36"/>
        <v>19059290.579529103</v>
      </c>
      <c r="BC52" s="4">
        <f t="shared" si="37"/>
        <v>1479352.1040752656</v>
      </c>
      <c r="BD52" s="4">
        <f t="shared" si="38"/>
        <v>12980728.178865001</v>
      </c>
      <c r="BE52" s="4">
        <f t="shared" si="39"/>
        <v>2464870.5666692625</v>
      </c>
      <c r="BF52" s="4">
        <f t="shared" si="40"/>
        <v>6843445.8220737055</v>
      </c>
      <c r="BG52" s="5">
        <f t="shared" si="41"/>
        <v>578976040.9975419</v>
      </c>
      <c r="BI52" s="3" t="s">
        <v>47</v>
      </c>
      <c r="BJ52" s="4">
        <f t="shared" si="42"/>
        <v>71945542.89651151</v>
      </c>
      <c r="BK52" s="4">
        <f t="shared" si="43"/>
        <v>9751215.7556604147</v>
      </c>
      <c r="BL52" s="4">
        <f t="shared" si="44"/>
        <v>2175398.0704620685</v>
      </c>
      <c r="BM52" s="4">
        <f t="shared" si="45"/>
        <v>2056184.6017804693</v>
      </c>
      <c r="BN52" s="4">
        <f t="shared" si="46"/>
        <v>7223773.9296249952</v>
      </c>
      <c r="BO52" s="4">
        <f t="shared" si="47"/>
        <v>286125.31058676174</v>
      </c>
      <c r="BP52" s="4">
        <f t="shared" si="48"/>
        <v>1943743.2519052604</v>
      </c>
      <c r="BQ52" s="4">
        <f t="shared" si="49"/>
        <v>437716.65093653591</v>
      </c>
      <c r="BR52" s="4">
        <f t="shared" si="50"/>
        <v>1227837.8003507466</v>
      </c>
      <c r="BS52" s="5">
        <f t="shared" si="51"/>
        <v>97047538.267818749</v>
      </c>
      <c r="BU52" s="3" t="s">
        <v>47</v>
      </c>
      <c r="BV52" s="4">
        <f t="shared" si="52"/>
        <v>520485655.76932383</v>
      </c>
      <c r="BW52" s="4">
        <f t="shared" si="53"/>
        <v>70858769.589732856</v>
      </c>
      <c r="BX52" s="4">
        <f t="shared" si="54"/>
        <v>15017084.773394851</v>
      </c>
      <c r="BY52" s="4">
        <f t="shared" si="55"/>
        <v>15715184.938292578</v>
      </c>
      <c r="BZ52" s="4">
        <f t="shared" si="56"/>
        <v>26283064.509154096</v>
      </c>
      <c r="CA52" s="4">
        <f t="shared" si="57"/>
        <v>1765477.4146620273</v>
      </c>
      <c r="CB52" s="4">
        <f t="shared" si="58"/>
        <v>14924471.430770261</v>
      </c>
      <c r="CC52" s="4">
        <f t="shared" si="59"/>
        <v>2902587.2176057985</v>
      </c>
      <c r="CD52" s="4">
        <f t="shared" si="60"/>
        <v>8071283.6224244516</v>
      </c>
      <c r="CE52" s="5">
        <f t="shared" si="61"/>
        <v>676023579.26536083</v>
      </c>
      <c r="CF52" s="6"/>
      <c r="CG52" s="3" t="s">
        <v>47</v>
      </c>
      <c r="CH52" s="4">
        <f>ParFedAn19!$C$7*CaGa19!$N53</f>
        <v>63499605.541248769</v>
      </c>
      <c r="CI52" s="4">
        <f>ParFedAn19!$D$7*CaGa19!$N53</f>
        <v>8737917.2763481028</v>
      </c>
      <c r="CJ52" s="4">
        <f>ParFedAn19!$E$7*CoAr14FIII19!R51</f>
        <v>0</v>
      </c>
      <c r="CK52" s="4">
        <f>ParFedAn19!$F$7*CaGa19!$N53</f>
        <v>2322909.4349790774</v>
      </c>
      <c r="CL52" s="4">
        <f>ParFedAn19!$G$7*CaGa19!$N53</f>
        <v>4738718.2532511633</v>
      </c>
      <c r="CM52" s="4">
        <f>ParFedAn19!$H$7*CaGa19!$N53</f>
        <v>292839.22581024613</v>
      </c>
      <c r="CN52" s="4">
        <f>ParFedAn19!$I$7*CaGa19!$N53+Aj1S19!G54</f>
        <v>2332924.0436214604</v>
      </c>
      <c r="CO52" s="4">
        <f>ParFedAn19!$J$7*CaGa19!$N53</f>
        <v>410811.76111154375</v>
      </c>
      <c r="CP52" s="4">
        <f>ParFedAn19!$K$7*CoAr14FII19!O53+Aj1S19!I54</f>
        <v>1210898.4032453906</v>
      </c>
      <c r="CQ52" s="5">
        <f t="shared" si="72"/>
        <v>83546623.939615756</v>
      </c>
      <c r="CS52" s="3" t="s">
        <v>47</v>
      </c>
      <c r="CT52" s="4">
        <f>ParFedAn19!$C$11*CaGa19!$N53</f>
        <v>87705442.952502027</v>
      </c>
      <c r="CU52" s="4">
        <f>ParFedAn19!$D$11*CaGa19!$N53</f>
        <v>12638988.307919953</v>
      </c>
      <c r="CV52" s="4">
        <f>ParFedAn19!$E$11*CoAr14FIII19!R51</f>
        <v>0</v>
      </c>
      <c r="CW52" s="4">
        <f>ParFedAn19!$F$11*CaGa19!$N53</f>
        <v>4049411.484467065</v>
      </c>
      <c r="CX52" s="4">
        <f>ParFedAn19!$G$11*CaGa19!$N53</f>
        <v>2032745.5145642308</v>
      </c>
      <c r="CY52" s="4">
        <f>ParFedAn19!$H$11*CaGa19!$N53</f>
        <v>238637.23701310999</v>
      </c>
      <c r="CZ52" s="4">
        <f>ParFedAn19!$I$11*CaGa19!$N53+Aj1S19!G54</f>
        <v>2469825.0597354653</v>
      </c>
      <c r="DA52" s="4">
        <f>ParFedAn19!$J$11*CaGa19!$N53</f>
        <v>410811.76111154375</v>
      </c>
      <c r="DB52" s="4">
        <f>ParFedAn19!$K$11*CoAr14FII19!O53+Aj1S19!I54</f>
        <v>1467258.444562837</v>
      </c>
      <c r="DC52" s="5">
        <f t="shared" si="62"/>
        <v>111013120.76187623</v>
      </c>
      <c r="DE52" s="3" t="s">
        <v>47</v>
      </c>
      <c r="DF52" s="4">
        <f>ParFedAn19!$C$14*CaGa19!$N53</f>
        <v>63329023.672009952</v>
      </c>
      <c r="DG52" s="4">
        <f>ParFedAn19!$D$14*CaGa19!$N53</f>
        <v>8705026.9276830852</v>
      </c>
      <c r="DH52" s="4">
        <f>ParFedAn19!$E$14*CoAr14FIII19!R51</f>
        <v>0</v>
      </c>
      <c r="DI52" s="4">
        <f>ParFedAn19!$F$14*CaGa19!$N53</f>
        <v>3479679.6594032138</v>
      </c>
      <c r="DJ52" s="4">
        <f>ParFedAn19!$G$14*CaGa19!$N53</f>
        <v>2032745.5145642308</v>
      </c>
      <c r="DK52" s="4">
        <f>ParFedAn19!$H$14*CaGa19!$N53</f>
        <v>279897.7237644858</v>
      </c>
      <c r="DL52" s="4">
        <f>ParFedAn19!$I$14*CaGa19!$N53+Aj1S19!G54</f>
        <v>2125543.7048460166</v>
      </c>
      <c r="DM52" s="4">
        <f>ParFedAn19!$J$14*CaGa19!$N53</f>
        <v>410811.76111154375</v>
      </c>
      <c r="DN52" s="4">
        <f>ParFedAn19!$K$14*CoAr14FII19!O53+Aj1S19!I54</f>
        <v>845132.5985643554</v>
      </c>
      <c r="DO52" s="5">
        <f t="shared" si="63"/>
        <v>81207861.561946869</v>
      </c>
      <c r="DQ52" s="3" t="s">
        <v>47</v>
      </c>
      <c r="DR52" s="4">
        <f>ParFedAn19!$C$22*CaGa19!$N53</f>
        <v>70308620.419900984</v>
      </c>
      <c r="DS52" s="4">
        <f>ParFedAn19!$D$22*CaGa19!$N53</f>
        <v>9924503.5097563639</v>
      </c>
      <c r="DT52" s="4">
        <f>ParFedAn19!$E$22*CoAr14FIII19!R51</f>
        <v>0</v>
      </c>
      <c r="DU52" s="4">
        <f>ParFedAn19!$F$22*CaGa19!$N53</f>
        <v>2116123.0546213649</v>
      </c>
      <c r="DV52" s="4">
        <f>ParFedAn19!$G$22*CaGa19!$N53</f>
        <v>6170212.1479372624</v>
      </c>
      <c r="DW52" s="4">
        <f>ParFedAn19!$H$22*CaGa19!$N53</f>
        <v>248767.22058261643</v>
      </c>
      <c r="DX52" s="4">
        <f>ParFedAn19!$I$22*CaGa19!$N53</f>
        <v>1540552.2974450588</v>
      </c>
      <c r="DY52" s="4">
        <f>ParFedAn19!$J$22*CaGa19!$N53</f>
        <v>410811.76111154375</v>
      </c>
      <c r="DZ52" s="4">
        <f>ParFedAn19!$K$22*CoAr14FII19!O53</f>
        <v>993739.47534861963</v>
      </c>
      <c r="EA52" s="5">
        <f t="shared" si="64"/>
        <v>91713329.886703819</v>
      </c>
      <c r="EC52" s="3" t="s">
        <v>47</v>
      </c>
      <c r="ED52" s="4">
        <f>ParFedAn19!$C$26*CaGa19!$N53</f>
        <v>85552866.598794445</v>
      </c>
      <c r="EE52" s="4">
        <f>ParFedAn19!$D$26*CaGa19!$N53</f>
        <v>11532249.336291479</v>
      </c>
      <c r="EF52" s="4">
        <f>ParFedAn19!$E$26*CoAr14FIII19!R51</f>
        <v>0</v>
      </c>
      <c r="EG52" s="4">
        <f>ParFedAn19!$F$26*CaGa19!$N53</f>
        <v>2164041.6437259372</v>
      </c>
      <c r="EH52" s="4">
        <f>ParFedAn19!$G$26*CaGa19!$N53</f>
        <v>2052123.6380332073</v>
      </c>
      <c r="EI52" s="4">
        <f>ParFedAn19!$H$26*CaGa19!$N53</f>
        <v>157863.60208888384</v>
      </c>
      <c r="EJ52" s="4">
        <f>ParFedAn19!$I$26*CaGa19!$N53</f>
        <v>2433224.5953120673</v>
      </c>
      <c r="EK52" s="4">
        <f>ParFedAn19!$J$26*CaGa19!$N53</f>
        <v>410811.76111154375</v>
      </c>
      <c r="EL52" s="4">
        <f>ParFedAn19!$K$26*CoAr14FII19!O53</f>
        <v>1152734.7355200422</v>
      </c>
      <c r="EM52" s="5">
        <f t="shared" si="65"/>
        <v>105455915.9108776</v>
      </c>
      <c r="EO52" s="3" t="s">
        <v>47</v>
      </c>
      <c r="EP52" s="4">
        <f>ParFedAn19!$C$30*CaGa19!$N53</f>
        <v>78144553.688356102</v>
      </c>
      <c r="EQ52" s="4">
        <f>ParFedAn19!$D$30*CaGa19!$N53</f>
        <v>9568868.4760734644</v>
      </c>
      <c r="ER52" s="4">
        <f>ParFedAn19!$E$30*CoAr14FIII19!R51</f>
        <v>12841686.702932782</v>
      </c>
      <c r="ES52" s="400">
        <f>ParFedAn19!$F$30*CaGa19!$N53</f>
        <v>-473164.9406845491</v>
      </c>
      <c r="ET52" s="4">
        <f>ParFedAn19!$G$30*CaGa19!$N53</f>
        <v>2032745.5111790076</v>
      </c>
      <c r="EU52" s="4">
        <f>ParFedAn19!$H$30*CaGa19!$N53</f>
        <v>261347.09481592325</v>
      </c>
      <c r="EV52" s="4">
        <f>ParFedAn19!$I$30*CaGa19!$N53</f>
        <v>2078658.4779049298</v>
      </c>
      <c r="EW52" s="4">
        <f>ParFedAn19!$J$30*CaGa19!$N53</f>
        <v>410811.76111154375</v>
      </c>
      <c r="EX52" s="4">
        <f>ParFedAn19!$K$30*CoAr14FII19!O53</f>
        <v>1173682.1648324602</v>
      </c>
      <c r="EY52" s="5">
        <f t="shared" si="66"/>
        <v>106039188.93652168</v>
      </c>
      <c r="FA52" s="3" t="s">
        <v>47</v>
      </c>
      <c r="FB52" s="405">
        <f>ParFedAn19!$C$41*CaGa19!$AC53+Aj1S19!AW54</f>
        <v>71945542.89651151</v>
      </c>
      <c r="FC52" s="405">
        <f>ParFedAn19!$D$41*CaGa19!$AC53+Aj1S19!AX54</f>
        <v>9751215.7556604147</v>
      </c>
      <c r="FD52" s="468">
        <f>IFERROR(ParFedAn19!$E$41*CoAr14FIII19!R51+Aj1S19!AY54,0)</f>
        <v>2175398.0704620685</v>
      </c>
      <c r="FE52" s="405">
        <f>ParFedAn19!$F$41*CaGa19!$AC53+Aj1S19!AZ54</f>
        <v>2056184.6017804693</v>
      </c>
      <c r="FF52" s="405">
        <f>ParFedAn19!$G$41*CaGa19!$AC53+Aj1S19!BA54</f>
        <v>7223773.9296249952</v>
      </c>
      <c r="FG52" s="405">
        <f>ParFedAn19!$H$41*CaGa19!$AC53+Aj1S19!BB54</f>
        <v>286125.31058676174</v>
      </c>
      <c r="FH52" s="405">
        <f>ParFedAn19!$I$41*CaGa19!$AC53+Aj1S19!BC54</f>
        <v>1943743.2519052604</v>
      </c>
      <c r="FI52" s="405">
        <f>ParFedAn19!$J$41*CaGa19!$AC53+Aj1S19!BD54</f>
        <v>437716.65093653591</v>
      </c>
      <c r="FJ52" s="405">
        <f>ParFedAn19!$K$41*CoAr14FII19!U53+Aj1S19!BE54</f>
        <v>1227837.8003507466</v>
      </c>
      <c r="FK52" s="5">
        <f t="shared" si="67"/>
        <v>97047538.267818749</v>
      </c>
      <c r="FM52" s="3" t="s">
        <v>47</v>
      </c>
      <c r="FN52" s="4"/>
      <c r="FO52" s="4"/>
      <c r="FP52" s="4"/>
      <c r="FQ52" s="4"/>
      <c r="FR52" s="4"/>
      <c r="FS52" s="4"/>
      <c r="FT52" s="4"/>
      <c r="FU52" s="4"/>
      <c r="FV52" s="4"/>
      <c r="FW52" s="5">
        <f t="shared" si="68"/>
        <v>0</v>
      </c>
      <c r="FY52" s="3" t="s">
        <v>47</v>
      </c>
      <c r="FZ52" s="4"/>
      <c r="GA52" s="4"/>
      <c r="GB52" s="4"/>
      <c r="GC52" s="4"/>
      <c r="GD52" s="4"/>
      <c r="GE52" s="4"/>
      <c r="GF52" s="4"/>
      <c r="GG52" s="4"/>
      <c r="GH52" s="4"/>
      <c r="GI52" s="5">
        <f t="shared" si="69"/>
        <v>0</v>
      </c>
      <c r="GK52" s="3" t="s">
        <v>47</v>
      </c>
      <c r="GL52" s="4"/>
      <c r="GM52" s="4"/>
      <c r="GN52" s="4"/>
      <c r="GO52" s="4"/>
      <c r="GP52" s="4"/>
      <c r="GQ52" s="4"/>
      <c r="GR52" s="4"/>
      <c r="GS52" s="4"/>
      <c r="GT52" s="4"/>
      <c r="GU52" s="5">
        <f t="shared" si="70"/>
        <v>0</v>
      </c>
      <c r="GW52" s="3" t="s">
        <v>47</v>
      </c>
      <c r="GX52" s="4"/>
      <c r="GY52" s="4"/>
      <c r="GZ52" s="4"/>
      <c r="HA52" s="4"/>
      <c r="HB52" s="4"/>
      <c r="HC52" s="4"/>
      <c r="HD52" s="4"/>
      <c r="HE52" s="4"/>
      <c r="HF52" s="4"/>
      <c r="HG52" s="5"/>
      <c r="HI52" s="3" t="s">
        <v>47</v>
      </c>
      <c r="HJ52" s="4"/>
      <c r="HK52" s="4"/>
      <c r="HL52" s="4"/>
      <c r="HM52" s="4"/>
      <c r="HN52" s="4"/>
      <c r="HO52" s="4"/>
      <c r="HP52" s="4"/>
      <c r="HQ52" s="4"/>
      <c r="HR52" s="4"/>
      <c r="HS52" s="5">
        <f t="shared" si="71"/>
        <v>0</v>
      </c>
    </row>
    <row r="53" spans="1:227" s="2" customFormat="1">
      <c r="A53" s="3" t="s">
        <v>48</v>
      </c>
      <c r="B53" s="4">
        <f t="shared" si="75"/>
        <v>60220544.48754172</v>
      </c>
      <c r="C53" s="4">
        <f t="shared" si="75"/>
        <v>8444114.8989493772</v>
      </c>
      <c r="D53" s="4">
        <f t="shared" si="75"/>
        <v>0</v>
      </c>
      <c r="E53" s="4">
        <f t="shared" si="75"/>
        <v>2765494.6981637203</v>
      </c>
      <c r="F53" s="4">
        <f t="shared" si="75"/>
        <v>2471375.6253948919</v>
      </c>
      <c r="G53" s="4">
        <f t="shared" si="75"/>
        <v>227755.8748882701</v>
      </c>
      <c r="H53" s="4">
        <f t="shared" si="73"/>
        <v>1938534.4467522791</v>
      </c>
      <c r="I53" s="4">
        <f t="shared" si="73"/>
        <v>345949.35461218678</v>
      </c>
      <c r="J53" s="4">
        <f t="shared" si="73"/>
        <v>2938845.0074132294</v>
      </c>
      <c r="K53" s="6">
        <f t="shared" si="9"/>
        <v>79352614.393715665</v>
      </c>
      <c r="L53" s="3"/>
      <c r="M53" s="3" t="s">
        <v>48</v>
      </c>
      <c r="N53" s="4">
        <f t="shared" si="76"/>
        <v>65686401.43027848</v>
      </c>
      <c r="O53" s="4">
        <f t="shared" si="76"/>
        <v>8709012.0008481294</v>
      </c>
      <c r="P53" s="4">
        <f t="shared" si="76"/>
        <v>3351927.0112494244</v>
      </c>
      <c r="Q53" s="4">
        <f t="shared" si="76"/>
        <v>1068639.5683257803</v>
      </c>
      <c r="R53" s="4">
        <f t="shared" si="76"/>
        <v>2878641.0160581921</v>
      </c>
      <c r="S53" s="4">
        <f t="shared" si="76"/>
        <v>187503.98708539899</v>
      </c>
      <c r="T53" s="4">
        <f t="shared" si="74"/>
        <v>1698942.0366537743</v>
      </c>
      <c r="U53" s="4">
        <f t="shared" si="74"/>
        <v>345949.35461218678</v>
      </c>
      <c r="V53" s="4">
        <f t="shared" si="74"/>
        <v>2796409.7116421075</v>
      </c>
      <c r="W53" s="5">
        <f t="shared" si="11"/>
        <v>86723426.116753459</v>
      </c>
      <c r="X53" s="5"/>
      <c r="Y53" s="3" t="s">
        <v>48</v>
      </c>
      <c r="Z53" s="4">
        <f t="shared" si="12"/>
        <v>18778173.650511183</v>
      </c>
      <c r="AA53" s="4">
        <f t="shared" si="13"/>
        <v>2544613.8824224272</v>
      </c>
      <c r="AB53" s="4">
        <f t="shared" si="14"/>
        <v>567820.70153887128</v>
      </c>
      <c r="AC53" s="4">
        <f t="shared" si="15"/>
        <v>535323.02201652003</v>
      </c>
      <c r="AD53" s="4">
        <f t="shared" si="16"/>
        <v>1927268.8586323666</v>
      </c>
      <c r="AE53" s="4">
        <f t="shared" si="17"/>
        <v>75170.481769220554</v>
      </c>
      <c r="AF53" s="4">
        <f t="shared" si="18"/>
        <v>505973.51783510123</v>
      </c>
      <c r="AG53" s="4">
        <f t="shared" si="19"/>
        <v>114671.53880695671</v>
      </c>
      <c r="AH53" s="4">
        <f t="shared" si="20"/>
        <v>963942.97851014358</v>
      </c>
      <c r="AI53" s="5">
        <f t="shared" si="21"/>
        <v>26012958.632042795</v>
      </c>
      <c r="AK53" s="3" t="s">
        <v>48</v>
      </c>
      <c r="AL53" s="4">
        <f t="shared" si="22"/>
        <v>0</v>
      </c>
      <c r="AM53" s="4">
        <f t="shared" si="23"/>
        <v>0</v>
      </c>
      <c r="AN53" s="4">
        <f t="shared" si="24"/>
        <v>0</v>
      </c>
      <c r="AO53" s="4">
        <f t="shared" si="25"/>
        <v>0</v>
      </c>
      <c r="AP53" s="4">
        <f t="shared" si="26"/>
        <v>0</v>
      </c>
      <c r="AQ53" s="4">
        <f t="shared" si="27"/>
        <v>0</v>
      </c>
      <c r="AR53" s="4">
        <f t="shared" si="28"/>
        <v>0</v>
      </c>
      <c r="AS53" s="4">
        <f t="shared" si="29"/>
        <v>0</v>
      </c>
      <c r="AT53" s="4">
        <f t="shared" si="30"/>
        <v>0</v>
      </c>
      <c r="AU53" s="5">
        <f t="shared" si="31"/>
        <v>0</v>
      </c>
      <c r="AW53" s="3" t="s">
        <v>48</v>
      </c>
      <c r="AX53" s="4">
        <f t="shared" si="32"/>
        <v>125906945.9178202</v>
      </c>
      <c r="AY53" s="4">
        <f t="shared" si="33"/>
        <v>17153126.899797507</v>
      </c>
      <c r="AZ53" s="4">
        <f t="shared" si="34"/>
        <v>3351927.0112494244</v>
      </c>
      <c r="BA53" s="4">
        <f t="shared" si="35"/>
        <v>3834134.2664895006</v>
      </c>
      <c r="BB53" s="4">
        <f t="shared" si="36"/>
        <v>5350016.6414530845</v>
      </c>
      <c r="BC53" s="4">
        <f t="shared" si="37"/>
        <v>415259.86197366909</v>
      </c>
      <c r="BD53" s="4">
        <f t="shared" si="38"/>
        <v>3637476.4834060534</v>
      </c>
      <c r="BE53" s="4">
        <f t="shared" si="39"/>
        <v>691898.70922437357</v>
      </c>
      <c r="BF53" s="4">
        <f t="shared" si="40"/>
        <v>5735254.7190553369</v>
      </c>
      <c r="BG53" s="5">
        <f t="shared" si="41"/>
        <v>166076040.51046917</v>
      </c>
      <c r="BI53" s="3" t="s">
        <v>48</v>
      </c>
      <c r="BJ53" s="4">
        <f t="shared" si="42"/>
        <v>18778173.650511183</v>
      </c>
      <c r="BK53" s="4">
        <f t="shared" si="43"/>
        <v>2544613.8824224272</v>
      </c>
      <c r="BL53" s="4">
        <f t="shared" si="44"/>
        <v>567820.70153887128</v>
      </c>
      <c r="BM53" s="4">
        <f t="shared" si="45"/>
        <v>535323.02201652003</v>
      </c>
      <c r="BN53" s="4">
        <f t="shared" si="46"/>
        <v>1927268.8586323666</v>
      </c>
      <c r="BO53" s="4">
        <f t="shared" si="47"/>
        <v>75170.481769220554</v>
      </c>
      <c r="BP53" s="4">
        <f t="shared" si="48"/>
        <v>505973.51783510123</v>
      </c>
      <c r="BQ53" s="4">
        <f t="shared" si="49"/>
        <v>114671.53880695671</v>
      </c>
      <c r="BR53" s="4">
        <f t="shared" si="50"/>
        <v>963942.97851014358</v>
      </c>
      <c r="BS53" s="5">
        <f t="shared" si="51"/>
        <v>26012958.632042795</v>
      </c>
      <c r="BU53" s="3" t="s">
        <v>48</v>
      </c>
      <c r="BV53" s="4">
        <f t="shared" si="52"/>
        <v>144685119.56833139</v>
      </c>
      <c r="BW53" s="4">
        <f t="shared" si="53"/>
        <v>19697740.782219935</v>
      </c>
      <c r="BX53" s="4">
        <f t="shared" si="54"/>
        <v>3919747.7127882959</v>
      </c>
      <c r="BY53" s="4">
        <f t="shared" si="55"/>
        <v>4369457.2885060208</v>
      </c>
      <c r="BZ53" s="4">
        <f t="shared" si="56"/>
        <v>7277285.5000854507</v>
      </c>
      <c r="CA53" s="4">
        <f t="shared" si="57"/>
        <v>490430.34374288964</v>
      </c>
      <c r="CB53" s="4">
        <f t="shared" si="58"/>
        <v>4143450.0012411545</v>
      </c>
      <c r="CC53" s="4">
        <f t="shared" si="59"/>
        <v>806570.24803133029</v>
      </c>
      <c r="CD53" s="4">
        <f t="shared" si="60"/>
        <v>6699197.6975654801</v>
      </c>
      <c r="CE53" s="5">
        <f t="shared" si="61"/>
        <v>192088999.1425119</v>
      </c>
      <c r="CF53" s="6"/>
      <c r="CG53" s="3" t="s">
        <v>48</v>
      </c>
      <c r="CH53" s="4">
        <f>ParFedAn19!$C$7*CaGa19!$N54</f>
        <v>17824585.073290855</v>
      </c>
      <c r="CI53" s="4">
        <f>ParFedAn19!$D$7*CaGa19!$N54</f>
        <v>2452767.2026949995</v>
      </c>
      <c r="CJ53" s="4">
        <f>ParFedAn19!$E$7*CoAr14FIII19!R52</f>
        <v>0</v>
      </c>
      <c r="CK53" s="4">
        <f>ParFedAn19!$F$7*CaGa19!$N54</f>
        <v>652049.67004776595</v>
      </c>
      <c r="CL53" s="4">
        <f>ParFedAn19!$G$7*CaGa19!$N54</f>
        <v>1330176.5565860632</v>
      </c>
      <c r="CM53" s="4">
        <f>ParFedAn19!$H$7*CaGa19!$N54</f>
        <v>82201.10422356354</v>
      </c>
      <c r="CN53" s="4">
        <f>ParFedAn19!$I$7*CaGa19!$N54+Aj1S19!G55</f>
        <v>652772.75514623034</v>
      </c>
      <c r="CO53" s="4">
        <f>ParFedAn19!$J$7*CaGa19!$N54</f>
        <v>115316.45153739559</v>
      </c>
      <c r="CP53" s="4">
        <f>ParFedAn19!$K$7*CoAr14FII19!O54+Aj1S19!I55</f>
        <v>1010330.7584535991</v>
      </c>
      <c r="CQ53" s="5">
        <f t="shared" si="72"/>
        <v>24120199.57198048</v>
      </c>
      <c r="CS53" s="3" t="s">
        <v>48</v>
      </c>
      <c r="CT53" s="4">
        <f>ParFedAn19!$C$11*CaGa19!$N54</f>
        <v>24619257.331953283</v>
      </c>
      <c r="CU53" s="4">
        <f>ParFedAn19!$D$11*CaGa19!$N54</f>
        <v>3547812.9417434679</v>
      </c>
      <c r="CV53" s="4">
        <f>ParFedAn19!$E$11*CoAr14FIII19!R52</f>
        <v>0</v>
      </c>
      <c r="CW53" s="4">
        <f>ParFedAn19!$F$11*CaGa19!$N54</f>
        <v>1136685.4783807646</v>
      </c>
      <c r="CX53" s="4">
        <f>ParFedAn19!$G$11*CaGa19!$N54</f>
        <v>570599.53440441447</v>
      </c>
      <c r="CY53" s="4">
        <f>ParFedAn19!$H$11*CaGa19!$N54</f>
        <v>66986.396160085525</v>
      </c>
      <c r="CZ53" s="4">
        <f>ParFedAn19!$I$11*CaGa19!$N54+Aj1S19!G55</f>
        <v>691201.40029362263</v>
      </c>
      <c r="DA53" s="4">
        <f>ParFedAn19!$J$11*CaGa19!$N54</f>
        <v>115316.45153739559</v>
      </c>
      <c r="DB53" s="4">
        <f>ParFedAn19!$K$11*CoAr14FII19!O54+Aj1S19!I55</f>
        <v>1226250.6212840639</v>
      </c>
      <c r="DC53" s="5">
        <f t="shared" si="62"/>
        <v>31974110.155757099</v>
      </c>
      <c r="DE53" s="3" t="s">
        <v>48</v>
      </c>
      <c r="DF53" s="4">
        <f>ParFedAn19!$C$14*CaGa19!$N54</f>
        <v>17776702.082297575</v>
      </c>
      <c r="DG53" s="4">
        <f>ParFedAn19!$D$14*CaGa19!$N54</f>
        <v>2443534.7545109089</v>
      </c>
      <c r="DH53" s="4">
        <f>ParFedAn19!$E$14*CoAr14FIII19!R52</f>
        <v>0</v>
      </c>
      <c r="DI53" s="4">
        <f>ParFedAn19!$F$14*CaGa19!$N54</f>
        <v>976759.54973519</v>
      </c>
      <c r="DJ53" s="4">
        <f>ParFedAn19!$G$14*CaGa19!$N54</f>
        <v>570599.53440441447</v>
      </c>
      <c r="DK53" s="4">
        <f>ParFedAn19!$H$14*CaGa19!$N54</f>
        <v>78568.37450462101</v>
      </c>
      <c r="DL53" s="4">
        <f>ParFedAn19!$I$14*CaGa19!$N54+Aj1S19!G55</f>
        <v>594560.2913124261</v>
      </c>
      <c r="DM53" s="4">
        <f>ParFedAn19!$J$14*CaGa19!$N54</f>
        <v>115316.45153739559</v>
      </c>
      <c r="DN53" s="4">
        <f>ParFedAn19!$K$14*CoAr14FII19!O54+Aj1S19!I55</f>
        <v>702263.62767556636</v>
      </c>
      <c r="DO53" s="5">
        <f t="shared" si="63"/>
        <v>23258304.6659781</v>
      </c>
      <c r="DQ53" s="3" t="s">
        <v>48</v>
      </c>
      <c r="DR53" s="4">
        <f>ParFedAn19!$C$22*CaGa19!$N54</f>
        <v>19735901.906448189</v>
      </c>
      <c r="DS53" s="4">
        <f>ParFedAn19!$D$22*CaGa19!$N54</f>
        <v>2785846.5515177608</v>
      </c>
      <c r="DT53" s="4">
        <f>ParFedAn19!$E$22*CoAr14FIII19!R52</f>
        <v>0</v>
      </c>
      <c r="DU53" s="4">
        <f>ParFedAn19!$F$22*CaGa19!$N54</f>
        <v>594003.93264094682</v>
      </c>
      <c r="DV53" s="4">
        <f>ParFedAn19!$G$22*CaGa19!$N54</f>
        <v>1732002.4339319312</v>
      </c>
      <c r="DW53" s="4">
        <f>ParFedAn19!$H$22*CaGa19!$N54</f>
        <v>69829.92175975896</v>
      </c>
      <c r="DX53" s="4">
        <f>ParFedAn19!$I$22*CaGa19!$N54</f>
        <v>432438.99314973777</v>
      </c>
      <c r="DY53" s="4">
        <f>ParFedAn19!$J$22*CaGa19!$N54</f>
        <v>115316.45153739559</v>
      </c>
      <c r="DZ53" s="4">
        <f>ParFedAn19!$K$22*CoAr14FII19!O54</f>
        <v>836979.46881197358</v>
      </c>
      <c r="EA53" s="5">
        <f t="shared" si="64"/>
        <v>26302319.659797698</v>
      </c>
      <c r="EC53" s="3" t="s">
        <v>48</v>
      </c>
      <c r="ED53" s="4">
        <f>ParFedAn19!$C$26*CaGa19!$N54</f>
        <v>24015020.817153346</v>
      </c>
      <c r="EE53" s="4">
        <f>ParFedAn19!$D$26*CaGa19!$N54</f>
        <v>3237147.0283795875</v>
      </c>
      <c r="EF53" s="4">
        <f>ParFedAn19!$E$26*CoAr14FIII19!R52</f>
        <v>0</v>
      </c>
      <c r="EG53" s="4">
        <f>ParFedAn19!$F$26*CaGa19!$N54</f>
        <v>607454.86608858348</v>
      </c>
      <c r="EH53" s="4">
        <f>ParFedAn19!$G$26*CaGa19!$N54</f>
        <v>576039.0486720918</v>
      </c>
      <c r="EI53" s="4">
        <f>ParFedAn19!$H$26*CaGa19!$N54</f>
        <v>44312.924173703599</v>
      </c>
      <c r="EJ53" s="4">
        <f>ParFedAn19!$I$26*CaGa19!$N54</f>
        <v>683015.56256739423</v>
      </c>
      <c r="EK53" s="4">
        <f>ParFedAn19!$J$26*CaGa19!$N54</f>
        <v>115316.45153739559</v>
      </c>
      <c r="EL53" s="4">
        <f>ParFedAn19!$K$26*CoAr14FII19!O54</f>
        <v>970893.60999592289</v>
      </c>
      <c r="EM53" s="5">
        <f t="shared" si="65"/>
        <v>30249200.308568027</v>
      </c>
      <c r="EO53" s="3" t="s">
        <v>48</v>
      </c>
      <c r="EP53" s="4">
        <f>ParFedAn19!$C$30*CaGa19!$N54</f>
        <v>21935478.706676949</v>
      </c>
      <c r="EQ53" s="4">
        <f>ParFedAn19!$D$30*CaGa19!$N54</f>
        <v>2686018.4209507811</v>
      </c>
      <c r="ER53" s="4">
        <f>ParFedAn19!$E$30*CoAr14FIII19!R52</f>
        <v>3351927.0112494244</v>
      </c>
      <c r="ES53" s="400">
        <f>ParFedAn19!$F$30*CaGa19!$N54</f>
        <v>-132819.23040375009</v>
      </c>
      <c r="ET53" s="4">
        <f>ParFedAn19!$G$30*CaGa19!$N54</f>
        <v>570599.53345416917</v>
      </c>
      <c r="EU53" s="4">
        <f>ParFedAn19!$H$30*CaGa19!$N54</f>
        <v>73361.141151936419</v>
      </c>
      <c r="EV53" s="4">
        <f>ParFedAn19!$I$30*CaGa19!$N54</f>
        <v>583487.48093664227</v>
      </c>
      <c r="EW53" s="4">
        <f>ParFedAn19!$J$30*CaGa19!$N54</f>
        <v>115316.45153739559</v>
      </c>
      <c r="EX53" s="4">
        <f>ParFedAn19!$K$30*CoAr14FII19!O54</f>
        <v>988536.63283421099</v>
      </c>
      <c r="EY53" s="5">
        <f t="shared" si="66"/>
        <v>30171906.148387756</v>
      </c>
      <c r="FA53" s="3" t="s">
        <v>48</v>
      </c>
      <c r="FB53" s="405">
        <f>ParFedAn19!$C$41*CaGa19!$AC54+Aj1S19!AW55</f>
        <v>18778173.650511183</v>
      </c>
      <c r="FC53" s="405">
        <f>ParFedAn19!$D$41*CaGa19!$AC54+Aj1S19!AX55</f>
        <v>2544613.8824224272</v>
      </c>
      <c r="FD53" s="468">
        <f>IFERROR(ParFedAn19!$E$41*CoAr14FIII19!R52+Aj1S19!AY55,0)</f>
        <v>567820.70153887128</v>
      </c>
      <c r="FE53" s="405">
        <f>ParFedAn19!$F$41*CaGa19!$AC54+Aj1S19!AZ55</f>
        <v>535323.02201652003</v>
      </c>
      <c r="FF53" s="405">
        <f>ParFedAn19!$G$41*CaGa19!$AC54+Aj1S19!BA55</f>
        <v>1927268.8586323666</v>
      </c>
      <c r="FG53" s="405">
        <f>ParFedAn19!$H$41*CaGa19!$AC54+Aj1S19!BB55</f>
        <v>75170.481769220554</v>
      </c>
      <c r="FH53" s="405">
        <f>ParFedAn19!$I$41*CaGa19!$AC54+Aj1S19!BC55</f>
        <v>505973.51783510123</v>
      </c>
      <c r="FI53" s="405">
        <f>ParFedAn19!$J$41*CaGa19!$AC54+Aj1S19!BD55</f>
        <v>114671.53880695671</v>
      </c>
      <c r="FJ53" s="405">
        <f>ParFedAn19!$K$41*CoAr14FII19!U54+Aj1S19!BE55</f>
        <v>963942.97851014358</v>
      </c>
      <c r="FK53" s="5">
        <f t="shared" si="67"/>
        <v>26012958.632042795</v>
      </c>
      <c r="FM53" s="3" t="s">
        <v>48</v>
      </c>
      <c r="FN53" s="4"/>
      <c r="FO53" s="4"/>
      <c r="FP53" s="4"/>
      <c r="FQ53" s="4"/>
      <c r="FR53" s="4"/>
      <c r="FS53" s="4"/>
      <c r="FT53" s="4"/>
      <c r="FU53" s="4"/>
      <c r="FV53" s="4"/>
      <c r="FW53" s="5">
        <f t="shared" si="68"/>
        <v>0</v>
      </c>
      <c r="FY53" s="3" t="s">
        <v>48</v>
      </c>
      <c r="FZ53" s="4"/>
      <c r="GA53" s="4"/>
      <c r="GB53" s="4"/>
      <c r="GC53" s="4"/>
      <c r="GD53" s="4"/>
      <c r="GE53" s="4"/>
      <c r="GF53" s="4"/>
      <c r="GG53" s="4"/>
      <c r="GH53" s="4"/>
      <c r="GI53" s="5">
        <f t="shared" si="69"/>
        <v>0</v>
      </c>
      <c r="GK53" s="3" t="s">
        <v>48</v>
      </c>
      <c r="GL53" s="4"/>
      <c r="GM53" s="4"/>
      <c r="GN53" s="4"/>
      <c r="GO53" s="4"/>
      <c r="GP53" s="4"/>
      <c r="GQ53" s="4"/>
      <c r="GR53" s="4"/>
      <c r="GS53" s="4"/>
      <c r="GT53" s="4"/>
      <c r="GU53" s="5">
        <f t="shared" si="70"/>
        <v>0</v>
      </c>
      <c r="GW53" s="3" t="s">
        <v>48</v>
      </c>
      <c r="GX53" s="4"/>
      <c r="GY53" s="4"/>
      <c r="GZ53" s="4"/>
      <c r="HA53" s="4"/>
      <c r="HB53" s="4"/>
      <c r="HC53" s="4"/>
      <c r="HD53" s="4"/>
      <c r="HE53" s="4"/>
      <c r="HF53" s="4"/>
      <c r="HG53" s="5"/>
      <c r="HI53" s="3" t="s">
        <v>48</v>
      </c>
      <c r="HJ53" s="4"/>
      <c r="HK53" s="4"/>
      <c r="HL53" s="4"/>
      <c r="HM53" s="4"/>
      <c r="HN53" s="4"/>
      <c r="HO53" s="4"/>
      <c r="HP53" s="4"/>
      <c r="HQ53" s="4"/>
      <c r="HR53" s="4"/>
      <c r="HS53" s="5">
        <f t="shared" si="71"/>
        <v>0</v>
      </c>
    </row>
    <row r="54" spans="1:227" s="2" customFormat="1">
      <c r="A54" s="3" t="s">
        <v>49</v>
      </c>
      <c r="B54" s="4">
        <f t="shared" si="75"/>
        <v>18880034.843639161</v>
      </c>
      <c r="C54" s="4">
        <f t="shared" si="75"/>
        <v>2647355.3979379628</v>
      </c>
      <c r="D54" s="4">
        <f t="shared" si="75"/>
        <v>0</v>
      </c>
      <c r="E54" s="4">
        <f t="shared" si="75"/>
        <v>867023.64957912383</v>
      </c>
      <c r="F54" s="4">
        <f t="shared" si="75"/>
        <v>774812.95322444197</v>
      </c>
      <c r="G54" s="4">
        <f t="shared" si="75"/>
        <v>71404.848467015137</v>
      </c>
      <c r="H54" s="4">
        <f t="shared" si="73"/>
        <v>607937.44191984646</v>
      </c>
      <c r="I54" s="4">
        <f t="shared" si="73"/>
        <v>108460.25928184351</v>
      </c>
      <c r="J54" s="4">
        <f t="shared" si="73"/>
        <v>567300.91767394892</v>
      </c>
      <c r="K54" s="6">
        <f t="shared" si="9"/>
        <v>24524330.311723348</v>
      </c>
      <c r="L54" s="3"/>
      <c r="M54" s="3" t="s">
        <v>49</v>
      </c>
      <c r="N54" s="4">
        <f t="shared" si="76"/>
        <v>20593662.151518553</v>
      </c>
      <c r="O54" s="4">
        <f t="shared" si="76"/>
        <v>2730404.5725408616</v>
      </c>
      <c r="P54" s="4">
        <f t="shared" si="76"/>
        <v>3605884.1651346767</v>
      </c>
      <c r="Q54" s="4">
        <f t="shared" si="76"/>
        <v>335034.37169114593</v>
      </c>
      <c r="R54" s="4">
        <f t="shared" si="76"/>
        <v>902496.70022082026</v>
      </c>
      <c r="S54" s="4">
        <f t="shared" si="76"/>
        <v>58785.283986031776</v>
      </c>
      <c r="T54" s="4">
        <f t="shared" si="74"/>
        <v>532643.55416086223</v>
      </c>
      <c r="U54" s="4">
        <f t="shared" si="74"/>
        <v>108460.25928184351</v>
      </c>
      <c r="V54" s="4">
        <f t="shared" si="74"/>
        <v>539574.48049364623</v>
      </c>
      <c r="W54" s="5">
        <f t="shared" si="11"/>
        <v>29406945.53902844</v>
      </c>
      <c r="X54" s="5"/>
      <c r="Y54" s="3" t="s">
        <v>49</v>
      </c>
      <c r="Z54" s="4">
        <f t="shared" si="12"/>
        <v>6002677.5178742176</v>
      </c>
      <c r="AA54" s="4">
        <f t="shared" si="13"/>
        <v>813461.89541288302</v>
      </c>
      <c r="AB54" s="4">
        <f t="shared" si="14"/>
        <v>610841.36660585552</v>
      </c>
      <c r="AC54" s="4">
        <f t="shared" si="15"/>
        <v>171241.14314137393</v>
      </c>
      <c r="AD54" s="4">
        <f t="shared" si="16"/>
        <v>612411.50736027688</v>
      </c>
      <c r="AE54" s="4">
        <f t="shared" si="17"/>
        <v>23986.235835838812</v>
      </c>
      <c r="AF54" s="4">
        <f t="shared" si="18"/>
        <v>161859.35746121706</v>
      </c>
      <c r="AG54" s="4">
        <f t="shared" si="19"/>
        <v>36618.94444956482</v>
      </c>
      <c r="AH54" s="4">
        <f t="shared" si="20"/>
        <v>187575.17910140599</v>
      </c>
      <c r="AI54" s="5">
        <f t="shared" si="21"/>
        <v>8620673.1472426336</v>
      </c>
      <c r="AK54" s="3" t="s">
        <v>49</v>
      </c>
      <c r="AL54" s="4">
        <f t="shared" si="22"/>
        <v>0</v>
      </c>
      <c r="AM54" s="4">
        <f t="shared" si="23"/>
        <v>0</v>
      </c>
      <c r="AN54" s="4">
        <f t="shared" si="24"/>
        <v>0</v>
      </c>
      <c r="AO54" s="4">
        <f t="shared" si="25"/>
        <v>0</v>
      </c>
      <c r="AP54" s="4">
        <f t="shared" si="26"/>
        <v>0</v>
      </c>
      <c r="AQ54" s="4">
        <f t="shared" si="27"/>
        <v>0</v>
      </c>
      <c r="AR54" s="4">
        <f t="shared" si="28"/>
        <v>0</v>
      </c>
      <c r="AS54" s="4">
        <f t="shared" si="29"/>
        <v>0</v>
      </c>
      <c r="AT54" s="4">
        <f t="shared" si="30"/>
        <v>0</v>
      </c>
      <c r="AU54" s="5">
        <f t="shared" si="31"/>
        <v>0</v>
      </c>
      <c r="AW54" s="3" t="s">
        <v>49</v>
      </c>
      <c r="AX54" s="4">
        <f t="shared" si="32"/>
        <v>39473696.995157711</v>
      </c>
      <c r="AY54" s="4">
        <f t="shared" si="33"/>
        <v>5377759.9704788243</v>
      </c>
      <c r="AZ54" s="4">
        <f t="shared" si="34"/>
        <v>3605884.1651346767</v>
      </c>
      <c r="BA54" s="4">
        <f t="shared" si="35"/>
        <v>1202058.0212702698</v>
      </c>
      <c r="BB54" s="4">
        <f t="shared" si="36"/>
        <v>1677309.6534452625</v>
      </c>
      <c r="BC54" s="4">
        <f t="shared" si="37"/>
        <v>130190.13245304691</v>
      </c>
      <c r="BD54" s="4">
        <f t="shared" si="38"/>
        <v>1140580.9960807087</v>
      </c>
      <c r="BE54" s="4">
        <f t="shared" si="39"/>
        <v>216920.51856368704</v>
      </c>
      <c r="BF54" s="4">
        <f t="shared" si="40"/>
        <v>1106875.3981675953</v>
      </c>
      <c r="BG54" s="5">
        <f t="shared" si="41"/>
        <v>53931275.85075178</v>
      </c>
      <c r="BI54" s="3" t="s">
        <v>49</v>
      </c>
      <c r="BJ54" s="4">
        <f t="shared" si="42"/>
        <v>6002677.5178742176</v>
      </c>
      <c r="BK54" s="4">
        <f t="shared" si="43"/>
        <v>813461.89541288302</v>
      </c>
      <c r="BL54" s="4">
        <f t="shared" si="44"/>
        <v>610841.36660585552</v>
      </c>
      <c r="BM54" s="4">
        <f t="shared" si="45"/>
        <v>171241.14314137393</v>
      </c>
      <c r="BN54" s="4">
        <f t="shared" si="46"/>
        <v>612411.50736027688</v>
      </c>
      <c r="BO54" s="4">
        <f t="shared" si="47"/>
        <v>23986.235835838812</v>
      </c>
      <c r="BP54" s="4">
        <f t="shared" si="48"/>
        <v>161859.35746121706</v>
      </c>
      <c r="BQ54" s="4">
        <f t="shared" si="49"/>
        <v>36618.94444956482</v>
      </c>
      <c r="BR54" s="4">
        <f t="shared" si="50"/>
        <v>187575.17910140599</v>
      </c>
      <c r="BS54" s="5">
        <f t="shared" si="51"/>
        <v>8620673.1472426336</v>
      </c>
      <c r="BU54" s="3" t="s">
        <v>49</v>
      </c>
      <c r="BV54" s="4">
        <f t="shared" si="52"/>
        <v>45476374.51303193</v>
      </c>
      <c r="BW54" s="4">
        <f t="shared" si="53"/>
        <v>6191221.8658917071</v>
      </c>
      <c r="BX54" s="4">
        <f t="shared" si="54"/>
        <v>4216725.5317405323</v>
      </c>
      <c r="BY54" s="4">
        <f t="shared" si="55"/>
        <v>1373299.1644116438</v>
      </c>
      <c r="BZ54" s="4">
        <f t="shared" si="56"/>
        <v>2289721.1608055392</v>
      </c>
      <c r="CA54" s="4">
        <f t="shared" si="57"/>
        <v>154176.36828888571</v>
      </c>
      <c r="CB54" s="4">
        <f t="shared" si="58"/>
        <v>1302440.3535419258</v>
      </c>
      <c r="CC54" s="4">
        <f t="shared" si="59"/>
        <v>253539.46301325187</v>
      </c>
      <c r="CD54" s="4">
        <f t="shared" si="60"/>
        <v>1294450.5772690012</v>
      </c>
      <c r="CE54" s="5">
        <f t="shared" si="61"/>
        <v>62551948.997994415</v>
      </c>
      <c r="CF54" s="6"/>
      <c r="CG54" s="3" t="s">
        <v>49</v>
      </c>
      <c r="CH54" s="4">
        <f>ParFedAn19!$C$7*CaGa19!$N55</f>
        <v>5588272.077592425</v>
      </c>
      <c r="CI54" s="4">
        <f>ParFedAn19!$D$7*CaGa19!$N55</f>
        <v>768978.93641259102</v>
      </c>
      <c r="CJ54" s="4">
        <f>ParFedAn19!$E$7*CoAr14FIII19!R53</f>
        <v>0</v>
      </c>
      <c r="CK54" s="4">
        <f>ParFedAn19!$F$7*CaGa19!$N55</f>
        <v>204427.25310848115</v>
      </c>
      <c r="CL54" s="4">
        <f>ParFedAn19!$G$7*CaGa19!$N55</f>
        <v>417030.1007778552</v>
      </c>
      <c r="CM54" s="4">
        <f>ParFedAn19!$H$7*CaGa19!$N55</f>
        <v>25771.266685367806</v>
      </c>
      <c r="CN54" s="4">
        <f>ParFedAn19!$I$7*CaGa19!$N55+Aj1S19!G56</f>
        <v>204713.32094186585</v>
      </c>
      <c r="CO54" s="4">
        <f>ParFedAn19!$J$7*CaGa19!$N55</f>
        <v>36153.419760614503</v>
      </c>
      <c r="CP54" s="4">
        <f>ParFedAn19!$K$7*CoAr14FII19!O55+Aj1S19!I56</f>
        <v>195026.99038545182</v>
      </c>
      <c r="CQ54" s="5">
        <f t="shared" si="72"/>
        <v>7440373.3656646516</v>
      </c>
      <c r="CS54" s="3" t="s">
        <v>49</v>
      </c>
      <c r="CT54" s="4">
        <f>ParFedAn19!$C$11*CaGa19!$N55</f>
        <v>7718502.7170911115</v>
      </c>
      <c r="CU54" s="4">
        <f>ParFedAn19!$D$11*CaGa19!$N55</f>
        <v>1112292.0347006805</v>
      </c>
      <c r="CV54" s="4">
        <f>ParFedAn19!$E$11*CoAr14FIII19!R53</f>
        <v>0</v>
      </c>
      <c r="CW54" s="4">
        <f>ParFedAn19!$F$11*CaGa19!$N55</f>
        <v>356367.77483018633</v>
      </c>
      <c r="CX54" s="4">
        <f>ParFedAn19!$G$11*CaGa19!$N55</f>
        <v>178891.42622329341</v>
      </c>
      <c r="CY54" s="4">
        <f>ParFedAn19!$H$11*CaGa19!$N55</f>
        <v>21001.229801465353</v>
      </c>
      <c r="CZ54" s="4">
        <f>ParFedAn19!$I$11*CaGa19!$N55+Aj1S19!G56</f>
        <v>216761.27177908737</v>
      </c>
      <c r="DA54" s="4">
        <f>ParFedAn19!$J$11*CaGa19!$N55</f>
        <v>36153.419760614503</v>
      </c>
      <c r="DB54" s="4">
        <f>ParFedAn19!$K$11*CoAr14FII19!O55+Aj1S19!I56</f>
        <v>236689.28591030659</v>
      </c>
      <c r="DC54" s="5">
        <f t="shared" si="62"/>
        <v>9876659.1600967441</v>
      </c>
      <c r="DE54" s="3" t="s">
        <v>49</v>
      </c>
      <c r="DF54" s="4">
        <f>ParFedAn19!$C$14*CaGa19!$N55</f>
        <v>5573260.048955624</v>
      </c>
      <c r="DG54" s="4">
        <f>ParFedAn19!$D$14*CaGa19!$N55</f>
        <v>766084.42682469136</v>
      </c>
      <c r="DH54" s="4">
        <f>ParFedAn19!$E$14*CoAr14FIII19!R53</f>
        <v>0</v>
      </c>
      <c r="DI54" s="4">
        <f>ParFedAn19!$F$14*CaGa19!$N55</f>
        <v>306228.62164045637</v>
      </c>
      <c r="DJ54" s="4">
        <f>ParFedAn19!$G$14*CaGa19!$N55</f>
        <v>178891.42622329341</v>
      </c>
      <c r="DK54" s="4">
        <f>ParFedAn19!$H$14*CaGa19!$N55</f>
        <v>24632.351980181982</v>
      </c>
      <c r="DL54" s="4">
        <f>ParFedAn19!$I$14*CaGa19!$N55+Aj1S19!G56</f>
        <v>186462.84919889321</v>
      </c>
      <c r="DM54" s="4">
        <f>ParFedAn19!$J$14*CaGa19!$N55</f>
        <v>36153.419760614503</v>
      </c>
      <c r="DN54" s="4">
        <f>ParFedAn19!$K$14*CoAr14FII19!O55+Aj1S19!I56</f>
        <v>135584.64137819046</v>
      </c>
      <c r="DO54" s="5">
        <f t="shared" si="63"/>
        <v>7207297.7859619465</v>
      </c>
      <c r="DQ54" s="3" t="s">
        <v>49</v>
      </c>
      <c r="DR54" s="4">
        <f>ParFedAn19!$C$22*CaGa19!$N55</f>
        <v>6187498.2837704485</v>
      </c>
      <c r="DS54" s="4">
        <f>ParFedAn19!$D$22*CaGa19!$N55</f>
        <v>873404.25778728118</v>
      </c>
      <c r="DT54" s="4">
        <f>ParFedAn19!$E$22*CoAr14FIII19!R53</f>
        <v>0</v>
      </c>
      <c r="DU54" s="4">
        <f>ParFedAn19!$F$22*CaGa19!$N55</f>
        <v>186229.05257590057</v>
      </c>
      <c r="DV54" s="4">
        <f>ParFedAn19!$G$22*CaGa19!$N55</f>
        <v>543008.47958403383</v>
      </c>
      <c r="DW54" s="4">
        <f>ParFedAn19!$H$22*CaGa19!$N55</f>
        <v>21892.717297260428</v>
      </c>
      <c r="DX54" s="4">
        <f>ParFedAn19!$I$22*CaGa19!$N55</f>
        <v>135576.04515024487</v>
      </c>
      <c r="DY54" s="4">
        <f>ParFedAn19!$J$22*CaGa19!$N55</f>
        <v>36153.419760614503</v>
      </c>
      <c r="DZ54" s="4">
        <f>ParFedAn19!$K$22*CoAr14FII19!O55</f>
        <v>161497.35147460658</v>
      </c>
      <c r="EA54" s="5">
        <f t="shared" si="64"/>
        <v>8145259.6074003894</v>
      </c>
      <c r="EC54" s="3" t="s">
        <v>49</v>
      </c>
      <c r="ED54" s="4">
        <f>ParFedAn19!$C$26*CaGa19!$N55</f>
        <v>7529065.5980763212</v>
      </c>
      <c r="EE54" s="4">
        <f>ParFedAn19!$D$26*CaGa19!$N55</f>
        <v>1014893.6581341176</v>
      </c>
      <c r="EF54" s="4">
        <f>ParFedAn19!$E$26*CoAr14FIII19!R53</f>
        <v>0</v>
      </c>
      <c r="EG54" s="4">
        <f>ParFedAn19!$F$26*CaGa19!$N55</f>
        <v>190446.11992944116</v>
      </c>
      <c r="EH54" s="4">
        <f>ParFedAn19!$G$26*CaGa19!$N55</f>
        <v>180596.79471140905</v>
      </c>
      <c r="EI54" s="4">
        <f>ParFedAn19!$H$26*CaGa19!$N55</f>
        <v>13892.759680978041</v>
      </c>
      <c r="EJ54" s="4">
        <f>ParFedAn19!$I$26*CaGa19!$N55</f>
        <v>214135.52019092036</v>
      </c>
      <c r="EK54" s="4">
        <f>ParFedAn19!$J$26*CaGa19!$N55</f>
        <v>36153.419760614503</v>
      </c>
      <c r="EL54" s="4">
        <f>ParFedAn19!$K$26*CoAr14FII19!O55</f>
        <v>187336.43108417199</v>
      </c>
      <c r="EM54" s="5">
        <f t="shared" si="65"/>
        <v>9366520.3015679754</v>
      </c>
      <c r="EO54" s="3" t="s">
        <v>49</v>
      </c>
      <c r="EP54" s="4">
        <f>ParFedAn19!$C$30*CaGa19!$N55</f>
        <v>6877098.269671781</v>
      </c>
      <c r="EQ54" s="4">
        <f>ParFedAn19!$D$30*CaGa19!$N55</f>
        <v>842106.65661946288</v>
      </c>
      <c r="ER54" s="4">
        <f>ParFedAn19!$E$30*CoAr14FIII19!R53</f>
        <v>3605884.1651346767</v>
      </c>
      <c r="ES54" s="400">
        <f>ParFedAn19!$F$30*CaGa19!$N55</f>
        <v>-41640.800814195769</v>
      </c>
      <c r="ET54" s="4">
        <f>ParFedAn19!$G$30*CaGa19!$N55</f>
        <v>178891.42592537741</v>
      </c>
      <c r="EU54" s="4">
        <f>ParFedAn19!$H$30*CaGa19!$N55</f>
        <v>22999.807007793304</v>
      </c>
      <c r="EV54" s="4">
        <f>ParFedAn19!$I$30*CaGa19!$N55</f>
        <v>182931.988819697</v>
      </c>
      <c r="EW54" s="4">
        <f>ParFedAn19!$J$30*CaGa19!$N55</f>
        <v>36153.419760614503</v>
      </c>
      <c r="EX54" s="4">
        <f>ParFedAn19!$K$30*CoAr14FII19!O55</f>
        <v>190740.69793486773</v>
      </c>
      <c r="EY54" s="5">
        <f t="shared" si="66"/>
        <v>11895165.630060077</v>
      </c>
      <c r="FA54" s="3" t="s">
        <v>49</v>
      </c>
      <c r="FB54" s="405">
        <f>ParFedAn19!$C$41*CaGa19!$AC55+Aj1S19!AW56</f>
        <v>6002677.5178742176</v>
      </c>
      <c r="FC54" s="405">
        <f>ParFedAn19!$D$41*CaGa19!$AC55+Aj1S19!AX56</f>
        <v>813461.89541288302</v>
      </c>
      <c r="FD54" s="468">
        <f>IFERROR(ParFedAn19!$E$41*CoAr14FIII19!R53+Aj1S19!AY56,0)</f>
        <v>610841.36660585552</v>
      </c>
      <c r="FE54" s="405">
        <f>ParFedAn19!$F$41*CaGa19!$AC55+Aj1S19!AZ56</f>
        <v>171241.14314137393</v>
      </c>
      <c r="FF54" s="405">
        <f>ParFedAn19!$G$41*CaGa19!$AC55+Aj1S19!BA56</f>
        <v>612411.50736027688</v>
      </c>
      <c r="FG54" s="405">
        <f>ParFedAn19!$H$41*CaGa19!$AC55+Aj1S19!BB56</f>
        <v>23986.235835838812</v>
      </c>
      <c r="FH54" s="405">
        <f>ParFedAn19!$I$41*CaGa19!$AC55+Aj1S19!BC56</f>
        <v>161859.35746121706</v>
      </c>
      <c r="FI54" s="405">
        <f>ParFedAn19!$J$41*CaGa19!$AC55+Aj1S19!BD56</f>
        <v>36618.94444956482</v>
      </c>
      <c r="FJ54" s="405">
        <f>ParFedAn19!$K$41*CoAr14FII19!U55+Aj1S19!BE56</f>
        <v>187575.17910140599</v>
      </c>
      <c r="FK54" s="5">
        <f t="shared" si="67"/>
        <v>8620673.1472426336</v>
      </c>
      <c r="FM54" s="3" t="s">
        <v>49</v>
      </c>
      <c r="FN54" s="4"/>
      <c r="FO54" s="4"/>
      <c r="FP54" s="4"/>
      <c r="FQ54" s="4"/>
      <c r="FR54" s="4"/>
      <c r="FS54" s="4"/>
      <c r="FT54" s="4"/>
      <c r="FU54" s="4"/>
      <c r="FV54" s="4"/>
      <c r="FW54" s="5">
        <f t="shared" si="68"/>
        <v>0</v>
      </c>
      <c r="FY54" s="3" t="s">
        <v>49</v>
      </c>
      <c r="FZ54" s="4"/>
      <c r="GA54" s="4"/>
      <c r="GB54" s="4"/>
      <c r="GC54" s="4"/>
      <c r="GD54" s="4"/>
      <c r="GE54" s="4"/>
      <c r="GF54" s="4"/>
      <c r="GG54" s="4"/>
      <c r="GH54" s="4"/>
      <c r="GI54" s="5">
        <f t="shared" si="69"/>
        <v>0</v>
      </c>
      <c r="GK54" s="3" t="s">
        <v>49</v>
      </c>
      <c r="GL54" s="4"/>
      <c r="GM54" s="4"/>
      <c r="GN54" s="4"/>
      <c r="GO54" s="4"/>
      <c r="GP54" s="4"/>
      <c r="GQ54" s="4"/>
      <c r="GR54" s="4"/>
      <c r="GS54" s="4"/>
      <c r="GT54" s="4"/>
      <c r="GU54" s="5">
        <f t="shared" si="70"/>
        <v>0</v>
      </c>
      <c r="GW54" s="3" t="s">
        <v>49</v>
      </c>
      <c r="GX54" s="4"/>
      <c r="GY54" s="4"/>
      <c r="GZ54" s="4"/>
      <c r="HA54" s="4"/>
      <c r="HB54" s="4"/>
      <c r="HC54" s="4"/>
      <c r="HD54" s="4"/>
      <c r="HE54" s="4"/>
      <c r="HF54" s="4"/>
      <c r="HG54" s="5"/>
      <c r="HI54" s="3" t="s">
        <v>49</v>
      </c>
      <c r="HJ54" s="4"/>
      <c r="HK54" s="4"/>
      <c r="HL54" s="4"/>
      <c r="HM54" s="4"/>
      <c r="HN54" s="4"/>
      <c r="HO54" s="4"/>
      <c r="HP54" s="4"/>
      <c r="HQ54" s="4"/>
      <c r="HR54" s="4"/>
      <c r="HS54" s="5">
        <f t="shared" si="71"/>
        <v>0</v>
      </c>
    </row>
    <row r="55" spans="1:227" s="2" customFormat="1">
      <c r="A55" s="3" t="s">
        <v>50</v>
      </c>
      <c r="B55" s="4">
        <f t="shared" si="75"/>
        <v>3856795.5655031041</v>
      </c>
      <c r="C55" s="4">
        <f t="shared" si="75"/>
        <v>540799.24341441435</v>
      </c>
      <c r="D55" s="4">
        <f t="shared" si="75"/>
        <v>0</v>
      </c>
      <c r="E55" s="4">
        <f t="shared" si="75"/>
        <v>177114.76671398629</v>
      </c>
      <c r="F55" s="4">
        <f t="shared" si="75"/>
        <v>158278.05334253254</v>
      </c>
      <c r="G55" s="4">
        <f t="shared" si="75"/>
        <v>14586.514548504001</v>
      </c>
      <c r="H55" s="4">
        <f t="shared" si="73"/>
        <v>123976.21691560649</v>
      </c>
      <c r="I55" s="4">
        <f t="shared" si="73"/>
        <v>22156.158635081265</v>
      </c>
      <c r="J55" s="4">
        <f t="shared" si="73"/>
        <v>44562.072861593442</v>
      </c>
      <c r="K55" s="6">
        <f t="shared" si="9"/>
        <v>4938268.5919348225</v>
      </c>
      <c r="L55" s="3"/>
      <c r="M55" s="3" t="s">
        <v>50</v>
      </c>
      <c r="N55" s="4">
        <f t="shared" si="76"/>
        <v>4206853.7225292772</v>
      </c>
      <c r="O55" s="4">
        <f t="shared" si="76"/>
        <v>557764.44983378006</v>
      </c>
      <c r="P55" s="4">
        <f t="shared" si="76"/>
        <v>0</v>
      </c>
      <c r="Q55" s="4">
        <f t="shared" si="76"/>
        <v>68440.502876766128</v>
      </c>
      <c r="R55" s="4">
        <f t="shared" si="76"/>
        <v>184361.16776900631</v>
      </c>
      <c r="S55" s="4">
        <f t="shared" si="76"/>
        <v>12008.601915824998</v>
      </c>
      <c r="T55" s="4">
        <f t="shared" si="74"/>
        <v>108807.91877211686</v>
      </c>
      <c r="U55" s="4">
        <f t="shared" si="74"/>
        <v>22156.158635081265</v>
      </c>
      <c r="V55" s="4">
        <f t="shared" si="74"/>
        <v>42675.95929523425</v>
      </c>
      <c r="W55" s="5">
        <f t="shared" si="11"/>
        <v>5203068.481627089</v>
      </c>
      <c r="X55" s="5"/>
      <c r="Y55" s="3" t="s">
        <v>50</v>
      </c>
      <c r="Z55" s="4">
        <f t="shared" si="12"/>
        <v>1202639.0242705555</v>
      </c>
      <c r="AA55" s="4">
        <f t="shared" si="13"/>
        <v>162968.56199423375</v>
      </c>
      <c r="AB55" s="4">
        <f t="shared" si="14"/>
        <v>0</v>
      </c>
      <c r="AC55" s="4">
        <f t="shared" si="15"/>
        <v>34284.50332016113</v>
      </c>
      <c r="AD55" s="4">
        <f t="shared" si="16"/>
        <v>123430.99935011844</v>
      </c>
      <c r="AE55" s="4">
        <f t="shared" si="17"/>
        <v>4814.2570481779539</v>
      </c>
      <c r="AF55" s="4">
        <f t="shared" si="18"/>
        <v>32404.828559000031</v>
      </c>
      <c r="AG55" s="4">
        <f t="shared" si="19"/>
        <v>7344.0830886473022</v>
      </c>
      <c r="AH55" s="4">
        <f t="shared" si="20"/>
        <v>15062.759679094623</v>
      </c>
      <c r="AI55" s="5">
        <f t="shared" si="21"/>
        <v>1582949.0173099886</v>
      </c>
      <c r="AK55" s="3" t="s">
        <v>50</v>
      </c>
      <c r="AL55" s="4">
        <f t="shared" si="22"/>
        <v>0</v>
      </c>
      <c r="AM55" s="4">
        <f t="shared" si="23"/>
        <v>0</v>
      </c>
      <c r="AN55" s="4">
        <f t="shared" si="24"/>
        <v>0</v>
      </c>
      <c r="AO55" s="4">
        <f t="shared" si="25"/>
        <v>0</v>
      </c>
      <c r="AP55" s="4">
        <f t="shared" si="26"/>
        <v>0</v>
      </c>
      <c r="AQ55" s="4">
        <f t="shared" si="27"/>
        <v>0</v>
      </c>
      <c r="AR55" s="4">
        <f t="shared" si="28"/>
        <v>0</v>
      </c>
      <c r="AS55" s="4">
        <f t="shared" si="29"/>
        <v>0</v>
      </c>
      <c r="AT55" s="4">
        <f t="shared" si="30"/>
        <v>0</v>
      </c>
      <c r="AU55" s="5">
        <f t="shared" si="31"/>
        <v>0</v>
      </c>
      <c r="AW55" s="3" t="s">
        <v>50</v>
      </c>
      <c r="AX55" s="4">
        <f t="shared" si="32"/>
        <v>8063649.2880323809</v>
      </c>
      <c r="AY55" s="4">
        <f t="shared" si="33"/>
        <v>1098563.6932481944</v>
      </c>
      <c r="AZ55" s="4">
        <f t="shared" si="34"/>
        <v>0</v>
      </c>
      <c r="BA55" s="4">
        <f t="shared" si="35"/>
        <v>245555.2695907524</v>
      </c>
      <c r="BB55" s="4">
        <f t="shared" si="36"/>
        <v>342639.22111153882</v>
      </c>
      <c r="BC55" s="4">
        <f t="shared" si="37"/>
        <v>26595.116464329003</v>
      </c>
      <c r="BD55" s="4">
        <f t="shared" si="38"/>
        <v>232784.13568772335</v>
      </c>
      <c r="BE55" s="4">
        <f t="shared" si="39"/>
        <v>44312.31727016253</v>
      </c>
      <c r="BF55" s="4">
        <f t="shared" si="40"/>
        <v>87238.032156827685</v>
      </c>
      <c r="BG55" s="5">
        <f t="shared" si="41"/>
        <v>10141337.073561911</v>
      </c>
      <c r="BI55" s="3" t="s">
        <v>50</v>
      </c>
      <c r="BJ55" s="4">
        <f t="shared" si="42"/>
        <v>1202639.0242705555</v>
      </c>
      <c r="BK55" s="4">
        <f t="shared" si="43"/>
        <v>162968.56199423375</v>
      </c>
      <c r="BL55" s="4">
        <f t="shared" si="44"/>
        <v>0</v>
      </c>
      <c r="BM55" s="4">
        <f t="shared" si="45"/>
        <v>34284.50332016113</v>
      </c>
      <c r="BN55" s="4">
        <f t="shared" si="46"/>
        <v>123430.99935011844</v>
      </c>
      <c r="BO55" s="4">
        <f t="shared" si="47"/>
        <v>4814.2570481779539</v>
      </c>
      <c r="BP55" s="4">
        <f t="shared" si="48"/>
        <v>32404.828559000031</v>
      </c>
      <c r="BQ55" s="4">
        <f t="shared" si="49"/>
        <v>7344.0830886473022</v>
      </c>
      <c r="BR55" s="4">
        <f t="shared" si="50"/>
        <v>15062.759679094623</v>
      </c>
      <c r="BS55" s="5">
        <f t="shared" si="51"/>
        <v>1582949.0173099886</v>
      </c>
      <c r="BU55" s="3" t="s">
        <v>50</v>
      </c>
      <c r="BV55" s="4">
        <f t="shared" si="52"/>
        <v>9266288.3123029359</v>
      </c>
      <c r="BW55" s="4">
        <f t="shared" si="53"/>
        <v>1261532.2552424283</v>
      </c>
      <c r="BX55" s="4">
        <f t="shared" si="54"/>
        <v>0</v>
      </c>
      <c r="BY55" s="4">
        <f t="shared" si="55"/>
        <v>279839.77291091351</v>
      </c>
      <c r="BZ55" s="4">
        <f t="shared" si="56"/>
        <v>466070.22046165727</v>
      </c>
      <c r="CA55" s="4">
        <f t="shared" si="57"/>
        <v>31409.373512506958</v>
      </c>
      <c r="CB55" s="4">
        <f t="shared" si="58"/>
        <v>265188.96424672339</v>
      </c>
      <c r="CC55" s="4">
        <f t="shared" si="59"/>
        <v>51656.400358809835</v>
      </c>
      <c r="CD55" s="4">
        <f t="shared" si="60"/>
        <v>102300.79183592231</v>
      </c>
      <c r="CE55" s="5">
        <f t="shared" si="61"/>
        <v>11724286.090871897</v>
      </c>
      <c r="CF55" s="6"/>
      <c r="CG55" s="3" t="s">
        <v>50</v>
      </c>
      <c r="CH55" s="4">
        <f>ParFedAn19!$C$7*CaGa19!$N56</f>
        <v>1141566.9063208646</v>
      </c>
      <c r="CI55" s="4">
        <f>ParFedAn19!$D$7*CaGa19!$N56</f>
        <v>157086.28593556728</v>
      </c>
      <c r="CJ55" s="4">
        <f>ParFedAn19!$E$7*CoAr14FIII19!R54</f>
        <v>0</v>
      </c>
      <c r="CK55" s="4">
        <f>ParFedAn19!$F$7*CaGa19!$N56</f>
        <v>41760.204882376092</v>
      </c>
      <c r="CL55" s="4">
        <f>ParFedAn19!$G$7*CaGa19!$N56</f>
        <v>85190.512447768473</v>
      </c>
      <c r="CM55" s="4">
        <f>ParFedAn19!$H$7*CaGa19!$N56</f>
        <v>5264.529853503489</v>
      </c>
      <c r="CN55" s="4">
        <f>ParFedAn19!$I$7*CaGa19!$N56+Aj1S19!G57</f>
        <v>41747.753996158732</v>
      </c>
      <c r="CO55" s="4">
        <f>ParFedAn19!$J$7*CaGa19!$N56</f>
        <v>7385.3862116937553</v>
      </c>
      <c r="CP55" s="4">
        <f>ParFedAn19!$K$7*CoAr14FII19!O56+Aj1S19!I57</f>
        <v>15322.77689758077</v>
      </c>
      <c r="CQ55" s="5">
        <f t="shared" si="72"/>
        <v>1495324.356545513</v>
      </c>
      <c r="CS55" s="3" t="s">
        <v>50</v>
      </c>
      <c r="CT55" s="4">
        <f>ParFedAn19!$C$11*CaGa19!$N56</f>
        <v>1576728.3957968953</v>
      </c>
      <c r="CU55" s="4">
        <f>ParFedAn19!$D$11*CaGa19!$N56</f>
        <v>227217.95920960951</v>
      </c>
      <c r="CV55" s="4">
        <f>ParFedAn19!$E$11*CoAr14FIII19!R54</f>
        <v>0</v>
      </c>
      <c r="CW55" s="4">
        <f>ParFedAn19!$F$11*CaGa19!$N56</f>
        <v>72798.47018483287</v>
      </c>
      <c r="CX55" s="4">
        <f>ParFedAn19!$G$11*CaGa19!$N56</f>
        <v>36543.770447382027</v>
      </c>
      <c r="CY55" s="4">
        <f>ParFedAn19!$H$11*CaGa19!$N56</f>
        <v>4290.1112545187871</v>
      </c>
      <c r="CZ55" s="4">
        <f>ParFedAn19!$I$11*CaGa19!$N56+Aj1S19!G57</f>
        <v>44208.897937217203</v>
      </c>
      <c r="DA55" s="4">
        <f>ParFedAn19!$J$11*CaGa19!$N56</f>
        <v>7385.3862116937553</v>
      </c>
      <c r="DB55" s="4">
        <f>ParFedAn19!$K$11*CoAr14FII19!O56+Aj1S19!I57</f>
        <v>18617.926116532126</v>
      </c>
      <c r="DC55" s="5">
        <f t="shared" si="62"/>
        <v>1987790.9171586817</v>
      </c>
      <c r="DE55" s="3" t="s">
        <v>50</v>
      </c>
      <c r="DF55" s="4">
        <f>ParFedAn19!$C$14*CaGa19!$N56</f>
        <v>1138500.2633853443</v>
      </c>
      <c r="DG55" s="4">
        <f>ParFedAn19!$D$14*CaGa19!$N56</f>
        <v>156494.99826923764</v>
      </c>
      <c r="DH55" s="4">
        <f>ParFedAn19!$E$14*CoAr14FIII19!R54</f>
        <v>0</v>
      </c>
      <c r="DI55" s="4">
        <f>ParFedAn19!$F$14*CaGa19!$N56</f>
        <v>62556.091646777306</v>
      </c>
      <c r="DJ55" s="4">
        <f>ParFedAn19!$G$14*CaGa19!$N56</f>
        <v>36543.770447382027</v>
      </c>
      <c r="DK55" s="4">
        <f>ParFedAn19!$H$14*CaGa19!$N56</f>
        <v>5031.8734404817269</v>
      </c>
      <c r="DL55" s="4">
        <f>ParFedAn19!$I$14*CaGa19!$N56+Aj1S19!G57</f>
        <v>38019.564982230564</v>
      </c>
      <c r="DM55" s="4">
        <f>ParFedAn19!$J$14*CaGa19!$N56</f>
        <v>7385.3862116937553</v>
      </c>
      <c r="DN55" s="4">
        <f>ParFedAn19!$K$14*CoAr14FII19!O56+Aj1S19!I57</f>
        <v>10621.369847480548</v>
      </c>
      <c r="DO55" s="5">
        <f t="shared" si="63"/>
        <v>1455153.3182306276</v>
      </c>
      <c r="DQ55" s="3" t="s">
        <v>50</v>
      </c>
      <c r="DR55" s="4">
        <f>ParFedAn19!$C$22*CaGa19!$N56</f>
        <v>1263976.2659359649</v>
      </c>
      <c r="DS55" s="4">
        <f>ParFedAn19!$D$22*CaGa19!$N56</f>
        <v>178418.19129165463</v>
      </c>
      <c r="DT55" s="4">
        <f>ParFedAn19!$E$22*CoAr14FIII19!R54</f>
        <v>0</v>
      </c>
      <c r="DU55" s="4">
        <f>ParFedAn19!$F$22*CaGa19!$N56</f>
        <v>38042.693781603972</v>
      </c>
      <c r="DV55" s="4">
        <f>ParFedAn19!$G$22*CaGa19!$N56</f>
        <v>110925.25588192239</v>
      </c>
      <c r="DW55" s="4">
        <f>ParFedAn19!$H$22*CaGa19!$N56</f>
        <v>4472.2234724759637</v>
      </c>
      <c r="DX55" s="4">
        <f>ParFedAn19!$I$22*CaGa19!$N56</f>
        <v>27695.345588839245</v>
      </c>
      <c r="DY55" s="4">
        <f>ParFedAn19!$J$22*CaGa19!$N56</f>
        <v>7385.3862116937553</v>
      </c>
      <c r="DZ55" s="4">
        <f>ParFedAn19!$K$22*CoAr14FII19!O56</f>
        <v>12773.12891357101</v>
      </c>
      <c r="EA55" s="5">
        <f t="shared" si="64"/>
        <v>1643688.4910777258</v>
      </c>
      <c r="EC55" s="3" t="s">
        <v>50</v>
      </c>
      <c r="ED55" s="4">
        <f>ParFedAn19!$C$26*CaGa19!$N56</f>
        <v>1538030.3612535915</v>
      </c>
      <c r="EE55" s="4">
        <f>ParFedAn19!$D$26*CaGa19!$N56</f>
        <v>207321.51145725386</v>
      </c>
      <c r="EF55" s="4">
        <f>ParFedAn19!$E$26*CoAr14FIII19!R54</f>
        <v>0</v>
      </c>
      <c r="EG55" s="4">
        <f>ParFedAn19!$F$26*CaGa19!$N56</f>
        <v>38904.152290725462</v>
      </c>
      <c r="EH55" s="4">
        <f>ParFedAn19!$G$26*CaGa19!$N56</f>
        <v>36892.141500559883</v>
      </c>
      <c r="EI55" s="4">
        <f>ParFedAn19!$H$26*CaGa19!$N56</f>
        <v>2837.9997374977561</v>
      </c>
      <c r="EJ55" s="4">
        <f>ParFedAn19!$I$26*CaGa19!$N56</f>
        <v>43743.400450729932</v>
      </c>
      <c r="EK55" s="4">
        <f>ParFedAn19!$J$26*CaGa19!$N56</f>
        <v>7385.3862116937553</v>
      </c>
      <c r="EL55" s="4">
        <f>ParFedAn19!$K$26*CoAr14FII19!O56</f>
        <v>14816.790260629685</v>
      </c>
      <c r="EM55" s="5">
        <f t="shared" si="65"/>
        <v>1889931.7431626818</v>
      </c>
      <c r="EO55" s="3" t="s">
        <v>50</v>
      </c>
      <c r="EP55" s="4">
        <f>ParFedAn19!$C$30*CaGa19!$N56</f>
        <v>1404847.0953397208</v>
      </c>
      <c r="EQ55" s="4">
        <f>ParFedAn19!$D$30*CaGa19!$N56</f>
        <v>172024.7470848716</v>
      </c>
      <c r="ER55" s="4">
        <f>ParFedAn19!$E$30*CoAr14FIII19!R54</f>
        <v>0</v>
      </c>
      <c r="ES55" s="400">
        <f>ParFedAn19!$F$30*CaGa19!$N56</f>
        <v>-8506.343195563315</v>
      </c>
      <c r="ET55" s="4">
        <f>ParFedAn19!$G$30*CaGa19!$N56</f>
        <v>36543.770386524026</v>
      </c>
      <c r="EU55" s="4">
        <f>ParFedAn19!$H$30*CaGa19!$N56</f>
        <v>4698.3787058512798</v>
      </c>
      <c r="EV55" s="4">
        <f>ParFedAn19!$I$30*CaGa19!$N56</f>
        <v>37369.17273254769</v>
      </c>
      <c r="EW55" s="4">
        <f>ParFedAn19!$J$30*CaGa19!$N56</f>
        <v>7385.3862116937553</v>
      </c>
      <c r="EX55" s="4">
        <f>ParFedAn19!$K$30*CoAr14FII19!O56</f>
        <v>15086.040121033559</v>
      </c>
      <c r="EY55" s="5">
        <f t="shared" si="66"/>
        <v>1669448.2473866793</v>
      </c>
      <c r="FA55" s="3" t="s">
        <v>50</v>
      </c>
      <c r="FB55" s="405">
        <f>ParFedAn19!$C$41*CaGa19!$AC56+Aj1S19!AW57</f>
        <v>1202639.0242705555</v>
      </c>
      <c r="FC55" s="405">
        <f>ParFedAn19!$D$41*CaGa19!$AC56+Aj1S19!AX57</f>
        <v>162968.56199423375</v>
      </c>
      <c r="FD55" s="468">
        <f>IFERROR(ParFedAn19!$E$41*CoAr14FIII19!R54+Aj1S19!AY57,0)</f>
        <v>0</v>
      </c>
      <c r="FE55" s="405">
        <f>ParFedAn19!$F$41*CaGa19!$AC56+Aj1S19!AZ57</f>
        <v>34284.50332016113</v>
      </c>
      <c r="FF55" s="405">
        <f>ParFedAn19!$G$41*CaGa19!$AC56+Aj1S19!BA57</f>
        <v>123430.99935011844</v>
      </c>
      <c r="FG55" s="405">
        <f>ParFedAn19!$H$41*CaGa19!$AC56+Aj1S19!BB57</f>
        <v>4814.2570481779539</v>
      </c>
      <c r="FH55" s="405">
        <f>ParFedAn19!$I$41*CaGa19!$AC56+Aj1S19!BC57</f>
        <v>32404.828559000031</v>
      </c>
      <c r="FI55" s="405">
        <f>ParFedAn19!$J$41*CaGa19!$AC56+Aj1S19!BD57</f>
        <v>7344.0830886473022</v>
      </c>
      <c r="FJ55" s="405">
        <f>ParFedAn19!$K$41*CoAr14FII19!U56+Aj1S19!BE57</f>
        <v>15062.759679094623</v>
      </c>
      <c r="FK55" s="5">
        <f t="shared" si="67"/>
        <v>1582949.0173099886</v>
      </c>
      <c r="FM55" s="3" t="s">
        <v>50</v>
      </c>
      <c r="FN55" s="4"/>
      <c r="FO55" s="4"/>
      <c r="FP55" s="4"/>
      <c r="FQ55" s="4"/>
      <c r="FR55" s="4"/>
      <c r="FS55" s="4"/>
      <c r="FT55" s="4"/>
      <c r="FU55" s="4"/>
      <c r="FV55" s="4"/>
      <c r="FW55" s="5">
        <f t="shared" si="68"/>
        <v>0</v>
      </c>
      <c r="FY55" s="3" t="s">
        <v>50</v>
      </c>
      <c r="FZ55" s="4"/>
      <c r="GA55" s="4"/>
      <c r="GB55" s="4"/>
      <c r="GC55" s="4"/>
      <c r="GD55" s="4"/>
      <c r="GE55" s="4"/>
      <c r="GF55" s="4"/>
      <c r="GG55" s="4"/>
      <c r="GH55" s="4"/>
      <c r="GI55" s="5">
        <f t="shared" si="69"/>
        <v>0</v>
      </c>
      <c r="GK55" s="3" t="s">
        <v>50</v>
      </c>
      <c r="GL55" s="4"/>
      <c r="GM55" s="4"/>
      <c r="GN55" s="4"/>
      <c r="GO55" s="4"/>
      <c r="GP55" s="4"/>
      <c r="GQ55" s="4"/>
      <c r="GR55" s="4"/>
      <c r="GS55" s="4"/>
      <c r="GT55" s="4"/>
      <c r="GU55" s="5">
        <f t="shared" si="70"/>
        <v>0</v>
      </c>
      <c r="GW55" s="3" t="s">
        <v>50</v>
      </c>
      <c r="GX55" s="4"/>
      <c r="GY55" s="4"/>
      <c r="GZ55" s="4"/>
      <c r="HA55" s="4"/>
      <c r="HB55" s="4"/>
      <c r="HC55" s="4"/>
      <c r="HD55" s="4"/>
      <c r="HE55" s="4"/>
      <c r="HF55" s="4"/>
      <c r="HG55" s="5"/>
      <c r="HI55" s="3" t="s">
        <v>50</v>
      </c>
      <c r="HJ55" s="4"/>
      <c r="HK55" s="4"/>
      <c r="HL55" s="4"/>
      <c r="HM55" s="4"/>
      <c r="HN55" s="4"/>
      <c r="HO55" s="4"/>
      <c r="HP55" s="4"/>
      <c r="HQ55" s="4"/>
      <c r="HR55" s="4"/>
      <c r="HS55" s="5">
        <f t="shared" si="71"/>
        <v>0</v>
      </c>
    </row>
    <row r="56" spans="1:227" s="2" customFormat="1">
      <c r="A56" s="3" t="s">
        <v>51</v>
      </c>
      <c r="B56" s="4">
        <f t="shared" si="75"/>
        <v>5313550.1183413463</v>
      </c>
      <c r="C56" s="4">
        <f t="shared" si="75"/>
        <v>745065.12856061303</v>
      </c>
      <c r="D56" s="4">
        <f t="shared" si="75"/>
        <v>0</v>
      </c>
      <c r="E56" s="4">
        <f t="shared" si="75"/>
        <v>244012.98270792264</v>
      </c>
      <c r="F56" s="4">
        <f t="shared" si="75"/>
        <v>218061.43332861463</v>
      </c>
      <c r="G56" s="4">
        <f t="shared" si="75"/>
        <v>20096.003220559822</v>
      </c>
      <c r="H56" s="4">
        <f t="shared" si="73"/>
        <v>170803.41202954587</v>
      </c>
      <c r="I56" s="4">
        <f t="shared" si="73"/>
        <v>30524.786014181322</v>
      </c>
      <c r="J56" s="4">
        <f t="shared" si="73"/>
        <v>53033.521251521612</v>
      </c>
      <c r="K56" s="6">
        <f t="shared" si="9"/>
        <v>6795147.3854543054</v>
      </c>
      <c r="L56" s="3"/>
      <c r="M56" s="3" t="s">
        <v>51</v>
      </c>
      <c r="N56" s="4">
        <f t="shared" si="76"/>
        <v>5795829.1321241623</v>
      </c>
      <c r="O56" s="4">
        <f t="shared" si="76"/>
        <v>768438.28201048914</v>
      </c>
      <c r="P56" s="4">
        <f t="shared" si="76"/>
        <v>731514.31510520272</v>
      </c>
      <c r="Q56" s="4">
        <f t="shared" si="76"/>
        <v>94291.241520016512</v>
      </c>
      <c r="R56" s="4">
        <f t="shared" si="76"/>
        <v>253996.42998416629</v>
      </c>
      <c r="S56" s="4">
        <f t="shared" si="76"/>
        <v>16544.384333376638</v>
      </c>
      <c r="T56" s="4">
        <f t="shared" si="74"/>
        <v>149905.8790772694</v>
      </c>
      <c r="U56" s="4">
        <f t="shared" si="74"/>
        <v>30524.786014181322</v>
      </c>
      <c r="V56" s="4">
        <f t="shared" si="74"/>
        <v>50840.942960149929</v>
      </c>
      <c r="W56" s="5">
        <f t="shared" si="11"/>
        <v>7891885.3931290144</v>
      </c>
      <c r="X56" s="5"/>
      <c r="Y56" s="3" t="s">
        <v>51</v>
      </c>
      <c r="Z56" s="4">
        <f t="shared" si="12"/>
        <v>1656889.1509034769</v>
      </c>
      <c r="AA56" s="4">
        <f t="shared" si="13"/>
        <v>224523.59923241643</v>
      </c>
      <c r="AB56" s="4">
        <f t="shared" si="14"/>
        <v>123919.45594123636</v>
      </c>
      <c r="AC56" s="4">
        <f t="shared" si="15"/>
        <v>47234.14129168466</v>
      </c>
      <c r="AD56" s="4">
        <f t="shared" si="16"/>
        <v>170052.25972309438</v>
      </c>
      <c r="AE56" s="4">
        <f t="shared" si="17"/>
        <v>6632.6554450740532</v>
      </c>
      <c r="AF56" s="4">
        <f t="shared" si="18"/>
        <v>44644.492480908782</v>
      </c>
      <c r="AG56" s="4">
        <f t="shared" si="19"/>
        <v>10118.024899694194</v>
      </c>
      <c r="AH56" s="4">
        <f t="shared" si="20"/>
        <v>17970.218838075376</v>
      </c>
      <c r="AI56" s="5">
        <f t="shared" si="21"/>
        <v>2301983.9987556613</v>
      </c>
      <c r="AK56" s="3" t="s">
        <v>51</v>
      </c>
      <c r="AL56" s="4">
        <f t="shared" si="22"/>
        <v>0</v>
      </c>
      <c r="AM56" s="4">
        <f t="shared" si="23"/>
        <v>0</v>
      </c>
      <c r="AN56" s="4">
        <f t="shared" si="24"/>
        <v>0</v>
      </c>
      <c r="AO56" s="4">
        <f t="shared" si="25"/>
        <v>0</v>
      </c>
      <c r="AP56" s="4">
        <f t="shared" si="26"/>
        <v>0</v>
      </c>
      <c r="AQ56" s="4">
        <f t="shared" si="27"/>
        <v>0</v>
      </c>
      <c r="AR56" s="4">
        <f t="shared" si="28"/>
        <v>0</v>
      </c>
      <c r="AS56" s="4">
        <f t="shared" si="29"/>
        <v>0</v>
      </c>
      <c r="AT56" s="4">
        <f t="shared" si="30"/>
        <v>0</v>
      </c>
      <c r="AU56" s="5">
        <f t="shared" si="31"/>
        <v>0</v>
      </c>
      <c r="AW56" s="3" t="s">
        <v>51</v>
      </c>
      <c r="AX56" s="4">
        <f t="shared" si="32"/>
        <v>11109379.25046551</v>
      </c>
      <c r="AY56" s="4">
        <f t="shared" si="33"/>
        <v>1513503.4105711023</v>
      </c>
      <c r="AZ56" s="4">
        <f t="shared" si="34"/>
        <v>731514.31510520272</v>
      </c>
      <c r="BA56" s="4">
        <f t="shared" si="35"/>
        <v>338304.22422793909</v>
      </c>
      <c r="BB56" s="4">
        <f t="shared" si="36"/>
        <v>472057.86331278092</v>
      </c>
      <c r="BC56" s="4">
        <f t="shared" si="37"/>
        <v>36640.38755393646</v>
      </c>
      <c r="BD56" s="4">
        <f t="shared" si="38"/>
        <v>320709.29110681528</v>
      </c>
      <c r="BE56" s="4">
        <f t="shared" si="39"/>
        <v>61049.572028362651</v>
      </c>
      <c r="BF56" s="4">
        <f t="shared" si="40"/>
        <v>103874.46421167154</v>
      </c>
      <c r="BG56" s="5">
        <f t="shared" si="41"/>
        <v>14687032.77858332</v>
      </c>
      <c r="BI56" s="3" t="s">
        <v>51</v>
      </c>
      <c r="BJ56" s="4">
        <f t="shared" si="42"/>
        <v>1656889.1509034769</v>
      </c>
      <c r="BK56" s="4">
        <f t="shared" si="43"/>
        <v>224523.59923241643</v>
      </c>
      <c r="BL56" s="4">
        <f t="shared" si="44"/>
        <v>123919.45594123636</v>
      </c>
      <c r="BM56" s="4">
        <f t="shared" si="45"/>
        <v>47234.14129168466</v>
      </c>
      <c r="BN56" s="4">
        <f t="shared" si="46"/>
        <v>170052.25972309438</v>
      </c>
      <c r="BO56" s="4">
        <f t="shared" si="47"/>
        <v>6632.6554450740532</v>
      </c>
      <c r="BP56" s="4">
        <f t="shared" si="48"/>
        <v>44644.492480908782</v>
      </c>
      <c r="BQ56" s="4">
        <f t="shared" si="49"/>
        <v>10118.024899694194</v>
      </c>
      <c r="BR56" s="4">
        <f t="shared" si="50"/>
        <v>17970.218838075376</v>
      </c>
      <c r="BS56" s="5">
        <f t="shared" si="51"/>
        <v>2301983.9987556613</v>
      </c>
      <c r="BU56" s="3" t="s">
        <v>51</v>
      </c>
      <c r="BV56" s="4">
        <f t="shared" si="52"/>
        <v>12766268.401368987</v>
      </c>
      <c r="BW56" s="4">
        <f t="shared" si="53"/>
        <v>1738027.0098035187</v>
      </c>
      <c r="BX56" s="4">
        <f t="shared" si="54"/>
        <v>855433.77104643907</v>
      </c>
      <c r="BY56" s="4">
        <f t="shared" si="55"/>
        <v>385538.36551962374</v>
      </c>
      <c r="BZ56" s="4">
        <f t="shared" si="56"/>
        <v>642110.12303587527</v>
      </c>
      <c r="CA56" s="4">
        <f t="shared" si="57"/>
        <v>43273.042999010511</v>
      </c>
      <c r="CB56" s="4">
        <f t="shared" si="58"/>
        <v>365353.78358772409</v>
      </c>
      <c r="CC56" s="4">
        <f t="shared" si="59"/>
        <v>71167.596928056839</v>
      </c>
      <c r="CD56" s="4">
        <f t="shared" si="60"/>
        <v>121844.68304974692</v>
      </c>
      <c r="CE56" s="5">
        <f t="shared" si="61"/>
        <v>16989016.777338982</v>
      </c>
      <c r="CF56" s="6"/>
      <c r="CG56" s="3" t="s">
        <v>51</v>
      </c>
      <c r="CH56" s="4">
        <f>ParFedAn19!$C$7*CaGa19!$N57</f>
        <v>1572749.4151960679</v>
      </c>
      <c r="CI56" s="4">
        <f>ParFedAn19!$D$7*CaGa19!$N57</f>
        <v>216419.52212570919</v>
      </c>
      <c r="CJ56" s="4">
        <f>ParFedAn19!$E$7*CoAr14FIII19!R55</f>
        <v>0</v>
      </c>
      <c r="CK56" s="4">
        <f>ParFedAn19!$F$7*CaGa19!$N57</f>
        <v>57533.498425334095</v>
      </c>
      <c r="CL56" s="4">
        <f>ParFedAn19!$G$7*CaGa19!$N57</f>
        <v>117367.9158800194</v>
      </c>
      <c r="CM56" s="4">
        <f>ParFedAn19!$H$7*CaGa19!$N57</f>
        <v>7253.0012936908151</v>
      </c>
      <c r="CN56" s="4">
        <f>ParFedAn19!$I$7*CaGa19!$N57+Aj1S19!G58</f>
        <v>57516.344703156225</v>
      </c>
      <c r="CO56" s="4">
        <f>ParFedAn19!$J$7*CaGa19!$N57</f>
        <v>10174.928671393774</v>
      </c>
      <c r="CP56" s="4">
        <f>ParFedAn19!$K$7*CoAr14FII19!O57+Aj1S19!I58</f>
        <v>18236.277183926592</v>
      </c>
      <c r="CQ56" s="5">
        <f t="shared" si="72"/>
        <v>2057250.9034792979</v>
      </c>
      <c r="CS56" s="3" t="s">
        <v>51</v>
      </c>
      <c r="CT56" s="4">
        <f>ParFedAn19!$C$11*CaGa19!$N57</f>
        <v>2172276.236006788</v>
      </c>
      <c r="CU56" s="4">
        <f>ParFedAn19!$D$11*CaGa19!$N57</f>
        <v>313040.70789917739</v>
      </c>
      <c r="CV56" s="4">
        <f>ParFedAn19!$E$11*CoAr14FIII19!R55</f>
        <v>0</v>
      </c>
      <c r="CW56" s="4">
        <f>ParFedAn19!$F$11*CaGa19!$N57</f>
        <v>100295.2615185422</v>
      </c>
      <c r="CX56" s="4">
        <f>ParFedAn19!$G$11*CaGa19!$N57</f>
        <v>50346.758724297615</v>
      </c>
      <c r="CY56" s="4">
        <f>ParFedAn19!$H$11*CaGa19!$N57</f>
        <v>5910.5339593420294</v>
      </c>
      <c r="CZ56" s="4">
        <f>ParFedAn19!$I$11*CaGa19!$N57+Aj1S19!G58</f>
        <v>60907.090066025994</v>
      </c>
      <c r="DA56" s="4">
        <f>ParFedAn19!$J$11*CaGa19!$N57</f>
        <v>10174.928671393774</v>
      </c>
      <c r="DB56" s="4">
        <f>ParFedAn19!$K$11*CoAr14FII19!O57+Aj1S19!I58</f>
        <v>22161.871271382683</v>
      </c>
      <c r="DC56" s="5">
        <f t="shared" si="62"/>
        <v>2735113.3881169492</v>
      </c>
      <c r="DE56" s="3" t="s">
        <v>51</v>
      </c>
      <c r="DF56" s="4">
        <f>ParFedAn19!$C$14*CaGa19!$N57</f>
        <v>1568524.4671384909</v>
      </c>
      <c r="DG56" s="4">
        <f>ParFedAn19!$D$14*CaGa19!$N57</f>
        <v>215604.89853572645</v>
      </c>
      <c r="DH56" s="4">
        <f>ParFedAn19!$E$14*CoAr14FIII19!R55</f>
        <v>0</v>
      </c>
      <c r="DI56" s="4">
        <f>ParFedAn19!$F$14*CaGa19!$N57</f>
        <v>86184.222764046353</v>
      </c>
      <c r="DJ56" s="4">
        <f>ParFedAn19!$G$14*CaGa19!$N57</f>
        <v>50346.758724297615</v>
      </c>
      <c r="DK56" s="4">
        <f>ParFedAn19!$H$14*CaGa19!$N57</f>
        <v>6932.4679675269763</v>
      </c>
      <c r="DL56" s="4">
        <f>ParFedAn19!$I$14*CaGa19!$N57+Aj1S19!G58</f>
        <v>52379.977260363645</v>
      </c>
      <c r="DM56" s="4">
        <f>ParFedAn19!$J$14*CaGa19!$N57</f>
        <v>10174.928671393774</v>
      </c>
      <c r="DN56" s="4">
        <f>ParFedAn19!$K$14*CoAr14FII19!O57+Aj1S19!I58</f>
        <v>12635.372796212341</v>
      </c>
      <c r="DO56" s="5">
        <f t="shared" si="63"/>
        <v>2002783.0938580581</v>
      </c>
      <c r="DQ56" s="3" t="s">
        <v>51</v>
      </c>
      <c r="DR56" s="4">
        <f>ParFedAn19!$C$22*CaGa19!$N57</f>
        <v>1741394.1505008438</v>
      </c>
      <c r="DS56" s="4">
        <f>ParFedAn19!$D$22*CaGa19!$N57</f>
        <v>245808.72523595972</v>
      </c>
      <c r="DT56" s="4">
        <f>ParFedAn19!$E$22*CoAr14FIII19!R55</f>
        <v>0</v>
      </c>
      <c r="DU56" s="4">
        <f>ParFedAn19!$F$22*CaGa19!$N57</f>
        <v>52411.842062180127</v>
      </c>
      <c r="DV56" s="4">
        <f>ParFedAn19!$G$22*CaGa19!$N57</f>
        <v>152822.95794735674</v>
      </c>
      <c r="DW56" s="4">
        <f>ParFedAn19!$H$22*CaGa19!$N57</f>
        <v>6161.4319861736731</v>
      </c>
      <c r="DX56" s="4">
        <f>ParFedAn19!$I$22*CaGa19!$N57</f>
        <v>38156.185447668322</v>
      </c>
      <c r="DY56" s="4">
        <f>ParFedAn19!$J$22*CaGa19!$N57</f>
        <v>10174.928671393774</v>
      </c>
      <c r="DZ56" s="4">
        <f>ParFedAn19!$K$22*CoAr14FII19!O57</f>
        <v>15216.949524788439</v>
      </c>
      <c r="EA56" s="5">
        <f t="shared" si="64"/>
        <v>2262147.1713763643</v>
      </c>
      <c r="EC56" s="3" t="s">
        <v>51</v>
      </c>
      <c r="ED56" s="4">
        <f>ParFedAn19!$C$26*CaGa19!$N57</f>
        <v>2118961.5236931923</v>
      </c>
      <c r="EE56" s="4">
        <f>ParFedAn19!$D$26*CaGa19!$N57</f>
        <v>285629.15068450011</v>
      </c>
      <c r="EF56" s="4">
        <f>ParFedAn19!$E$26*CoAr14FIII19!R55</f>
        <v>0</v>
      </c>
      <c r="EG56" s="4">
        <f>ParFedAn19!$F$26*CaGa19!$N57</f>
        <v>53598.683025188642</v>
      </c>
      <c r="EH56" s="4">
        <f>ParFedAn19!$G$26*CaGa19!$N57</f>
        <v>50826.713396356681</v>
      </c>
      <c r="EI56" s="4">
        <f>ParFedAn19!$H$26*CaGa19!$N57</f>
        <v>3909.9437823240714</v>
      </c>
      <c r="EJ56" s="4">
        <f>ParFedAn19!$I$26*CaGa19!$N57</f>
        <v>60265.769002798821</v>
      </c>
      <c r="EK56" s="4">
        <f>ParFedAn19!$J$26*CaGa19!$N57</f>
        <v>10174.928671393774</v>
      </c>
      <c r="EL56" s="4">
        <f>ParFedAn19!$K$26*CoAr14FII19!O57</f>
        <v>17651.614654560373</v>
      </c>
      <c r="EM56" s="5">
        <f t="shared" si="65"/>
        <v>2601018.3269103151</v>
      </c>
      <c r="EO56" s="3" t="s">
        <v>51</v>
      </c>
      <c r="EP56" s="4">
        <f>ParFedAn19!$C$30*CaGa19!$N57</f>
        <v>1935473.4579301265</v>
      </c>
      <c r="EQ56" s="4">
        <f>ParFedAn19!$D$30*CaGa19!$N57</f>
        <v>237000.40609002925</v>
      </c>
      <c r="ER56" s="4">
        <f>ParFedAn19!$E$30*CoAr14FIII19!R55</f>
        <v>731514.31510520272</v>
      </c>
      <c r="ES56" s="400">
        <f>ParFedAn19!$F$30*CaGa19!$N57</f>
        <v>-11719.283567352251</v>
      </c>
      <c r="ET56" s="4">
        <f>ParFedAn19!$G$30*CaGa19!$N57</f>
        <v>50346.758640452877</v>
      </c>
      <c r="EU56" s="4">
        <f>ParFedAn19!$H$30*CaGa19!$N57</f>
        <v>6473.0085648788936</v>
      </c>
      <c r="EV56" s="4">
        <f>ParFedAn19!$I$30*CaGa19!$N57</f>
        <v>51483.924626802254</v>
      </c>
      <c r="EW56" s="4">
        <f>ParFedAn19!$J$30*CaGa19!$N57</f>
        <v>10174.928671393774</v>
      </c>
      <c r="EX56" s="4">
        <f>ParFedAn19!$K$30*CoAr14FII19!O57</f>
        <v>17972.378780801122</v>
      </c>
      <c r="EY56" s="5">
        <f t="shared" si="66"/>
        <v>3028719.8948423346</v>
      </c>
      <c r="FA56" s="3" t="s">
        <v>51</v>
      </c>
      <c r="FB56" s="405">
        <f>ParFedAn19!$C$41*CaGa19!$AC57+Aj1S19!AW58</f>
        <v>1656889.1509034769</v>
      </c>
      <c r="FC56" s="405">
        <f>ParFedAn19!$D$41*CaGa19!$AC57+Aj1S19!AX58</f>
        <v>224523.59923241643</v>
      </c>
      <c r="FD56" s="468">
        <f>IFERROR(ParFedAn19!$E$41*CoAr14FIII19!R55+Aj1S19!AY58,0)</f>
        <v>123919.45594123636</v>
      </c>
      <c r="FE56" s="405">
        <f>ParFedAn19!$F$41*CaGa19!$AC57+Aj1S19!AZ58</f>
        <v>47234.14129168466</v>
      </c>
      <c r="FF56" s="405">
        <f>ParFedAn19!$G$41*CaGa19!$AC57+Aj1S19!BA58</f>
        <v>170052.25972309438</v>
      </c>
      <c r="FG56" s="405">
        <f>ParFedAn19!$H$41*CaGa19!$AC57+Aj1S19!BB58</f>
        <v>6632.6554450740532</v>
      </c>
      <c r="FH56" s="405">
        <f>ParFedAn19!$I$41*CaGa19!$AC57+Aj1S19!BC58</f>
        <v>44644.492480908782</v>
      </c>
      <c r="FI56" s="405">
        <f>ParFedAn19!$J$41*CaGa19!$AC57+Aj1S19!BD58</f>
        <v>10118.024899694194</v>
      </c>
      <c r="FJ56" s="405">
        <f>ParFedAn19!$K$41*CoAr14FII19!U57+Aj1S19!BE58</f>
        <v>17970.218838075376</v>
      </c>
      <c r="FK56" s="5">
        <f t="shared" si="67"/>
        <v>2301983.9987556613</v>
      </c>
      <c r="FM56" s="3" t="s">
        <v>51</v>
      </c>
      <c r="FN56" s="4"/>
      <c r="FO56" s="4"/>
      <c r="FP56" s="4"/>
      <c r="FQ56" s="4"/>
      <c r="FR56" s="4"/>
      <c r="FS56" s="4"/>
      <c r="FT56" s="4"/>
      <c r="FU56" s="4"/>
      <c r="FV56" s="4"/>
      <c r="FW56" s="5">
        <f t="shared" si="68"/>
        <v>0</v>
      </c>
      <c r="FY56" s="3" t="s">
        <v>51</v>
      </c>
      <c r="FZ56" s="4"/>
      <c r="GA56" s="4"/>
      <c r="GB56" s="4"/>
      <c r="GC56" s="4"/>
      <c r="GD56" s="4"/>
      <c r="GE56" s="4"/>
      <c r="GF56" s="4"/>
      <c r="GG56" s="4"/>
      <c r="GH56" s="4"/>
      <c r="GI56" s="5">
        <f t="shared" si="69"/>
        <v>0</v>
      </c>
      <c r="GK56" s="3" t="s">
        <v>51</v>
      </c>
      <c r="GL56" s="4"/>
      <c r="GM56" s="4"/>
      <c r="GN56" s="4"/>
      <c r="GO56" s="4"/>
      <c r="GP56" s="4"/>
      <c r="GQ56" s="4"/>
      <c r="GR56" s="4"/>
      <c r="GS56" s="4"/>
      <c r="GT56" s="4"/>
      <c r="GU56" s="5">
        <f t="shared" si="70"/>
        <v>0</v>
      </c>
      <c r="GW56" s="3" t="s">
        <v>51</v>
      </c>
      <c r="GX56" s="4"/>
      <c r="GY56" s="4"/>
      <c r="GZ56" s="4"/>
      <c r="HA56" s="4"/>
      <c r="HB56" s="4"/>
      <c r="HC56" s="4"/>
      <c r="HD56" s="4"/>
      <c r="HE56" s="4"/>
      <c r="HF56" s="4"/>
      <c r="HG56" s="5"/>
      <c r="HI56" s="3" t="s">
        <v>51</v>
      </c>
      <c r="HJ56" s="4"/>
      <c r="HK56" s="4"/>
      <c r="HL56" s="4"/>
      <c r="HM56" s="4"/>
      <c r="HN56" s="4"/>
      <c r="HO56" s="4"/>
      <c r="HP56" s="4"/>
      <c r="HQ56" s="4"/>
      <c r="HR56" s="4"/>
      <c r="HS56" s="5">
        <f t="shared" si="71"/>
        <v>0</v>
      </c>
    </row>
    <row r="57" spans="1:227" s="2" customFormat="1" ht="13.5" thickBot="1">
      <c r="A57" s="8" t="s">
        <v>52</v>
      </c>
      <c r="B57" s="9">
        <f t="shared" ref="B57:I57" si="77">SUM(B6:B56)</f>
        <v>1589378529.0366242</v>
      </c>
      <c r="C57" s="9">
        <f t="shared" si="77"/>
        <v>222862397.39803219</v>
      </c>
      <c r="D57" s="101">
        <f>SUM(D6:D56)</f>
        <v>0</v>
      </c>
      <c r="E57" s="9">
        <f t="shared" si="77"/>
        <v>72988677.416149095</v>
      </c>
      <c r="F57" s="9">
        <f t="shared" si="77"/>
        <v>65226101.650404491</v>
      </c>
      <c r="G57" s="9">
        <f t="shared" si="77"/>
        <v>6011076.4605301088</v>
      </c>
      <c r="H57" s="9">
        <f t="shared" si="77"/>
        <v>51167760.000000037</v>
      </c>
      <c r="I57" s="9">
        <f t="shared" si="77"/>
        <v>9130513.2000000011</v>
      </c>
      <c r="J57" s="101">
        <f>SUM(J6:J56)</f>
        <v>57504547.658727318</v>
      </c>
      <c r="K57" s="101">
        <f>SUM(K6:K56)</f>
        <v>2074269602.8204677</v>
      </c>
      <c r="L57" s="3"/>
      <c r="M57" s="8" t="s">
        <v>52</v>
      </c>
      <c r="N57" s="101">
        <f t="shared" ref="N57:U57" si="78">SUM(N6:N56)</f>
        <v>1733636867.1419663</v>
      </c>
      <c r="O57" s="101">
        <f t="shared" si="78"/>
        <v>229853728.50844765</v>
      </c>
      <c r="P57" s="101">
        <f>SUM(P6:P56)</f>
        <v>129111802.86723654</v>
      </c>
      <c r="Q57" s="101">
        <f t="shared" si="78"/>
        <v>28204208.374890044</v>
      </c>
      <c r="R57" s="101">
        <f t="shared" si="78"/>
        <v>75974906.282582358</v>
      </c>
      <c r="S57" s="101">
        <f t="shared" si="78"/>
        <v>4948723.2923300173</v>
      </c>
      <c r="T57" s="101">
        <f t="shared" si="78"/>
        <v>44839548.000000007</v>
      </c>
      <c r="U57" s="101">
        <f t="shared" si="78"/>
        <v>9130513.2000000011</v>
      </c>
      <c r="V57" s="101">
        <f>SUM(V6:V56)</f>
        <v>54712313.520909138</v>
      </c>
      <c r="W57" s="122">
        <f>SUM(W6:W56)</f>
        <v>2310412611.1883621</v>
      </c>
      <c r="X57" s="5"/>
      <c r="Y57" s="8" t="s">
        <v>52</v>
      </c>
      <c r="Z57" s="101">
        <f t="shared" ref="Z57:AG57" si="79">SUM(Z6:Z56)</f>
        <v>498548136.835262</v>
      </c>
      <c r="AA57" s="101">
        <f t="shared" si="79"/>
        <v>67558951.536797255</v>
      </c>
      <c r="AB57" s="101">
        <f t="shared" si="79"/>
        <v>21871703.719973203</v>
      </c>
      <c r="AC57" s="101">
        <f t="shared" si="79"/>
        <v>14215493.184411189</v>
      </c>
      <c r="AD57" s="101">
        <f t="shared" si="79"/>
        <v>51074317.13920401</v>
      </c>
      <c r="AE57" s="101">
        <f t="shared" si="79"/>
        <v>1994631.9910295131</v>
      </c>
      <c r="AF57" s="101">
        <f t="shared" si="79"/>
        <v>13436287</v>
      </c>
      <c r="AG57" s="101">
        <f t="shared" si="79"/>
        <v>3043504.4</v>
      </c>
      <c r="AH57" s="101">
        <f>SUM(AH6:AH56)</f>
        <v>19356095.578909107</v>
      </c>
      <c r="AI57" s="122">
        <f>SUM(AI6:AI56)</f>
        <v>691099121.38558614</v>
      </c>
      <c r="AK57" s="8" t="s">
        <v>52</v>
      </c>
      <c r="AL57" s="101">
        <f t="shared" ref="AL57:AS57" si="80">SUM(AL6:AL56)</f>
        <v>0</v>
      </c>
      <c r="AM57" s="101">
        <f t="shared" si="80"/>
        <v>0</v>
      </c>
      <c r="AN57" s="101">
        <f t="shared" si="80"/>
        <v>0</v>
      </c>
      <c r="AO57" s="101">
        <f t="shared" si="80"/>
        <v>0</v>
      </c>
      <c r="AP57" s="101">
        <f t="shared" si="80"/>
        <v>0</v>
      </c>
      <c r="AQ57" s="101">
        <f t="shared" si="80"/>
        <v>0</v>
      </c>
      <c r="AR57" s="101">
        <f t="shared" si="80"/>
        <v>0</v>
      </c>
      <c r="AS57" s="101">
        <f t="shared" si="80"/>
        <v>0</v>
      </c>
      <c r="AT57" s="101">
        <f>SUM(AT6:AT56)</f>
        <v>0</v>
      </c>
      <c r="AU57" s="122">
        <f>SUM(AU6:AU56)</f>
        <v>0</v>
      </c>
      <c r="AW57" s="8" t="s">
        <v>52</v>
      </c>
      <c r="AX57" s="101">
        <f t="shared" ref="AX57:BE57" si="81">SUM(AX6:AX56)</f>
        <v>3323015396.1785908</v>
      </c>
      <c r="AY57" s="101">
        <f t="shared" si="81"/>
        <v>452716125.9064799</v>
      </c>
      <c r="AZ57" s="101">
        <f>SUM(AZ6:AZ56)</f>
        <v>129111802.86723654</v>
      </c>
      <c r="BA57" s="101">
        <f t="shared" si="81"/>
        <v>101192885.79103912</v>
      </c>
      <c r="BB57" s="101">
        <f t="shared" si="81"/>
        <v>141201007.93298686</v>
      </c>
      <c r="BC57" s="101">
        <f t="shared" si="81"/>
        <v>10959799.752860123</v>
      </c>
      <c r="BD57" s="101">
        <f t="shared" si="81"/>
        <v>96007308.00000003</v>
      </c>
      <c r="BE57" s="101">
        <f t="shared" si="81"/>
        <v>18261026.400000002</v>
      </c>
      <c r="BF57" s="101">
        <f>SUM(BF6:BF56)</f>
        <v>112216861.17963648</v>
      </c>
      <c r="BG57" s="122">
        <f>SUM(BG6:BG56)</f>
        <v>4384682214.0088301</v>
      </c>
      <c r="BI57" s="8" t="s">
        <v>52</v>
      </c>
      <c r="BJ57" s="101">
        <f t="shared" ref="BJ57:BQ57" si="82">SUM(BJ6:BJ56)</f>
        <v>498548136.835262</v>
      </c>
      <c r="BK57" s="101">
        <f>SUM(BK6:BK56)</f>
        <v>67558951.536797255</v>
      </c>
      <c r="BL57" s="101">
        <f t="shared" si="82"/>
        <v>21871703.719973203</v>
      </c>
      <c r="BM57" s="101">
        <f t="shared" si="82"/>
        <v>14215493.184411189</v>
      </c>
      <c r="BN57" s="101">
        <f t="shared" si="82"/>
        <v>51074317.13920401</v>
      </c>
      <c r="BO57" s="101">
        <f t="shared" si="82"/>
        <v>1994631.9910295131</v>
      </c>
      <c r="BP57" s="101">
        <f t="shared" si="82"/>
        <v>13436287</v>
      </c>
      <c r="BQ57" s="101">
        <f t="shared" si="82"/>
        <v>3043504.4</v>
      </c>
      <c r="BR57" s="101">
        <f>SUM(BR6:BR56)</f>
        <v>19356095.578909107</v>
      </c>
      <c r="BS57" s="122">
        <f>SUM(BS6:BS56)</f>
        <v>691099121.38558614</v>
      </c>
      <c r="BU57" s="8" t="s">
        <v>52</v>
      </c>
      <c r="BV57" s="101">
        <f t="shared" ref="BV57:CC57" si="83">SUM(BV6:BV56)</f>
        <v>3821563533.0138521</v>
      </c>
      <c r="BW57" s="101">
        <f t="shared" si="83"/>
        <v>520275077.44327712</v>
      </c>
      <c r="BX57" s="101">
        <f>SUM(BX6:BX56)</f>
        <v>150983506.58720973</v>
      </c>
      <c r="BY57" s="101">
        <f t="shared" si="83"/>
        <v>115408378.97545029</v>
      </c>
      <c r="BZ57" s="101">
        <f t="shared" si="83"/>
        <v>192275325.07219079</v>
      </c>
      <c r="CA57" s="101">
        <f t="shared" si="83"/>
        <v>12954431.743889637</v>
      </c>
      <c r="CB57" s="101">
        <f t="shared" si="83"/>
        <v>109443595.00000003</v>
      </c>
      <c r="CC57" s="101">
        <f t="shared" si="83"/>
        <v>21304530.800000001</v>
      </c>
      <c r="CD57" s="101">
        <f>SUM(CD6:CD56)</f>
        <v>131572956.75854556</v>
      </c>
      <c r="CE57" s="122">
        <f>SUM(CE6:CE56)</f>
        <v>5075781335.3944159</v>
      </c>
      <c r="CF57" s="6"/>
      <c r="CG57" s="8" t="s">
        <v>52</v>
      </c>
      <c r="CH57" s="9">
        <f t="shared" ref="CH57:CO57" si="84">SUM(CH6:CH56)</f>
        <v>470437672.81672513</v>
      </c>
      <c r="CI57" s="9">
        <f t="shared" si="84"/>
        <v>64734976.441389367</v>
      </c>
      <c r="CJ57" s="101">
        <f>SUM(CJ6:CJ56)</f>
        <v>0</v>
      </c>
      <c r="CK57" s="9">
        <f t="shared" si="84"/>
        <v>17209305.46640496</v>
      </c>
      <c r="CL57" s="9">
        <f t="shared" si="84"/>
        <v>35106857.250404477</v>
      </c>
      <c r="CM57" s="9">
        <f t="shared" si="84"/>
        <v>2169503.3020344405</v>
      </c>
      <c r="CN57" s="9">
        <f t="shared" si="84"/>
        <v>17229969.000000007</v>
      </c>
      <c r="CO57" s="9">
        <f t="shared" si="84"/>
        <v>3043504.4000000008</v>
      </c>
      <c r="CP57" s="101">
        <f>SUM(CP6:CP56)</f>
        <v>19769142.442424249</v>
      </c>
      <c r="CQ57" s="10">
        <f>SUM(CQ6:CQ56)</f>
        <v>629700931.1193825</v>
      </c>
      <c r="CS57" s="8" t="s">
        <v>52</v>
      </c>
      <c r="CT57" s="9">
        <f t="shared" ref="CT57:DA57" si="85">SUM(CT6:CT56)</f>
        <v>649766941.45183337</v>
      </c>
      <c r="CU57" s="9">
        <f t="shared" si="85"/>
        <v>93636113.101100847</v>
      </c>
      <c r="CV57" s="101">
        <f>SUM(CV6:CV56)</f>
        <v>0</v>
      </c>
      <c r="CW57" s="9">
        <f t="shared" si="85"/>
        <v>30000118.879361205</v>
      </c>
      <c r="CX57" s="9">
        <f t="shared" si="85"/>
        <v>15059622.200000005</v>
      </c>
      <c r="CY57" s="9">
        <f t="shared" si="85"/>
        <v>1767947.1466155024</v>
      </c>
      <c r="CZ57" s="9">
        <f t="shared" si="85"/>
        <v>18244202.000000007</v>
      </c>
      <c r="DA57" s="9">
        <f t="shared" si="85"/>
        <v>3043504.4000000008</v>
      </c>
      <c r="DB57" s="101">
        <f>SUM(DB6:DB56)</f>
        <v>23993657.606060628</v>
      </c>
      <c r="DC57" s="10">
        <f>SUM(DC6:DC56)</f>
        <v>835512106.78497159</v>
      </c>
      <c r="DE57" s="8" t="s">
        <v>52</v>
      </c>
      <c r="DF57" s="9">
        <f t="shared" ref="DF57:DM57" si="86">SUM(DF6:DF56)</f>
        <v>469173914.76806587</v>
      </c>
      <c r="DG57" s="9">
        <f t="shared" si="86"/>
        <v>64491307.855542019</v>
      </c>
      <c r="DH57" s="101">
        <f>SUM(DH6:DH56)</f>
        <v>0</v>
      </c>
      <c r="DI57" s="9">
        <f t="shared" si="86"/>
        <v>25779253.070382923</v>
      </c>
      <c r="DJ57" s="9">
        <f t="shared" si="86"/>
        <v>15059622.200000005</v>
      </c>
      <c r="DK57" s="9">
        <f t="shared" si="86"/>
        <v>2073626.0118801643</v>
      </c>
      <c r="DL57" s="9">
        <f t="shared" si="86"/>
        <v>15693589.000000007</v>
      </c>
      <c r="DM57" s="9">
        <f t="shared" si="86"/>
        <v>3043504.4000000008</v>
      </c>
      <c r="DN57" s="101">
        <f>SUM(DN6:DN56)</f>
        <v>13741747.610242445</v>
      </c>
      <c r="DO57" s="10">
        <f>SUM(DO6:DO56)</f>
        <v>609056564.9161135</v>
      </c>
      <c r="DQ57" s="8" t="s">
        <v>52</v>
      </c>
      <c r="DR57" s="9">
        <f t="shared" ref="DR57:DY57" si="87">SUM(DR6:DR56)</f>
        <v>520882350.17156035</v>
      </c>
      <c r="DS57" s="9">
        <f t="shared" si="87"/>
        <v>73525816.344770119</v>
      </c>
      <c r="DT57" s="101">
        <f>SUM(DT6:DT56)</f>
        <v>0</v>
      </c>
      <c r="DU57" s="9">
        <f t="shared" si="87"/>
        <v>15677325.815248162</v>
      </c>
      <c r="DV57" s="9">
        <f t="shared" si="87"/>
        <v>45712098.822023772</v>
      </c>
      <c r="DW57" s="9">
        <f t="shared" si="87"/>
        <v>1842995.2647178208</v>
      </c>
      <c r="DX57" s="9">
        <f t="shared" si="87"/>
        <v>11413202.199999997</v>
      </c>
      <c r="DY57" s="9">
        <f t="shared" si="87"/>
        <v>3043504.4000000008</v>
      </c>
      <c r="DZ57" s="101">
        <f>SUM(DZ6:DZ56)</f>
        <v>16375670.173636353</v>
      </c>
      <c r="EA57" s="10">
        <f>SUM(EA6:EA56)</f>
        <v>688472963.19195664</v>
      </c>
      <c r="EC57" s="8" t="s">
        <v>52</v>
      </c>
      <c r="ED57" s="9">
        <f t="shared" ref="ED57:EK57" si="88">SUM(ED6:ED56)</f>
        <v>633819550.88512027</v>
      </c>
      <c r="EE57" s="9">
        <f t="shared" si="88"/>
        <v>85436822.69936341</v>
      </c>
      <c r="EF57" s="101">
        <f>SUM(EF6:EF56)</f>
        <v>0</v>
      </c>
      <c r="EG57" s="9">
        <f t="shared" si="88"/>
        <v>16032331.32041421</v>
      </c>
      <c r="EH57" s="9">
        <f t="shared" si="88"/>
        <v>15203185.285638049</v>
      </c>
      <c r="EI57" s="9">
        <f t="shared" si="88"/>
        <v>1169534.5972018384</v>
      </c>
      <c r="EJ57" s="9">
        <f t="shared" si="88"/>
        <v>18026576.800000001</v>
      </c>
      <c r="EK57" s="9">
        <f t="shared" si="88"/>
        <v>3043504.4000000008</v>
      </c>
      <c r="EL57" s="101">
        <f>SUM(EL6:EL56)</f>
        <v>18995727.044000003</v>
      </c>
      <c r="EM57" s="10">
        <f>SUM(EM6:EM56)</f>
        <v>791727233.03173757</v>
      </c>
      <c r="EO57" s="8" t="s">
        <v>52</v>
      </c>
      <c r="EP57" s="9">
        <f t="shared" ref="EP57:EW57" si="89">SUM(EP6:EP56)</f>
        <v>578934966.08528578</v>
      </c>
      <c r="EQ57" s="9">
        <f t="shared" si="89"/>
        <v>70891089.464314133</v>
      </c>
      <c r="ER57" s="101">
        <f>SUM(ER6:ER56)</f>
        <v>129111802.86723654</v>
      </c>
      <c r="ES57" s="401">
        <f t="shared" si="89"/>
        <v>-3505448.7607723419</v>
      </c>
      <c r="ET57" s="9">
        <f t="shared" si="89"/>
        <v>15059622.174920533</v>
      </c>
      <c r="EU57" s="9">
        <f t="shared" si="89"/>
        <v>1936193.4304103567</v>
      </c>
      <c r="EV57" s="9">
        <f t="shared" si="89"/>
        <v>15399769.000000004</v>
      </c>
      <c r="EW57" s="9">
        <f t="shared" si="89"/>
        <v>3043504.4000000008</v>
      </c>
      <c r="EX57" s="101">
        <f>SUM(EX6:EX56)</f>
        <v>19340916.303272795</v>
      </c>
      <c r="EY57" s="10">
        <f>SUM(EY6:EY56)</f>
        <v>830212414.96466804</v>
      </c>
      <c r="FA57" s="8" t="s">
        <v>52</v>
      </c>
      <c r="FB57" s="101">
        <f t="shared" ref="FB57:FI57" si="90">SUM(FB6:FB56)</f>
        <v>498548136.835262</v>
      </c>
      <c r="FC57" s="101">
        <f t="shared" si="90"/>
        <v>67558951.536797255</v>
      </c>
      <c r="FD57" s="101">
        <f>SUM(FD6:FD56)</f>
        <v>21871703.719973203</v>
      </c>
      <c r="FE57" s="101">
        <f t="shared" si="90"/>
        <v>14215493.184411189</v>
      </c>
      <c r="FF57" s="101">
        <f t="shared" si="90"/>
        <v>51074317.13920401</v>
      </c>
      <c r="FG57" s="101">
        <f t="shared" si="90"/>
        <v>1994631.9910295131</v>
      </c>
      <c r="FH57" s="101">
        <f t="shared" si="90"/>
        <v>13436287</v>
      </c>
      <c r="FI57" s="101">
        <f t="shared" si="90"/>
        <v>3043504.4</v>
      </c>
      <c r="FJ57" s="101">
        <f>SUM(FJ6:FJ56)</f>
        <v>19356095.578909107</v>
      </c>
      <c r="FK57" s="122">
        <f>SUM(FK6:FK56)</f>
        <v>691099121.38558614</v>
      </c>
      <c r="FM57" s="8" t="s">
        <v>52</v>
      </c>
      <c r="FN57" s="101">
        <f t="shared" ref="FN57:FU57" si="91">SUM(FN6:FN56)</f>
        <v>0</v>
      </c>
      <c r="FO57" s="101">
        <f t="shared" si="91"/>
        <v>0</v>
      </c>
      <c r="FP57" s="101"/>
      <c r="FQ57" s="101">
        <f t="shared" si="91"/>
        <v>0</v>
      </c>
      <c r="FR57" s="101">
        <f t="shared" si="91"/>
        <v>0</v>
      </c>
      <c r="FS57" s="101">
        <f t="shared" si="91"/>
        <v>0</v>
      </c>
      <c r="FT57" s="101">
        <f t="shared" si="91"/>
        <v>0</v>
      </c>
      <c r="FU57" s="101">
        <f t="shared" si="91"/>
        <v>0</v>
      </c>
      <c r="FV57" s="101">
        <f>SUM(FV6:FV56)</f>
        <v>0</v>
      </c>
      <c r="FW57" s="122">
        <f>SUM(FW6:FW56)</f>
        <v>0</v>
      </c>
      <c r="FY57" s="8" t="s">
        <v>52</v>
      </c>
      <c r="FZ57" s="101">
        <f t="shared" ref="FZ57:GG57" si="92">SUM(FZ6:FZ56)</f>
        <v>0</v>
      </c>
      <c r="GA57" s="101">
        <f t="shared" si="92"/>
        <v>0</v>
      </c>
      <c r="GB57" s="101"/>
      <c r="GC57" s="101">
        <f t="shared" si="92"/>
        <v>0</v>
      </c>
      <c r="GD57" s="101">
        <f t="shared" si="92"/>
        <v>0</v>
      </c>
      <c r="GE57" s="101">
        <f t="shared" si="92"/>
        <v>0</v>
      </c>
      <c r="GF57" s="101">
        <f t="shared" si="92"/>
        <v>0</v>
      </c>
      <c r="GG57" s="101">
        <f t="shared" si="92"/>
        <v>0</v>
      </c>
      <c r="GH57" s="101">
        <f>SUM(GH6:GH56)</f>
        <v>0</v>
      </c>
      <c r="GI57" s="122">
        <f>SUM(GI6:GI56)</f>
        <v>0</v>
      </c>
      <c r="GK57" s="8" t="s">
        <v>52</v>
      </c>
      <c r="GL57" s="101">
        <f t="shared" ref="GL57:GS57" si="93">SUM(GL6:GL56)</f>
        <v>0</v>
      </c>
      <c r="GM57" s="101">
        <f t="shared" si="93"/>
        <v>0</v>
      </c>
      <c r="GN57" s="101"/>
      <c r="GO57" s="101">
        <f t="shared" si="93"/>
        <v>0</v>
      </c>
      <c r="GP57" s="101">
        <f t="shared" si="93"/>
        <v>0</v>
      </c>
      <c r="GQ57" s="101">
        <f t="shared" si="93"/>
        <v>0</v>
      </c>
      <c r="GR57" s="101">
        <f t="shared" si="93"/>
        <v>0</v>
      </c>
      <c r="GS57" s="101">
        <f t="shared" si="93"/>
        <v>0</v>
      </c>
      <c r="GT57" s="101">
        <f>SUM(GT6:GT56)</f>
        <v>0</v>
      </c>
      <c r="GU57" s="122">
        <f>SUM(GU6:GU56)</f>
        <v>0</v>
      </c>
      <c r="GW57" s="8" t="s">
        <v>52</v>
      </c>
      <c r="GX57" s="101">
        <f t="shared" ref="GX57:HE57" si="94">SUM(GX6:GX56)</f>
        <v>0</v>
      </c>
      <c r="GY57" s="101">
        <f t="shared" si="94"/>
        <v>0</v>
      </c>
      <c r="GZ57" s="101"/>
      <c r="HA57" s="101">
        <f t="shared" si="94"/>
        <v>0</v>
      </c>
      <c r="HB57" s="101">
        <f t="shared" si="94"/>
        <v>0</v>
      </c>
      <c r="HC57" s="101">
        <f t="shared" si="94"/>
        <v>0</v>
      </c>
      <c r="HD57" s="101">
        <f t="shared" si="94"/>
        <v>0</v>
      </c>
      <c r="HE57" s="101">
        <f t="shared" si="94"/>
        <v>0</v>
      </c>
      <c r="HF57" s="101">
        <f>SUM(HF6:HF56)</f>
        <v>0</v>
      </c>
      <c r="HG57" s="122">
        <f>SUM(HG6:HG56)</f>
        <v>0</v>
      </c>
      <c r="HI57" s="8" t="s">
        <v>52</v>
      </c>
      <c r="HJ57" s="101">
        <f t="shared" ref="HJ57:HQ57" si="95">SUM(HJ6:HJ56)</f>
        <v>0</v>
      </c>
      <c r="HK57" s="101">
        <f t="shared" si="95"/>
        <v>0</v>
      </c>
      <c r="HL57" s="101"/>
      <c r="HM57" s="101">
        <f t="shared" si="95"/>
        <v>0</v>
      </c>
      <c r="HN57" s="101">
        <f t="shared" si="95"/>
        <v>0</v>
      </c>
      <c r="HO57" s="101">
        <f t="shared" si="95"/>
        <v>0</v>
      </c>
      <c r="HP57" s="101">
        <f t="shared" si="95"/>
        <v>0</v>
      </c>
      <c r="HQ57" s="101">
        <f t="shared" si="95"/>
        <v>0</v>
      </c>
      <c r="HR57" s="101">
        <f>SUM(HR6:HR56)</f>
        <v>0</v>
      </c>
      <c r="HS57" s="122">
        <f>SUM(HS6:HS56)</f>
        <v>0</v>
      </c>
    </row>
    <row r="58" spans="1:227" ht="13.5" thickTop="1"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227" ht="16.5" customHeight="1">
      <c r="CG59" s="118" t="s">
        <v>143</v>
      </c>
      <c r="CH59" s="118"/>
      <c r="CI59" s="118"/>
      <c r="CJ59" s="118"/>
      <c r="CK59" s="118"/>
      <c r="CL59" s="118"/>
      <c r="CM59" s="118"/>
      <c r="CN59" s="118"/>
      <c r="CO59" s="118"/>
      <c r="CP59" s="118"/>
    </row>
    <row r="62" spans="1:227" ht="16.5" customHeight="1"/>
  </sheetData>
  <mergeCells count="76">
    <mergeCell ref="A1:K1"/>
    <mergeCell ref="M1:W1"/>
    <mergeCell ref="Y1:AI1"/>
    <mergeCell ref="CG1:CQ1"/>
    <mergeCell ref="CS1:DC1"/>
    <mergeCell ref="AK1:AU1"/>
    <mergeCell ref="AW1:BG1"/>
    <mergeCell ref="BI1:BS1"/>
    <mergeCell ref="BU1:CE1"/>
    <mergeCell ref="A2:K2"/>
    <mergeCell ref="M2:W2"/>
    <mergeCell ref="Y2:AI2"/>
    <mergeCell ref="CG2:CQ2"/>
    <mergeCell ref="CS2:DC2"/>
    <mergeCell ref="AK2:AU2"/>
    <mergeCell ref="AW2:BG2"/>
    <mergeCell ref="BI2:BS2"/>
    <mergeCell ref="BU2:CE2"/>
    <mergeCell ref="EO1:EY1"/>
    <mergeCell ref="DE2:DO2"/>
    <mergeCell ref="DQ2:EA2"/>
    <mergeCell ref="EC2:EM2"/>
    <mergeCell ref="EO2:EY2"/>
    <mergeCell ref="EC1:EM1"/>
    <mergeCell ref="DE1:DO1"/>
    <mergeCell ref="DQ1:EA1"/>
    <mergeCell ref="A3:K3"/>
    <mergeCell ref="M3:W3"/>
    <mergeCell ref="Y3:AI3"/>
    <mergeCell ref="EC3:EM3"/>
    <mergeCell ref="CG3:CQ3"/>
    <mergeCell ref="CS3:DC3"/>
    <mergeCell ref="DE3:DO3"/>
    <mergeCell ref="DQ3:EA3"/>
    <mergeCell ref="AK3:AU3"/>
    <mergeCell ref="AW3:BG3"/>
    <mergeCell ref="BI3:BS3"/>
    <mergeCell ref="BU3:CE3"/>
    <mergeCell ref="A4:K4"/>
    <mergeCell ref="M4:W4"/>
    <mergeCell ref="Y4:AI4"/>
    <mergeCell ref="CG4:CQ4"/>
    <mergeCell ref="CS4:DC4"/>
    <mergeCell ref="AK4:AU4"/>
    <mergeCell ref="AW4:BG4"/>
    <mergeCell ref="BI4:BS4"/>
    <mergeCell ref="BU4:CE4"/>
    <mergeCell ref="EO3:EY3"/>
    <mergeCell ref="DE4:DO4"/>
    <mergeCell ref="DQ4:EA4"/>
    <mergeCell ref="EC4:EM4"/>
    <mergeCell ref="EO4:EY4"/>
    <mergeCell ref="HI1:HS1"/>
    <mergeCell ref="FA2:FK2"/>
    <mergeCell ref="FM2:FW2"/>
    <mergeCell ref="FY2:GI2"/>
    <mergeCell ref="GK2:GU2"/>
    <mergeCell ref="GW2:HG2"/>
    <mergeCell ref="HI2:HS2"/>
    <mergeCell ref="FA1:FK1"/>
    <mergeCell ref="FM1:FW1"/>
    <mergeCell ref="FY1:GI1"/>
    <mergeCell ref="GK1:GU1"/>
    <mergeCell ref="GW1:HG1"/>
    <mergeCell ref="HI3:HS3"/>
    <mergeCell ref="FA4:FK4"/>
    <mergeCell ref="FM4:FW4"/>
    <mergeCell ref="FY4:GI4"/>
    <mergeCell ref="GK4:GU4"/>
    <mergeCell ref="GW4:HG4"/>
    <mergeCell ref="HI4:HS4"/>
    <mergeCell ref="FA3:FK3"/>
    <mergeCell ref="FM3:FW3"/>
    <mergeCell ref="FY3:GI3"/>
    <mergeCell ref="GK3:GU3"/>
    <mergeCell ref="GW3:HG3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62"/>
  <sheetViews>
    <sheetView showGridLines="0" topLeftCell="EO1" zoomScale="85" zoomScaleNormal="85" zoomScaleSheetLayoutView="100" workbookViewId="0">
      <selection activeCell="FZ6" sqref="FZ6"/>
    </sheetView>
  </sheetViews>
  <sheetFormatPr baseColWidth="10" defaultColWidth="11.42578125" defaultRowHeight="12.75"/>
  <cols>
    <col min="1" max="26" width="15.140625" style="117" customWidth="1"/>
    <col min="27" max="27" width="28.42578125" style="2" customWidth="1"/>
    <col min="28" max="28" width="13.85546875" style="2" bestFit="1" customWidth="1"/>
    <col min="29" max="29" width="12.28515625" style="2" bestFit="1" customWidth="1"/>
    <col min="30" max="30" width="12.28515625" style="2" customWidth="1"/>
    <col min="31" max="36" width="11.42578125" style="2"/>
    <col min="37" max="37" width="12.5703125" style="2" bestFit="1" customWidth="1"/>
    <col min="38" max="38" width="13.85546875" style="2" bestFit="1" customWidth="1"/>
    <col min="39" max="39" width="11.42578125" style="2"/>
    <col min="40" max="40" width="28" style="2" customWidth="1"/>
    <col min="41" max="41" width="14.140625" style="2" bestFit="1" customWidth="1"/>
    <col min="42" max="42" width="12.5703125" style="2" bestFit="1" customWidth="1"/>
    <col min="43" max="43" width="12.5703125" style="2" customWidth="1"/>
    <col min="44" max="49" width="11.42578125" style="2"/>
    <col min="50" max="50" width="12.5703125" style="2" bestFit="1" customWidth="1"/>
    <col min="51" max="51" width="14.140625" style="2" bestFit="1" customWidth="1"/>
    <col min="52" max="52" width="11.42578125" style="2"/>
    <col min="53" max="53" width="29.5703125" style="2" bestFit="1" customWidth="1"/>
    <col min="54" max="54" width="14.140625" style="2" bestFit="1" customWidth="1"/>
    <col min="55" max="55" width="12.5703125" style="2" bestFit="1" customWidth="1"/>
    <col min="56" max="56" width="12.5703125" style="2" customWidth="1"/>
    <col min="57" max="58" width="12.5703125" style="2" bestFit="1" customWidth="1"/>
    <col min="59" max="59" width="11.5703125" style="2" bestFit="1" customWidth="1"/>
    <col min="60" max="60" width="12.5703125" style="2" bestFit="1" customWidth="1"/>
    <col min="61" max="61" width="11.5703125" style="2" bestFit="1" customWidth="1"/>
    <col min="62" max="62" width="12.5703125" style="2" bestFit="1" customWidth="1"/>
    <col min="63" max="63" width="12.5703125" style="2" customWidth="1"/>
    <col min="64" max="64" width="13.85546875" style="2" bestFit="1" customWidth="1"/>
    <col min="65" max="65" width="11.42578125" style="2"/>
    <col min="66" max="66" width="29.5703125" style="2" bestFit="1" customWidth="1"/>
    <col min="67" max="67" width="14.140625" style="2" bestFit="1" customWidth="1"/>
    <col min="68" max="68" width="12.5703125" style="2" bestFit="1" customWidth="1"/>
    <col min="69" max="69" width="12.5703125" style="2" customWidth="1"/>
    <col min="70" max="71" width="12.5703125" style="2" bestFit="1" customWidth="1"/>
    <col min="72" max="74" width="11.5703125" style="2" bestFit="1" customWidth="1"/>
    <col min="75" max="75" width="12.5703125" style="2" bestFit="1" customWidth="1"/>
    <col min="76" max="76" width="12.5703125" style="2" customWidth="1"/>
    <col min="77" max="77" width="14.140625" style="2" bestFit="1" customWidth="1"/>
    <col min="78" max="78" width="11.42578125" style="2"/>
    <col min="79" max="79" width="22.7109375" style="2" customWidth="1"/>
    <col min="80" max="80" width="14.140625" style="2" bestFit="1" customWidth="1"/>
    <col min="81" max="81" width="12.5703125" style="2" bestFit="1" customWidth="1"/>
    <col min="82" max="82" width="12.5703125" style="2" customWidth="1"/>
    <col min="83" max="84" width="12.5703125" style="2" bestFit="1" customWidth="1"/>
    <col min="85" max="85" width="11.5703125" style="2" bestFit="1" customWidth="1"/>
    <col min="86" max="86" width="12.5703125" style="2" bestFit="1" customWidth="1"/>
    <col min="87" max="87" width="11.5703125" style="2" bestFit="1" customWidth="1"/>
    <col min="88" max="88" width="12.5703125" style="2" bestFit="1" customWidth="1"/>
    <col min="89" max="89" width="12.5703125" style="2" customWidth="1"/>
    <col min="90" max="90" width="14.140625" style="2" bestFit="1" customWidth="1"/>
    <col min="91" max="91" width="15.140625" style="117" customWidth="1"/>
    <col min="92" max="92" width="23.28515625" style="117" customWidth="1"/>
    <col min="93" max="104" width="15.140625" style="117" customWidth="1"/>
    <col min="105" max="105" width="27.5703125" style="117" customWidth="1"/>
    <col min="106" max="169" width="15.140625" style="117" customWidth="1"/>
    <col min="170" max="170" width="29.5703125" style="117" bestFit="1" customWidth="1"/>
    <col min="171" max="172" width="11.42578125" style="117"/>
    <col min="173" max="173" width="13.140625" style="117" bestFit="1" customWidth="1"/>
    <col min="174" max="179" width="11.42578125" style="117"/>
    <col min="180" max="180" width="14.140625" style="117" bestFit="1" customWidth="1"/>
    <col min="181" max="181" width="12.5703125" style="117" bestFit="1" customWidth="1"/>
    <col min="182" max="182" width="11.42578125" style="117"/>
    <col min="183" max="183" width="29.5703125" style="117" bestFit="1" customWidth="1"/>
    <col min="184" max="195" width="11.42578125" style="117"/>
    <col min="196" max="196" width="29.5703125" style="117" bestFit="1" customWidth="1"/>
    <col min="197" max="208" width="11.42578125" style="117"/>
    <col min="209" max="209" width="29.5703125" style="117" bestFit="1" customWidth="1"/>
    <col min="210" max="221" width="11.42578125" style="117"/>
    <col min="222" max="222" width="29.5703125" style="117" bestFit="1" customWidth="1"/>
    <col min="223" max="234" width="11.42578125" style="117"/>
    <col min="235" max="235" width="29.5703125" style="117" bestFit="1" customWidth="1"/>
    <col min="236" max="16384" width="11.42578125" style="117"/>
  </cols>
  <sheetData>
    <row r="1" spans="1:246" s="2" customFormat="1" ht="13.5" thickTop="1">
      <c r="A1" s="493" t="s">
        <v>144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57"/>
      <c r="N1" s="497" t="s">
        <v>144</v>
      </c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64"/>
      <c r="AA1" s="491" t="s">
        <v>144</v>
      </c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N1" s="491" t="s">
        <v>144</v>
      </c>
      <c r="AO1" s="491"/>
      <c r="AP1" s="491"/>
      <c r="AQ1" s="491"/>
      <c r="AR1" s="491"/>
      <c r="AS1" s="491"/>
      <c r="AT1" s="491"/>
      <c r="AU1" s="491"/>
      <c r="AV1" s="491"/>
      <c r="AW1" s="491"/>
      <c r="AX1" s="491"/>
      <c r="AY1" s="491"/>
      <c r="BA1" s="491" t="s">
        <v>144</v>
      </c>
      <c r="BB1" s="491"/>
      <c r="BC1" s="491"/>
      <c r="BD1" s="491"/>
      <c r="BE1" s="491"/>
      <c r="BF1" s="491"/>
      <c r="BG1" s="491"/>
      <c r="BH1" s="491"/>
      <c r="BI1" s="491"/>
      <c r="BJ1" s="491"/>
      <c r="BK1" s="491"/>
      <c r="BL1" s="491"/>
      <c r="BN1" s="491" t="s">
        <v>144</v>
      </c>
      <c r="BO1" s="491"/>
      <c r="BP1" s="491"/>
      <c r="BQ1" s="491"/>
      <c r="BR1" s="491"/>
      <c r="BS1" s="491"/>
      <c r="BT1" s="491"/>
      <c r="BU1" s="491"/>
      <c r="BV1" s="491"/>
      <c r="BW1" s="491"/>
      <c r="BX1" s="491"/>
      <c r="BY1" s="491"/>
      <c r="CA1" s="491" t="s">
        <v>144</v>
      </c>
      <c r="CB1" s="491"/>
      <c r="CC1" s="491"/>
      <c r="CD1" s="491"/>
      <c r="CE1" s="491"/>
      <c r="CF1" s="491"/>
      <c r="CG1" s="491"/>
      <c r="CH1" s="491"/>
      <c r="CI1" s="491"/>
      <c r="CJ1" s="491"/>
      <c r="CK1" s="491"/>
      <c r="CL1" s="491"/>
      <c r="CM1" s="464"/>
      <c r="CN1" s="493" t="s">
        <v>144</v>
      </c>
      <c r="CO1" s="493"/>
      <c r="CP1" s="493"/>
      <c r="CQ1" s="493"/>
      <c r="CR1" s="493"/>
      <c r="CS1" s="493"/>
      <c r="CT1" s="493"/>
      <c r="CU1" s="493"/>
      <c r="CV1" s="493"/>
      <c r="CW1" s="493"/>
      <c r="CX1" s="493"/>
      <c r="CY1" s="493"/>
      <c r="DA1" s="491" t="s">
        <v>144</v>
      </c>
      <c r="DB1" s="491"/>
      <c r="DC1" s="491"/>
      <c r="DD1" s="491"/>
      <c r="DE1" s="491"/>
      <c r="DF1" s="491"/>
      <c r="DG1" s="491"/>
      <c r="DH1" s="491"/>
      <c r="DI1" s="491"/>
      <c r="DJ1" s="491"/>
      <c r="DK1" s="491"/>
      <c r="DL1" s="491"/>
      <c r="DN1" s="491" t="s">
        <v>144</v>
      </c>
      <c r="DO1" s="491"/>
      <c r="DP1" s="491"/>
      <c r="DQ1" s="491"/>
      <c r="DR1" s="491"/>
      <c r="DS1" s="491"/>
      <c r="DT1" s="491"/>
      <c r="DU1" s="491"/>
      <c r="DV1" s="491"/>
      <c r="DW1" s="491"/>
      <c r="DX1" s="491"/>
      <c r="DY1" s="491"/>
      <c r="EA1" s="491" t="s">
        <v>144</v>
      </c>
      <c r="EB1" s="491"/>
      <c r="EC1" s="491"/>
      <c r="ED1" s="491"/>
      <c r="EE1" s="491"/>
      <c r="EF1" s="491"/>
      <c r="EG1" s="491"/>
      <c r="EH1" s="491"/>
      <c r="EI1" s="491"/>
      <c r="EJ1" s="491"/>
      <c r="EK1" s="491"/>
      <c r="EL1" s="491"/>
      <c r="EN1" s="491" t="s">
        <v>144</v>
      </c>
      <c r="EO1" s="491"/>
      <c r="EP1" s="491"/>
      <c r="EQ1" s="491"/>
      <c r="ER1" s="491"/>
      <c r="ES1" s="491"/>
      <c r="ET1" s="491"/>
      <c r="EU1" s="491"/>
      <c r="EV1" s="491"/>
      <c r="EW1" s="491"/>
      <c r="EX1" s="491"/>
      <c r="EY1" s="491"/>
      <c r="FA1" s="491" t="s">
        <v>144</v>
      </c>
      <c r="FB1" s="491"/>
      <c r="FC1" s="491"/>
      <c r="FD1" s="491"/>
      <c r="FE1" s="491"/>
      <c r="FF1" s="491"/>
      <c r="FG1" s="491"/>
      <c r="FH1" s="491"/>
      <c r="FI1" s="491"/>
      <c r="FJ1" s="491"/>
      <c r="FK1" s="491"/>
      <c r="FL1" s="491"/>
      <c r="FN1" s="491" t="s">
        <v>144</v>
      </c>
      <c r="FO1" s="491"/>
      <c r="FP1" s="491"/>
      <c r="FQ1" s="491"/>
      <c r="FR1" s="491"/>
      <c r="FS1" s="491"/>
      <c r="FT1" s="491"/>
      <c r="FU1" s="491"/>
      <c r="FV1" s="491"/>
      <c r="FW1" s="491"/>
      <c r="FX1" s="491"/>
      <c r="FY1" s="491"/>
      <c r="GA1" s="491" t="s">
        <v>144</v>
      </c>
      <c r="GB1" s="491"/>
      <c r="GC1" s="491"/>
      <c r="GD1" s="491"/>
      <c r="GE1" s="491"/>
      <c r="GF1" s="491"/>
      <c r="GG1" s="491"/>
      <c r="GH1" s="491"/>
      <c r="GI1" s="491"/>
      <c r="GJ1" s="491"/>
      <c r="GK1" s="491"/>
      <c r="GL1" s="491"/>
      <c r="GN1" s="491" t="s">
        <v>144</v>
      </c>
      <c r="GO1" s="491"/>
      <c r="GP1" s="491"/>
      <c r="GQ1" s="491"/>
      <c r="GR1" s="491"/>
      <c r="GS1" s="491"/>
      <c r="GT1" s="491"/>
      <c r="GU1" s="491"/>
      <c r="GV1" s="491"/>
      <c r="GW1" s="491"/>
      <c r="GX1" s="491"/>
      <c r="GY1" s="491"/>
      <c r="HA1" s="491" t="s">
        <v>144</v>
      </c>
      <c r="HB1" s="491"/>
      <c r="HC1" s="491"/>
      <c r="HD1" s="491"/>
      <c r="HE1" s="491"/>
      <c r="HF1" s="491"/>
      <c r="HG1" s="491"/>
      <c r="HH1" s="491"/>
      <c r="HI1" s="491"/>
      <c r="HJ1" s="491"/>
      <c r="HK1" s="491"/>
      <c r="HL1" s="491"/>
      <c r="HN1" s="491" t="s">
        <v>144</v>
      </c>
      <c r="HO1" s="491"/>
      <c r="HP1" s="491"/>
      <c r="HQ1" s="491"/>
      <c r="HR1" s="491"/>
      <c r="HS1" s="491"/>
      <c r="HT1" s="491"/>
      <c r="HU1" s="491"/>
      <c r="HV1" s="491"/>
      <c r="HW1" s="491"/>
      <c r="HX1" s="491"/>
      <c r="HY1" s="491"/>
      <c r="IA1" s="491" t="s">
        <v>144</v>
      </c>
      <c r="IB1" s="491"/>
      <c r="IC1" s="491"/>
      <c r="ID1" s="491"/>
      <c r="IE1" s="491"/>
      <c r="IF1" s="491"/>
      <c r="IG1" s="491"/>
      <c r="IH1" s="491"/>
      <c r="II1" s="491"/>
      <c r="IJ1" s="491"/>
      <c r="IK1" s="491"/>
      <c r="IL1" s="491"/>
    </row>
    <row r="2" spans="1:246" s="2" customFormat="1">
      <c r="A2" s="493" t="s">
        <v>187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57"/>
      <c r="N2" s="493" t="s">
        <v>187</v>
      </c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64"/>
      <c r="AA2" s="491" t="s">
        <v>187</v>
      </c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N2" s="491" t="s">
        <v>187</v>
      </c>
      <c r="AO2" s="491"/>
      <c r="AP2" s="491"/>
      <c r="AQ2" s="491"/>
      <c r="AR2" s="491"/>
      <c r="AS2" s="491"/>
      <c r="AT2" s="491"/>
      <c r="AU2" s="491"/>
      <c r="AV2" s="491"/>
      <c r="AW2" s="491"/>
      <c r="AX2" s="491"/>
      <c r="AY2" s="491"/>
      <c r="BA2" s="491" t="s">
        <v>187</v>
      </c>
      <c r="BB2" s="491"/>
      <c r="BC2" s="491"/>
      <c r="BD2" s="491"/>
      <c r="BE2" s="491"/>
      <c r="BF2" s="491"/>
      <c r="BG2" s="491"/>
      <c r="BH2" s="491"/>
      <c r="BI2" s="491"/>
      <c r="BJ2" s="491"/>
      <c r="BK2" s="491"/>
      <c r="BL2" s="491"/>
      <c r="BN2" s="491" t="s">
        <v>187</v>
      </c>
      <c r="BO2" s="491"/>
      <c r="BP2" s="491"/>
      <c r="BQ2" s="491"/>
      <c r="BR2" s="491"/>
      <c r="BS2" s="491"/>
      <c r="BT2" s="491"/>
      <c r="BU2" s="491"/>
      <c r="BV2" s="491"/>
      <c r="BW2" s="491"/>
      <c r="BX2" s="491"/>
      <c r="BY2" s="491"/>
      <c r="CA2" s="491" t="s">
        <v>187</v>
      </c>
      <c r="CB2" s="491"/>
      <c r="CC2" s="491"/>
      <c r="CD2" s="491"/>
      <c r="CE2" s="491"/>
      <c r="CF2" s="491"/>
      <c r="CG2" s="491"/>
      <c r="CH2" s="491"/>
      <c r="CI2" s="491"/>
      <c r="CJ2" s="491"/>
      <c r="CK2" s="491"/>
      <c r="CL2" s="491"/>
      <c r="CM2" s="464"/>
      <c r="CN2" s="493" t="s">
        <v>187</v>
      </c>
      <c r="CO2" s="493"/>
      <c r="CP2" s="493"/>
      <c r="CQ2" s="493"/>
      <c r="CR2" s="493"/>
      <c r="CS2" s="493"/>
      <c r="CT2" s="493"/>
      <c r="CU2" s="493"/>
      <c r="CV2" s="493"/>
      <c r="CW2" s="493"/>
      <c r="CX2" s="493"/>
      <c r="CY2" s="493"/>
      <c r="DA2" s="491" t="s">
        <v>187</v>
      </c>
      <c r="DB2" s="491"/>
      <c r="DC2" s="491"/>
      <c r="DD2" s="491"/>
      <c r="DE2" s="491"/>
      <c r="DF2" s="491"/>
      <c r="DG2" s="491"/>
      <c r="DH2" s="491"/>
      <c r="DI2" s="491"/>
      <c r="DJ2" s="491"/>
      <c r="DK2" s="491"/>
      <c r="DL2" s="491"/>
      <c r="DN2" s="491" t="s">
        <v>187</v>
      </c>
      <c r="DO2" s="491"/>
      <c r="DP2" s="491"/>
      <c r="DQ2" s="491"/>
      <c r="DR2" s="491"/>
      <c r="DS2" s="491"/>
      <c r="DT2" s="491"/>
      <c r="DU2" s="491"/>
      <c r="DV2" s="491"/>
      <c r="DW2" s="491"/>
      <c r="DX2" s="491"/>
      <c r="DY2" s="491"/>
      <c r="EA2" s="491" t="s">
        <v>187</v>
      </c>
      <c r="EB2" s="491"/>
      <c r="EC2" s="491"/>
      <c r="ED2" s="491"/>
      <c r="EE2" s="491"/>
      <c r="EF2" s="491"/>
      <c r="EG2" s="491"/>
      <c r="EH2" s="491"/>
      <c r="EI2" s="491"/>
      <c r="EJ2" s="491"/>
      <c r="EK2" s="491"/>
      <c r="EL2" s="491"/>
      <c r="EN2" s="491" t="s">
        <v>187</v>
      </c>
      <c r="EO2" s="491"/>
      <c r="EP2" s="491"/>
      <c r="EQ2" s="491"/>
      <c r="ER2" s="491"/>
      <c r="ES2" s="491"/>
      <c r="ET2" s="491"/>
      <c r="EU2" s="491"/>
      <c r="EV2" s="491"/>
      <c r="EW2" s="491"/>
      <c r="EX2" s="491"/>
      <c r="EY2" s="491"/>
      <c r="FA2" s="491" t="s">
        <v>187</v>
      </c>
      <c r="FB2" s="491"/>
      <c r="FC2" s="491"/>
      <c r="FD2" s="491"/>
      <c r="FE2" s="491"/>
      <c r="FF2" s="491"/>
      <c r="FG2" s="491"/>
      <c r="FH2" s="491"/>
      <c r="FI2" s="491"/>
      <c r="FJ2" s="491"/>
      <c r="FK2" s="491"/>
      <c r="FL2" s="491"/>
      <c r="FN2" s="491" t="s">
        <v>187</v>
      </c>
      <c r="FO2" s="491"/>
      <c r="FP2" s="491"/>
      <c r="FQ2" s="491"/>
      <c r="FR2" s="491"/>
      <c r="FS2" s="491"/>
      <c r="FT2" s="491"/>
      <c r="FU2" s="491"/>
      <c r="FV2" s="491"/>
      <c r="FW2" s="491"/>
      <c r="FX2" s="491"/>
      <c r="FY2" s="491"/>
      <c r="GA2" s="491" t="s">
        <v>187</v>
      </c>
      <c r="GB2" s="491"/>
      <c r="GC2" s="491"/>
      <c r="GD2" s="491"/>
      <c r="GE2" s="491"/>
      <c r="GF2" s="491"/>
      <c r="GG2" s="491"/>
      <c r="GH2" s="491"/>
      <c r="GI2" s="491"/>
      <c r="GJ2" s="491"/>
      <c r="GK2" s="491"/>
      <c r="GL2" s="491"/>
      <c r="GN2" s="491" t="s">
        <v>187</v>
      </c>
      <c r="GO2" s="491"/>
      <c r="GP2" s="491"/>
      <c r="GQ2" s="491"/>
      <c r="GR2" s="491"/>
      <c r="GS2" s="491"/>
      <c r="GT2" s="491"/>
      <c r="GU2" s="491"/>
      <c r="GV2" s="491"/>
      <c r="GW2" s="491"/>
      <c r="GX2" s="491"/>
      <c r="GY2" s="491"/>
      <c r="HA2" s="491" t="s">
        <v>187</v>
      </c>
      <c r="HB2" s="491"/>
      <c r="HC2" s="491"/>
      <c r="HD2" s="491"/>
      <c r="HE2" s="491"/>
      <c r="HF2" s="491"/>
      <c r="HG2" s="491"/>
      <c r="HH2" s="491"/>
      <c r="HI2" s="491"/>
      <c r="HJ2" s="491"/>
      <c r="HK2" s="491"/>
      <c r="HL2" s="491"/>
      <c r="HN2" s="491" t="s">
        <v>187</v>
      </c>
      <c r="HO2" s="491"/>
      <c r="HP2" s="491"/>
      <c r="HQ2" s="491"/>
      <c r="HR2" s="491"/>
      <c r="HS2" s="491"/>
      <c r="HT2" s="491"/>
      <c r="HU2" s="491"/>
      <c r="HV2" s="491"/>
      <c r="HW2" s="491"/>
      <c r="HX2" s="491"/>
      <c r="HY2" s="491"/>
      <c r="IA2" s="491" t="s">
        <v>187</v>
      </c>
      <c r="IB2" s="491"/>
      <c r="IC2" s="491"/>
      <c r="ID2" s="491"/>
      <c r="IE2" s="491"/>
      <c r="IF2" s="491"/>
      <c r="IG2" s="491"/>
      <c r="IH2" s="491"/>
      <c r="II2" s="491"/>
      <c r="IJ2" s="491"/>
      <c r="IK2" s="491"/>
      <c r="IL2" s="491"/>
    </row>
    <row r="3" spans="1:246" s="2" customFormat="1">
      <c r="A3" s="493" t="s">
        <v>186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57"/>
      <c r="N3" s="493" t="s">
        <v>186</v>
      </c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64"/>
      <c r="AA3" s="491" t="s">
        <v>186</v>
      </c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N3" s="491" t="s">
        <v>186</v>
      </c>
      <c r="AO3" s="491"/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BA3" s="491" t="s">
        <v>186</v>
      </c>
      <c r="BB3" s="491"/>
      <c r="BC3" s="491"/>
      <c r="BD3" s="491"/>
      <c r="BE3" s="491"/>
      <c r="BF3" s="491"/>
      <c r="BG3" s="491"/>
      <c r="BH3" s="491"/>
      <c r="BI3" s="491"/>
      <c r="BJ3" s="491"/>
      <c r="BK3" s="491"/>
      <c r="BL3" s="491"/>
      <c r="BN3" s="491" t="s">
        <v>186</v>
      </c>
      <c r="BO3" s="491"/>
      <c r="BP3" s="491"/>
      <c r="BQ3" s="491"/>
      <c r="BR3" s="491"/>
      <c r="BS3" s="491"/>
      <c r="BT3" s="491"/>
      <c r="BU3" s="491"/>
      <c r="BV3" s="491"/>
      <c r="BW3" s="491"/>
      <c r="BX3" s="491"/>
      <c r="BY3" s="491"/>
      <c r="CA3" s="491" t="s">
        <v>186</v>
      </c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64"/>
      <c r="CN3" s="493" t="s">
        <v>186</v>
      </c>
      <c r="CO3" s="493"/>
      <c r="CP3" s="493"/>
      <c r="CQ3" s="493"/>
      <c r="CR3" s="493"/>
      <c r="CS3" s="493"/>
      <c r="CT3" s="493"/>
      <c r="CU3" s="493"/>
      <c r="CV3" s="493"/>
      <c r="CW3" s="493"/>
      <c r="CX3" s="493"/>
      <c r="CY3" s="493"/>
      <c r="DA3" s="491" t="s">
        <v>186</v>
      </c>
      <c r="DB3" s="491"/>
      <c r="DC3" s="491"/>
      <c r="DD3" s="491"/>
      <c r="DE3" s="491"/>
      <c r="DF3" s="491"/>
      <c r="DG3" s="491"/>
      <c r="DH3" s="491"/>
      <c r="DI3" s="491"/>
      <c r="DJ3" s="491"/>
      <c r="DK3" s="491"/>
      <c r="DL3" s="491"/>
      <c r="DN3" s="491" t="s">
        <v>186</v>
      </c>
      <c r="DO3" s="491"/>
      <c r="DP3" s="491"/>
      <c r="DQ3" s="491"/>
      <c r="DR3" s="491"/>
      <c r="DS3" s="491"/>
      <c r="DT3" s="491"/>
      <c r="DU3" s="491"/>
      <c r="DV3" s="491"/>
      <c r="DW3" s="491"/>
      <c r="DX3" s="491"/>
      <c r="DY3" s="491"/>
      <c r="EA3" s="491" t="s">
        <v>186</v>
      </c>
      <c r="EB3" s="491"/>
      <c r="EC3" s="491"/>
      <c r="ED3" s="491"/>
      <c r="EE3" s="491"/>
      <c r="EF3" s="491"/>
      <c r="EG3" s="491"/>
      <c r="EH3" s="491"/>
      <c r="EI3" s="491"/>
      <c r="EJ3" s="491"/>
      <c r="EK3" s="491"/>
      <c r="EL3" s="491"/>
      <c r="EN3" s="491" t="s">
        <v>186</v>
      </c>
      <c r="EO3" s="491"/>
      <c r="EP3" s="491"/>
      <c r="EQ3" s="491"/>
      <c r="ER3" s="491"/>
      <c r="ES3" s="491"/>
      <c r="ET3" s="491"/>
      <c r="EU3" s="491"/>
      <c r="EV3" s="491"/>
      <c r="EW3" s="491"/>
      <c r="EX3" s="491"/>
      <c r="EY3" s="491"/>
      <c r="FA3" s="491" t="s">
        <v>186</v>
      </c>
      <c r="FB3" s="491"/>
      <c r="FC3" s="491"/>
      <c r="FD3" s="491"/>
      <c r="FE3" s="491"/>
      <c r="FF3" s="491"/>
      <c r="FG3" s="491"/>
      <c r="FH3" s="491"/>
      <c r="FI3" s="491"/>
      <c r="FJ3" s="491"/>
      <c r="FK3" s="491"/>
      <c r="FL3" s="491"/>
      <c r="FN3" s="491" t="s">
        <v>186</v>
      </c>
      <c r="FO3" s="491"/>
      <c r="FP3" s="491"/>
      <c r="FQ3" s="491"/>
      <c r="FR3" s="491"/>
      <c r="FS3" s="491"/>
      <c r="FT3" s="491"/>
      <c r="FU3" s="491"/>
      <c r="FV3" s="491"/>
      <c r="FW3" s="491"/>
      <c r="FX3" s="491"/>
      <c r="FY3" s="491"/>
      <c r="GA3" s="491" t="s">
        <v>186</v>
      </c>
      <c r="GB3" s="491"/>
      <c r="GC3" s="491"/>
      <c r="GD3" s="491"/>
      <c r="GE3" s="491"/>
      <c r="GF3" s="491"/>
      <c r="GG3" s="491"/>
      <c r="GH3" s="491"/>
      <c r="GI3" s="491"/>
      <c r="GJ3" s="491"/>
      <c r="GK3" s="491"/>
      <c r="GL3" s="491"/>
      <c r="GN3" s="491" t="s">
        <v>186</v>
      </c>
      <c r="GO3" s="491"/>
      <c r="GP3" s="491"/>
      <c r="GQ3" s="491"/>
      <c r="GR3" s="491"/>
      <c r="GS3" s="491"/>
      <c r="GT3" s="491"/>
      <c r="GU3" s="491"/>
      <c r="GV3" s="491"/>
      <c r="GW3" s="491"/>
      <c r="GX3" s="491"/>
      <c r="GY3" s="491"/>
      <c r="HA3" s="491" t="s">
        <v>186</v>
      </c>
      <c r="HB3" s="491"/>
      <c r="HC3" s="491"/>
      <c r="HD3" s="491"/>
      <c r="HE3" s="491"/>
      <c r="HF3" s="491"/>
      <c r="HG3" s="491"/>
      <c r="HH3" s="491"/>
      <c r="HI3" s="491"/>
      <c r="HJ3" s="491"/>
      <c r="HK3" s="491"/>
      <c r="HL3" s="491"/>
      <c r="HN3" s="491" t="s">
        <v>186</v>
      </c>
      <c r="HO3" s="491"/>
      <c r="HP3" s="491"/>
      <c r="HQ3" s="491"/>
      <c r="HR3" s="491"/>
      <c r="HS3" s="491"/>
      <c r="HT3" s="491"/>
      <c r="HU3" s="491"/>
      <c r="HV3" s="491"/>
      <c r="HW3" s="491"/>
      <c r="HX3" s="491"/>
      <c r="HY3" s="491"/>
      <c r="IA3" s="491" t="s">
        <v>186</v>
      </c>
      <c r="IB3" s="491"/>
      <c r="IC3" s="491"/>
      <c r="ID3" s="491"/>
      <c r="IE3" s="491"/>
      <c r="IF3" s="491"/>
      <c r="IG3" s="491"/>
      <c r="IH3" s="491"/>
      <c r="II3" s="491"/>
      <c r="IJ3" s="491"/>
      <c r="IK3" s="491"/>
      <c r="IL3" s="491"/>
    </row>
    <row r="4" spans="1:246" s="106" customFormat="1" ht="13.5" thickBot="1">
      <c r="A4" s="496" t="s">
        <v>217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58"/>
      <c r="N4" s="496" t="s">
        <v>218</v>
      </c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63"/>
      <c r="AA4" s="494" t="s">
        <v>312</v>
      </c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N4" s="495" t="s">
        <v>313</v>
      </c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BA4" s="492" t="s">
        <v>208</v>
      </c>
      <c r="BB4" s="492"/>
      <c r="BC4" s="492"/>
      <c r="BD4" s="492"/>
      <c r="BE4" s="492"/>
      <c r="BF4" s="492"/>
      <c r="BG4" s="492"/>
      <c r="BH4" s="492"/>
      <c r="BI4" s="492"/>
      <c r="BJ4" s="492"/>
      <c r="BK4" s="492"/>
      <c r="BL4" s="492"/>
      <c r="BN4" s="492" t="s">
        <v>243</v>
      </c>
      <c r="BO4" s="492"/>
      <c r="BP4" s="492"/>
      <c r="BQ4" s="492"/>
      <c r="BR4" s="492"/>
      <c r="BS4" s="492"/>
      <c r="BT4" s="492"/>
      <c r="BU4" s="492"/>
      <c r="BV4" s="492"/>
      <c r="BW4" s="492"/>
      <c r="BX4" s="492"/>
      <c r="BY4" s="492"/>
      <c r="CA4" s="492" t="s">
        <v>215</v>
      </c>
      <c r="CB4" s="492"/>
      <c r="CC4" s="492"/>
      <c r="CD4" s="492"/>
      <c r="CE4" s="492"/>
      <c r="CF4" s="492"/>
      <c r="CG4" s="492"/>
      <c r="CH4" s="492"/>
      <c r="CI4" s="492"/>
      <c r="CJ4" s="492"/>
      <c r="CK4" s="492"/>
      <c r="CL4" s="492"/>
      <c r="CM4" s="463"/>
      <c r="CN4" s="494" t="s">
        <v>199</v>
      </c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DA4" s="494" t="s">
        <v>200</v>
      </c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N4" s="494" t="s">
        <v>201</v>
      </c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EA4" s="495" t="s">
        <v>202</v>
      </c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N4" s="492" t="s">
        <v>220</v>
      </c>
      <c r="EO4" s="492"/>
      <c r="EP4" s="492"/>
      <c r="EQ4" s="492"/>
      <c r="ER4" s="492"/>
      <c r="ES4" s="492"/>
      <c r="ET4" s="492"/>
      <c r="EU4" s="492"/>
      <c r="EV4" s="492"/>
      <c r="EW4" s="492"/>
      <c r="EX4" s="492"/>
      <c r="EY4" s="492"/>
      <c r="FA4" s="492" t="s">
        <v>221</v>
      </c>
      <c r="FB4" s="492"/>
      <c r="FC4" s="492"/>
      <c r="FD4" s="492"/>
      <c r="FE4" s="492"/>
      <c r="FF4" s="492"/>
      <c r="FG4" s="492"/>
      <c r="FH4" s="492"/>
      <c r="FI4" s="492"/>
      <c r="FJ4" s="492"/>
      <c r="FK4" s="492"/>
      <c r="FL4" s="492"/>
      <c r="FN4" s="492" t="s">
        <v>306</v>
      </c>
      <c r="FO4" s="492"/>
      <c r="FP4" s="492"/>
      <c r="FQ4" s="492"/>
      <c r="FR4" s="492"/>
      <c r="FS4" s="492"/>
      <c r="FT4" s="492"/>
      <c r="FU4" s="492"/>
      <c r="FV4" s="492"/>
      <c r="FW4" s="492"/>
      <c r="FX4" s="492"/>
      <c r="FY4" s="492"/>
      <c r="GA4" s="492" t="s">
        <v>307</v>
      </c>
      <c r="GB4" s="492"/>
      <c r="GC4" s="492"/>
      <c r="GD4" s="492"/>
      <c r="GE4" s="492"/>
      <c r="GF4" s="492"/>
      <c r="GG4" s="492"/>
      <c r="GH4" s="492"/>
      <c r="GI4" s="492"/>
      <c r="GJ4" s="492"/>
      <c r="GK4" s="492"/>
      <c r="GL4" s="492"/>
      <c r="GN4" s="492" t="s">
        <v>308</v>
      </c>
      <c r="GO4" s="492"/>
      <c r="GP4" s="492"/>
      <c r="GQ4" s="492"/>
      <c r="GR4" s="492"/>
      <c r="GS4" s="492"/>
      <c r="GT4" s="492"/>
      <c r="GU4" s="492"/>
      <c r="GV4" s="492"/>
      <c r="GW4" s="492"/>
      <c r="GX4" s="492"/>
      <c r="GY4" s="492"/>
      <c r="HA4" s="492" t="s">
        <v>309</v>
      </c>
      <c r="HB4" s="492"/>
      <c r="HC4" s="492"/>
      <c r="HD4" s="492"/>
      <c r="HE4" s="492"/>
      <c r="HF4" s="492"/>
      <c r="HG4" s="492"/>
      <c r="HH4" s="492"/>
      <c r="HI4" s="492"/>
      <c r="HJ4" s="492"/>
      <c r="HK4" s="492"/>
      <c r="HL4" s="492"/>
      <c r="HN4" s="492" t="s">
        <v>310</v>
      </c>
      <c r="HO4" s="492"/>
      <c r="HP4" s="492"/>
      <c r="HQ4" s="492"/>
      <c r="HR4" s="492"/>
      <c r="HS4" s="492"/>
      <c r="HT4" s="492"/>
      <c r="HU4" s="492"/>
      <c r="HV4" s="492"/>
      <c r="HW4" s="492"/>
      <c r="HX4" s="492"/>
      <c r="HY4" s="492"/>
      <c r="IA4" s="492" t="s">
        <v>311</v>
      </c>
      <c r="IB4" s="492"/>
      <c r="IC4" s="492"/>
      <c r="ID4" s="492"/>
      <c r="IE4" s="492"/>
      <c r="IF4" s="492"/>
      <c r="IG4" s="492"/>
      <c r="IH4" s="492"/>
      <c r="II4" s="492"/>
      <c r="IJ4" s="492"/>
      <c r="IK4" s="492"/>
      <c r="IL4" s="492"/>
    </row>
    <row r="5" spans="1:246" s="2" customFormat="1" ht="39" thickTop="1">
      <c r="A5" s="11" t="s">
        <v>0</v>
      </c>
      <c r="B5" s="12" t="s">
        <v>170</v>
      </c>
      <c r="C5" s="12" t="s">
        <v>280</v>
      </c>
      <c r="D5" s="12" t="s">
        <v>281</v>
      </c>
      <c r="E5" s="12" t="s">
        <v>172</v>
      </c>
      <c r="F5" s="12" t="s">
        <v>173</v>
      </c>
      <c r="G5" s="12" t="s">
        <v>174</v>
      </c>
      <c r="H5" s="12" t="s">
        <v>175</v>
      </c>
      <c r="I5" s="12" t="s">
        <v>176</v>
      </c>
      <c r="J5" s="12" t="s">
        <v>189</v>
      </c>
      <c r="K5" s="120" t="s">
        <v>304</v>
      </c>
      <c r="L5" s="113" t="s">
        <v>53</v>
      </c>
      <c r="M5" s="114"/>
      <c r="N5" s="119" t="s">
        <v>0</v>
      </c>
      <c r="O5" s="120" t="s">
        <v>170</v>
      </c>
      <c r="P5" s="120" t="s">
        <v>280</v>
      </c>
      <c r="Q5" s="120" t="s">
        <v>281</v>
      </c>
      <c r="R5" s="120" t="s">
        <v>172</v>
      </c>
      <c r="S5" s="120" t="s">
        <v>173</v>
      </c>
      <c r="T5" s="120" t="s">
        <v>174</v>
      </c>
      <c r="U5" s="120" t="s">
        <v>175</v>
      </c>
      <c r="V5" s="120" t="s">
        <v>176</v>
      </c>
      <c r="W5" s="120" t="s">
        <v>189</v>
      </c>
      <c r="X5" s="120" t="s">
        <v>304</v>
      </c>
      <c r="Y5" s="121" t="s">
        <v>53</v>
      </c>
      <c r="Z5" s="115"/>
      <c r="AA5" s="11" t="s">
        <v>0</v>
      </c>
      <c r="AB5" s="12" t="s">
        <v>170</v>
      </c>
      <c r="AC5" s="12" t="s">
        <v>280</v>
      </c>
      <c r="AD5" s="12" t="s">
        <v>281</v>
      </c>
      <c r="AE5" s="12" t="s">
        <v>172</v>
      </c>
      <c r="AF5" s="12" t="s">
        <v>173</v>
      </c>
      <c r="AG5" s="12" t="s">
        <v>174</v>
      </c>
      <c r="AH5" s="12" t="s">
        <v>175</v>
      </c>
      <c r="AI5" s="12" t="s">
        <v>176</v>
      </c>
      <c r="AJ5" s="12" t="s">
        <v>189</v>
      </c>
      <c r="AK5" s="120" t="s">
        <v>304</v>
      </c>
      <c r="AL5" s="121" t="s">
        <v>53</v>
      </c>
      <c r="AN5" s="11" t="s">
        <v>0</v>
      </c>
      <c r="AO5" s="12" t="s">
        <v>170</v>
      </c>
      <c r="AP5" s="12" t="s">
        <v>280</v>
      </c>
      <c r="AQ5" s="12" t="s">
        <v>281</v>
      </c>
      <c r="AR5" s="12" t="s">
        <v>172</v>
      </c>
      <c r="AS5" s="12" t="s">
        <v>173</v>
      </c>
      <c r="AT5" s="12" t="s">
        <v>174</v>
      </c>
      <c r="AU5" s="12" t="s">
        <v>175</v>
      </c>
      <c r="AV5" s="12" t="s">
        <v>176</v>
      </c>
      <c r="AW5" s="12" t="s">
        <v>189</v>
      </c>
      <c r="AX5" s="120" t="s">
        <v>304</v>
      </c>
      <c r="AY5" s="121" t="s">
        <v>53</v>
      </c>
      <c r="BA5" s="11" t="s">
        <v>0</v>
      </c>
      <c r="BB5" s="12" t="s">
        <v>170</v>
      </c>
      <c r="BC5" s="12" t="s">
        <v>280</v>
      </c>
      <c r="BD5" s="12" t="s">
        <v>281</v>
      </c>
      <c r="BE5" s="12" t="s">
        <v>172</v>
      </c>
      <c r="BF5" s="12" t="s">
        <v>173</v>
      </c>
      <c r="BG5" s="12" t="s">
        <v>174</v>
      </c>
      <c r="BH5" s="12" t="s">
        <v>175</v>
      </c>
      <c r="BI5" s="12" t="s">
        <v>176</v>
      </c>
      <c r="BJ5" s="12" t="s">
        <v>189</v>
      </c>
      <c r="BK5" s="120" t="s">
        <v>304</v>
      </c>
      <c r="BL5" s="121" t="s">
        <v>53</v>
      </c>
      <c r="BN5" s="11" t="s">
        <v>0</v>
      </c>
      <c r="BO5" s="12" t="s">
        <v>170</v>
      </c>
      <c r="BP5" s="12" t="s">
        <v>280</v>
      </c>
      <c r="BQ5" s="12" t="s">
        <v>281</v>
      </c>
      <c r="BR5" s="12" t="s">
        <v>172</v>
      </c>
      <c r="BS5" s="12" t="s">
        <v>173</v>
      </c>
      <c r="BT5" s="12" t="s">
        <v>174</v>
      </c>
      <c r="BU5" s="12" t="s">
        <v>175</v>
      </c>
      <c r="BV5" s="12" t="s">
        <v>176</v>
      </c>
      <c r="BW5" s="12" t="s">
        <v>189</v>
      </c>
      <c r="BX5" s="120" t="s">
        <v>304</v>
      </c>
      <c r="BY5" s="121" t="s">
        <v>53</v>
      </c>
      <c r="CA5" s="11" t="s">
        <v>0</v>
      </c>
      <c r="CB5" s="12" t="s">
        <v>170</v>
      </c>
      <c r="CC5" s="12" t="s">
        <v>280</v>
      </c>
      <c r="CD5" s="12" t="s">
        <v>281</v>
      </c>
      <c r="CE5" s="12" t="s">
        <v>172</v>
      </c>
      <c r="CF5" s="12" t="s">
        <v>173</v>
      </c>
      <c r="CG5" s="12" t="s">
        <v>174</v>
      </c>
      <c r="CH5" s="12" t="s">
        <v>175</v>
      </c>
      <c r="CI5" s="12" t="s">
        <v>176</v>
      </c>
      <c r="CJ5" s="12" t="s">
        <v>189</v>
      </c>
      <c r="CK5" s="120" t="s">
        <v>304</v>
      </c>
      <c r="CL5" s="121" t="s">
        <v>53</v>
      </c>
      <c r="CM5" s="115"/>
      <c r="CN5" s="119" t="s">
        <v>0</v>
      </c>
      <c r="CO5" s="12" t="s">
        <v>170</v>
      </c>
      <c r="CP5" s="12" t="s">
        <v>280</v>
      </c>
      <c r="CQ5" s="12" t="s">
        <v>281</v>
      </c>
      <c r="CR5" s="12" t="s">
        <v>172</v>
      </c>
      <c r="CS5" s="12" t="s">
        <v>173</v>
      </c>
      <c r="CT5" s="12" t="s">
        <v>174</v>
      </c>
      <c r="CU5" s="12" t="s">
        <v>175</v>
      </c>
      <c r="CV5" s="12" t="s">
        <v>176</v>
      </c>
      <c r="CW5" s="12" t="s">
        <v>189</v>
      </c>
      <c r="CX5" s="120" t="s">
        <v>304</v>
      </c>
      <c r="CY5" s="13" t="s">
        <v>53</v>
      </c>
      <c r="DA5" s="11" t="s">
        <v>0</v>
      </c>
      <c r="DB5" s="12" t="s">
        <v>170</v>
      </c>
      <c r="DC5" s="12" t="s">
        <v>280</v>
      </c>
      <c r="DD5" s="12" t="s">
        <v>281</v>
      </c>
      <c r="DE5" s="12" t="s">
        <v>172</v>
      </c>
      <c r="DF5" s="12" t="s">
        <v>173</v>
      </c>
      <c r="DG5" s="12" t="s">
        <v>174</v>
      </c>
      <c r="DH5" s="12" t="s">
        <v>175</v>
      </c>
      <c r="DI5" s="12" t="s">
        <v>176</v>
      </c>
      <c r="DJ5" s="12" t="s">
        <v>189</v>
      </c>
      <c r="DK5" s="120" t="s">
        <v>304</v>
      </c>
      <c r="DL5" s="13" t="s">
        <v>53</v>
      </c>
      <c r="DN5" s="11" t="s">
        <v>0</v>
      </c>
      <c r="DO5" s="12" t="s">
        <v>170</v>
      </c>
      <c r="DP5" s="12" t="s">
        <v>280</v>
      </c>
      <c r="DQ5" s="12" t="s">
        <v>281</v>
      </c>
      <c r="DR5" s="12" t="s">
        <v>172</v>
      </c>
      <c r="DS5" s="12" t="s">
        <v>173</v>
      </c>
      <c r="DT5" s="12" t="s">
        <v>174</v>
      </c>
      <c r="DU5" s="12" t="s">
        <v>175</v>
      </c>
      <c r="DV5" s="12" t="s">
        <v>176</v>
      </c>
      <c r="DW5" s="12" t="s">
        <v>189</v>
      </c>
      <c r="DX5" s="120" t="s">
        <v>304</v>
      </c>
      <c r="DY5" s="13" t="s">
        <v>53</v>
      </c>
      <c r="EA5" s="11" t="s">
        <v>0</v>
      </c>
      <c r="EB5" s="12" t="s">
        <v>170</v>
      </c>
      <c r="EC5" s="12" t="s">
        <v>280</v>
      </c>
      <c r="ED5" s="12" t="s">
        <v>281</v>
      </c>
      <c r="EE5" s="12" t="s">
        <v>172</v>
      </c>
      <c r="EF5" s="12" t="s">
        <v>173</v>
      </c>
      <c r="EG5" s="12" t="s">
        <v>174</v>
      </c>
      <c r="EH5" s="12" t="s">
        <v>175</v>
      </c>
      <c r="EI5" s="12" t="s">
        <v>176</v>
      </c>
      <c r="EJ5" s="12" t="s">
        <v>189</v>
      </c>
      <c r="EK5" s="120" t="s">
        <v>304</v>
      </c>
      <c r="EL5" s="13" t="s">
        <v>53</v>
      </c>
      <c r="EN5" s="11" t="s">
        <v>0</v>
      </c>
      <c r="EO5" s="12" t="s">
        <v>170</v>
      </c>
      <c r="EP5" s="12" t="s">
        <v>280</v>
      </c>
      <c r="EQ5" s="12" t="s">
        <v>281</v>
      </c>
      <c r="ER5" s="12" t="s">
        <v>172</v>
      </c>
      <c r="ES5" s="12" t="s">
        <v>173</v>
      </c>
      <c r="ET5" s="12" t="s">
        <v>174</v>
      </c>
      <c r="EU5" s="12" t="s">
        <v>175</v>
      </c>
      <c r="EV5" s="12" t="s">
        <v>176</v>
      </c>
      <c r="EW5" s="12" t="s">
        <v>189</v>
      </c>
      <c r="EX5" s="120" t="s">
        <v>304</v>
      </c>
      <c r="EY5" s="13" t="s">
        <v>53</v>
      </c>
      <c r="FA5" s="11" t="s">
        <v>0</v>
      </c>
      <c r="FB5" s="12" t="s">
        <v>170</v>
      </c>
      <c r="FC5" s="12" t="s">
        <v>280</v>
      </c>
      <c r="FD5" s="12" t="s">
        <v>281</v>
      </c>
      <c r="FE5" s="12" t="s">
        <v>172</v>
      </c>
      <c r="FF5" s="12" t="s">
        <v>173</v>
      </c>
      <c r="FG5" s="12" t="s">
        <v>174</v>
      </c>
      <c r="FH5" s="12" t="s">
        <v>175</v>
      </c>
      <c r="FI5" s="12" t="s">
        <v>176</v>
      </c>
      <c r="FJ5" s="12" t="s">
        <v>189</v>
      </c>
      <c r="FK5" s="120" t="s">
        <v>304</v>
      </c>
      <c r="FL5" s="13" t="s">
        <v>53</v>
      </c>
      <c r="FN5" s="11" t="s">
        <v>0</v>
      </c>
      <c r="FO5" s="12" t="s">
        <v>170</v>
      </c>
      <c r="FP5" s="12" t="s">
        <v>280</v>
      </c>
      <c r="FQ5" s="12" t="s">
        <v>281</v>
      </c>
      <c r="FR5" s="12" t="s">
        <v>172</v>
      </c>
      <c r="FS5" s="12" t="s">
        <v>173</v>
      </c>
      <c r="FT5" s="12" t="s">
        <v>174</v>
      </c>
      <c r="FU5" s="12" t="s">
        <v>175</v>
      </c>
      <c r="FV5" s="12" t="s">
        <v>176</v>
      </c>
      <c r="FW5" s="12" t="s">
        <v>189</v>
      </c>
      <c r="FX5" s="120" t="s">
        <v>304</v>
      </c>
      <c r="FY5" s="13" t="s">
        <v>53</v>
      </c>
      <c r="GA5" s="11" t="s">
        <v>0</v>
      </c>
      <c r="GB5" s="12" t="s">
        <v>170</v>
      </c>
      <c r="GC5" s="12" t="s">
        <v>280</v>
      </c>
      <c r="GD5" s="12" t="s">
        <v>281</v>
      </c>
      <c r="GE5" s="12" t="s">
        <v>172</v>
      </c>
      <c r="GF5" s="12" t="s">
        <v>173</v>
      </c>
      <c r="GG5" s="12" t="s">
        <v>174</v>
      </c>
      <c r="GH5" s="12" t="s">
        <v>175</v>
      </c>
      <c r="GI5" s="12" t="s">
        <v>176</v>
      </c>
      <c r="GJ5" s="12" t="s">
        <v>189</v>
      </c>
      <c r="GK5" s="120" t="s">
        <v>304</v>
      </c>
      <c r="GL5" s="13" t="s">
        <v>53</v>
      </c>
      <c r="GN5" s="11" t="s">
        <v>0</v>
      </c>
      <c r="GO5" s="12" t="s">
        <v>170</v>
      </c>
      <c r="GP5" s="12" t="s">
        <v>280</v>
      </c>
      <c r="GQ5" s="12" t="s">
        <v>281</v>
      </c>
      <c r="GR5" s="12" t="s">
        <v>172</v>
      </c>
      <c r="GS5" s="12" t="s">
        <v>173</v>
      </c>
      <c r="GT5" s="12" t="s">
        <v>174</v>
      </c>
      <c r="GU5" s="12" t="s">
        <v>175</v>
      </c>
      <c r="GV5" s="12" t="s">
        <v>176</v>
      </c>
      <c r="GW5" s="12" t="s">
        <v>189</v>
      </c>
      <c r="GX5" s="120" t="s">
        <v>304</v>
      </c>
      <c r="GY5" s="13" t="s">
        <v>53</v>
      </c>
      <c r="HA5" s="11" t="s">
        <v>0</v>
      </c>
      <c r="HB5" s="12" t="s">
        <v>170</v>
      </c>
      <c r="HC5" s="12" t="s">
        <v>280</v>
      </c>
      <c r="HD5" s="12" t="s">
        <v>281</v>
      </c>
      <c r="HE5" s="12" t="s">
        <v>172</v>
      </c>
      <c r="HF5" s="12" t="s">
        <v>173</v>
      </c>
      <c r="HG5" s="12" t="s">
        <v>174</v>
      </c>
      <c r="HH5" s="12" t="s">
        <v>175</v>
      </c>
      <c r="HI5" s="12" t="s">
        <v>176</v>
      </c>
      <c r="HJ5" s="12" t="s">
        <v>189</v>
      </c>
      <c r="HK5" s="120" t="s">
        <v>304</v>
      </c>
      <c r="HL5" s="13" t="s">
        <v>53</v>
      </c>
      <c r="HN5" s="11" t="s">
        <v>0</v>
      </c>
      <c r="HO5" s="12" t="s">
        <v>170</v>
      </c>
      <c r="HP5" s="12" t="s">
        <v>280</v>
      </c>
      <c r="HQ5" s="12" t="s">
        <v>281</v>
      </c>
      <c r="HR5" s="12" t="s">
        <v>172</v>
      </c>
      <c r="HS5" s="12" t="s">
        <v>173</v>
      </c>
      <c r="HT5" s="12" t="s">
        <v>174</v>
      </c>
      <c r="HU5" s="12" t="s">
        <v>175</v>
      </c>
      <c r="HV5" s="12" t="s">
        <v>176</v>
      </c>
      <c r="HW5" s="12" t="s">
        <v>189</v>
      </c>
      <c r="HX5" s="120" t="s">
        <v>304</v>
      </c>
      <c r="HY5" s="13" t="s">
        <v>53</v>
      </c>
      <c r="IA5" s="11" t="s">
        <v>0</v>
      </c>
      <c r="IB5" s="12" t="s">
        <v>170</v>
      </c>
      <c r="IC5" s="12" t="s">
        <v>280</v>
      </c>
      <c r="ID5" s="12" t="s">
        <v>281</v>
      </c>
      <c r="IE5" s="12" t="s">
        <v>172</v>
      </c>
      <c r="IF5" s="12" t="s">
        <v>173</v>
      </c>
      <c r="IG5" s="12" t="s">
        <v>174</v>
      </c>
      <c r="IH5" s="12" t="s">
        <v>175</v>
      </c>
      <c r="II5" s="12" t="s">
        <v>176</v>
      </c>
      <c r="IJ5" s="12" t="s">
        <v>189</v>
      </c>
      <c r="IK5" s="120" t="s">
        <v>304</v>
      </c>
      <c r="IL5" s="13" t="s">
        <v>53</v>
      </c>
    </row>
    <row r="6" spans="1:246" s="2" customFormat="1">
      <c r="A6" s="3" t="s">
        <v>1</v>
      </c>
      <c r="B6" s="4">
        <f>CO6+DB6+DO6</f>
        <v>2001238.115996622</v>
      </c>
      <c r="C6" s="4">
        <f t="shared" ref="C6:K6" si="0">CP6+DC6+DP6</f>
        <v>280613.28132176574</v>
      </c>
      <c r="D6" s="4">
        <f t="shared" si="0"/>
        <v>0</v>
      </c>
      <c r="E6" s="4">
        <f t="shared" si="0"/>
        <v>91902.41381322543</v>
      </c>
      <c r="F6" s="4">
        <f t="shared" si="0"/>
        <v>82128.302601256379</v>
      </c>
      <c r="G6" s="4">
        <f t="shared" si="0"/>
        <v>7568.7415623227625</v>
      </c>
      <c r="H6" s="4">
        <f t="shared" si="0"/>
        <v>64329.551967691448</v>
      </c>
      <c r="I6" s="4">
        <f t="shared" si="0"/>
        <v>11496.525654921086</v>
      </c>
      <c r="J6" s="4">
        <f t="shared" si="0"/>
        <v>29282.220583626942</v>
      </c>
      <c r="K6" s="4">
        <f t="shared" si="0"/>
        <v>0</v>
      </c>
      <c r="L6" s="6">
        <f>SUM(B6:K6)</f>
        <v>2568559.1535014324</v>
      </c>
      <c r="M6" s="3"/>
      <c r="N6" s="3" t="s">
        <v>1</v>
      </c>
      <c r="O6" s="4">
        <f>EB6+EO6+FB6</f>
        <v>2182878.4738424812</v>
      </c>
      <c r="P6" s="4">
        <f t="shared" ref="P6:X6" si="1">EC6+EP6+FC6</f>
        <v>289416.2933444567</v>
      </c>
      <c r="Q6" s="4">
        <f t="shared" si="1"/>
        <v>1825250.3078896254</v>
      </c>
      <c r="R6" s="4">
        <f t="shared" si="1"/>
        <v>35512.834608098841</v>
      </c>
      <c r="S6" s="4">
        <f t="shared" si="1"/>
        <v>95662.471547375142</v>
      </c>
      <c r="T6" s="4">
        <f t="shared" si="1"/>
        <v>6231.0981916523124</v>
      </c>
      <c r="U6" s="4">
        <f t="shared" si="1"/>
        <v>56458.930910593881</v>
      </c>
      <c r="V6" s="4">
        <f t="shared" si="1"/>
        <v>11496.525654921086</v>
      </c>
      <c r="W6" s="4">
        <f t="shared" si="1"/>
        <v>28004.453286973268</v>
      </c>
      <c r="X6" s="4">
        <f t="shared" si="1"/>
        <v>0</v>
      </c>
      <c r="Y6" s="5">
        <f>SUM(O6:X6)</f>
        <v>4530911.3892761776</v>
      </c>
      <c r="Z6" s="5"/>
      <c r="AA6" s="3" t="s">
        <v>1</v>
      </c>
      <c r="AB6" s="4">
        <f>FO6+GB6+GO6</f>
        <v>624032.83095490444</v>
      </c>
      <c r="AC6" s="4">
        <f t="shared" ref="AC6:AK6" si="2">FP6+GC6+GP6</f>
        <v>84562.142958561381</v>
      </c>
      <c r="AD6" s="4">
        <f t="shared" si="2"/>
        <v>309199.72506310814</v>
      </c>
      <c r="AE6" s="4">
        <f t="shared" si="2"/>
        <v>17789.756720841156</v>
      </c>
      <c r="AF6" s="4">
        <f t="shared" si="2"/>
        <v>64046.646082157378</v>
      </c>
      <c r="AG6" s="4">
        <f t="shared" si="2"/>
        <v>2498.05169638602</v>
      </c>
      <c r="AH6" s="4">
        <f t="shared" si="2"/>
        <v>16814.419367894956</v>
      </c>
      <c r="AI6" s="4">
        <f t="shared" si="2"/>
        <v>3810.7435964472702</v>
      </c>
      <c r="AJ6" s="4">
        <f t="shared" si="2"/>
        <v>9926.0482683316477</v>
      </c>
      <c r="AK6" s="4">
        <f t="shared" si="2"/>
        <v>0</v>
      </c>
      <c r="AL6" s="5">
        <f>SUM(AB6:AK6)</f>
        <v>1132680.3647086322</v>
      </c>
      <c r="AN6" s="3" t="s">
        <v>1</v>
      </c>
      <c r="AO6" s="4">
        <f>HB6+HO6+IB6</f>
        <v>0</v>
      </c>
      <c r="AP6" s="4">
        <f t="shared" ref="AP6:AX6" si="3">HC6+HP6+IC6</f>
        <v>0</v>
      </c>
      <c r="AQ6" s="4">
        <f t="shared" si="3"/>
        <v>0</v>
      </c>
      <c r="AR6" s="4">
        <f t="shared" si="3"/>
        <v>0</v>
      </c>
      <c r="AS6" s="4">
        <f t="shared" si="3"/>
        <v>0</v>
      </c>
      <c r="AT6" s="4">
        <f t="shared" si="3"/>
        <v>0</v>
      </c>
      <c r="AU6" s="4">
        <f t="shared" si="3"/>
        <v>0</v>
      </c>
      <c r="AV6" s="4">
        <f t="shared" si="3"/>
        <v>0</v>
      </c>
      <c r="AW6" s="4">
        <f t="shared" si="3"/>
        <v>0</v>
      </c>
      <c r="AX6" s="4">
        <f t="shared" si="3"/>
        <v>0</v>
      </c>
      <c r="AY6" s="465">
        <f>SUM(AO6:AX6)</f>
        <v>0</v>
      </c>
      <c r="AZ6" s="4"/>
      <c r="BA6" s="3" t="s">
        <v>1</v>
      </c>
      <c r="BB6" s="4">
        <f>CO6+DB6+DO6+EB6+EO6+FB6</f>
        <v>4184116.5898391036</v>
      </c>
      <c r="BC6" s="4">
        <f t="shared" ref="BC6:BK6" si="4">CP6+DC6+DP6+EC6+EP6+FC6</f>
        <v>570029.57466622256</v>
      </c>
      <c r="BD6" s="4">
        <f t="shared" si="4"/>
        <v>1825250.3078896254</v>
      </c>
      <c r="BE6" s="4">
        <f t="shared" si="4"/>
        <v>127415.24842132427</v>
      </c>
      <c r="BF6" s="4">
        <f t="shared" si="4"/>
        <v>177790.77414863152</v>
      </c>
      <c r="BG6" s="4">
        <f t="shared" si="4"/>
        <v>13799.839753975075</v>
      </c>
      <c r="BH6" s="4">
        <f t="shared" si="4"/>
        <v>120788.48287828531</v>
      </c>
      <c r="BI6" s="4">
        <f t="shared" si="4"/>
        <v>22993.051309842172</v>
      </c>
      <c r="BJ6" s="4">
        <f t="shared" si="4"/>
        <v>57286.673870600207</v>
      </c>
      <c r="BK6" s="4">
        <f t="shared" si="4"/>
        <v>0</v>
      </c>
      <c r="BL6" s="5">
        <f>SUM(BB6:BK6)</f>
        <v>7099470.5427776109</v>
      </c>
      <c r="BN6" s="3" t="s">
        <v>1</v>
      </c>
      <c r="BO6" s="4">
        <f>FO6+GB6+GO6+HB6+HO6+IB6</f>
        <v>624032.83095490444</v>
      </c>
      <c r="BP6" s="4">
        <f t="shared" ref="BP6:BX6" si="5">FP6+GC6+GP6+HC6+HP6+IC6</f>
        <v>84562.142958561381</v>
      </c>
      <c r="BQ6" s="4">
        <f t="shared" si="5"/>
        <v>309199.72506310814</v>
      </c>
      <c r="BR6" s="4">
        <f t="shared" si="5"/>
        <v>17789.756720841156</v>
      </c>
      <c r="BS6" s="4">
        <f t="shared" si="5"/>
        <v>64046.646082157378</v>
      </c>
      <c r="BT6" s="4">
        <f t="shared" si="5"/>
        <v>2498.05169638602</v>
      </c>
      <c r="BU6" s="4">
        <f t="shared" si="5"/>
        <v>16814.419367894956</v>
      </c>
      <c r="BV6" s="4">
        <f t="shared" si="5"/>
        <v>3810.7435964472702</v>
      </c>
      <c r="BW6" s="4">
        <f t="shared" si="5"/>
        <v>9926.0482683316477</v>
      </c>
      <c r="BX6" s="4">
        <f t="shared" si="5"/>
        <v>0</v>
      </c>
      <c r="BY6" s="5">
        <f>SUM(BO6:BX6)</f>
        <v>1132680.3647086322</v>
      </c>
      <c r="CA6" s="3" t="s">
        <v>1</v>
      </c>
      <c r="CB6" s="4">
        <f>CO6+DB6+DO6+EB6+EO6+FB6+FO6+GB6+GO6+HB6+HO6+IB6</f>
        <v>4808149.4207940083</v>
      </c>
      <c r="CC6" s="4">
        <f t="shared" ref="CC6:CK6" si="6">CP6+DC6+DP6+EC6+EP6+FC6+FP6+GC6+GP6+HC6+HP6+IC6</f>
        <v>654591.71762478398</v>
      </c>
      <c r="CD6" s="4">
        <f t="shared" si="6"/>
        <v>2134450.0329527333</v>
      </c>
      <c r="CE6" s="4">
        <f t="shared" si="6"/>
        <v>145205.00514216544</v>
      </c>
      <c r="CF6" s="4">
        <f t="shared" si="6"/>
        <v>241837.42023078891</v>
      </c>
      <c r="CG6" s="4">
        <f t="shared" si="6"/>
        <v>16297.891450361094</v>
      </c>
      <c r="CH6" s="4">
        <f t="shared" si="6"/>
        <v>137602.90224618028</v>
      </c>
      <c r="CI6" s="4">
        <f t="shared" si="6"/>
        <v>26803.794906289444</v>
      </c>
      <c r="CJ6" s="4">
        <f t="shared" si="6"/>
        <v>67212.722138931858</v>
      </c>
      <c r="CK6" s="4">
        <f t="shared" si="6"/>
        <v>0</v>
      </c>
      <c r="CL6" s="5">
        <f>SUM(CB6:CK6)</f>
        <v>8232150.9074862422</v>
      </c>
      <c r="CM6" s="5"/>
      <c r="CN6" s="3" t="s">
        <v>1</v>
      </c>
      <c r="CO6" s="4">
        <f>ParFedAn19!$C$7*CaGa19!$N7</f>
        <v>592343.34983260871</v>
      </c>
      <c r="CP6" s="4">
        <f>ParFedAn19!$D$7*CaGa19!$N7</f>
        <v>81509.910902833493</v>
      </c>
      <c r="CQ6" s="4">
        <f>ParFedAn19!$E$7*CoAr14FIII19!R5</f>
        <v>0</v>
      </c>
      <c r="CR6" s="4">
        <f>ParFedAn19!$F$7*CaGa19!$N7</f>
        <v>21668.795331011432</v>
      </c>
      <c r="CS6" s="4">
        <f>ParFedAn19!$G$7*CaGa19!$N7</f>
        <v>44204.183949148377</v>
      </c>
      <c r="CT6" s="4">
        <f>ParFedAn19!$H$7*CaGa19!$N7</f>
        <v>2731.6920554120602</v>
      </c>
      <c r="CU6" s="4">
        <f>ParFedAn19!$I$7*CaGa19!$N7+Aj1S19!G8</f>
        <v>21662.334736826288</v>
      </c>
      <c r="CV6" s="4">
        <f>ParFedAn19!$J$7*CaGa19!$N7</f>
        <v>3832.1752183070289</v>
      </c>
      <c r="CW6" s="4">
        <f>ParFedAn19!$K$7*CoAr14FII19!O7+Aj1S19!I8</f>
        <v>10068.341026425247</v>
      </c>
      <c r="CX6" s="4">
        <f>ISR!W7</f>
        <v>0</v>
      </c>
      <c r="CY6" s="5">
        <f>SUM(CO6:CX6)</f>
        <v>778020.78305257263</v>
      </c>
      <c r="DA6" s="3" t="s">
        <v>1</v>
      </c>
      <c r="DB6" s="4">
        <f>ParFedAn19!$C$11*CaGa19!$N7</f>
        <v>818142.65512705327</v>
      </c>
      <c r="DC6" s="4">
        <f>ParFedAn19!$D$11*CaGa19!$N7</f>
        <v>117900.27054491287</v>
      </c>
      <c r="DD6" s="4">
        <f>ParFedAn19!$E$11*CoAr14FIII19!R5</f>
        <v>0</v>
      </c>
      <c r="DE6" s="4">
        <f>ParFedAn19!$F$11*CaGa19!$N7</f>
        <v>37774.123840843735</v>
      </c>
      <c r="DF6" s="4">
        <f>ParFedAn19!$G$11*CaGa19!$N7</f>
        <v>18962.059326053997</v>
      </c>
      <c r="DG6" s="4">
        <f>ParFedAn19!$H$11*CaGa19!$N7</f>
        <v>2226.0796608464079</v>
      </c>
      <c r="DH6" s="4">
        <f>ParFedAn19!$I$11*CaGa19!$N7+Aj1S19!G8</f>
        <v>22939.388441164348</v>
      </c>
      <c r="DI6" s="4">
        <f>ParFedAn19!$J$11*CaGa19!$N7</f>
        <v>3832.1752183070289</v>
      </c>
      <c r="DJ6" s="4">
        <f>ParFedAn19!$K$11*CoAr14FII19!O7+Aj1S19!I8</f>
        <v>12230.655685536723</v>
      </c>
      <c r="DK6" s="4">
        <f>ISR!X7</f>
        <v>0</v>
      </c>
      <c r="DL6" s="5">
        <f>SUM(DB6:DK6)</f>
        <v>1034007.4078447183</v>
      </c>
      <c r="DN6" s="3" t="s">
        <v>1</v>
      </c>
      <c r="DO6" s="4">
        <f>ParFedAn19!$C$14*CaGa19!$N7</f>
        <v>590752.11103695992</v>
      </c>
      <c r="DP6" s="4">
        <f>ParFedAn19!$D$14*CaGa19!$N7</f>
        <v>81203.099874019405</v>
      </c>
      <c r="DQ6" s="4">
        <f>ParFedAn19!$E$14*CoAr14FIII19!R5</f>
        <v>0</v>
      </c>
      <c r="DR6" s="4">
        <f>ParFedAn19!$F$14*CaGa19!$N7</f>
        <v>32459.494641370271</v>
      </c>
      <c r="DS6" s="4">
        <f>ParFedAn19!$G$14*CaGa19!$N7</f>
        <v>18962.059326053997</v>
      </c>
      <c r="DT6" s="4">
        <f>ParFedAn19!$H$14*CaGa19!$N7</f>
        <v>2610.969846064294</v>
      </c>
      <c r="DU6" s="4">
        <f>ParFedAn19!$I$14*CaGa19!$N7+Aj1S19!G8</f>
        <v>19727.828789700812</v>
      </c>
      <c r="DV6" s="4">
        <f>ParFedAn19!$J$14*CaGa19!$N7</f>
        <v>3832.1752183070289</v>
      </c>
      <c r="DW6" s="4">
        <f>ParFedAn19!$K$14*CoAr14FII19!O7+Aj1S19!I8</f>
        <v>6983.2238716649717</v>
      </c>
      <c r="DX6" s="4">
        <f>ISR!Y7</f>
        <v>0</v>
      </c>
      <c r="DY6" s="5">
        <f>SUM(DO6:DX6)</f>
        <v>756530.96260414063</v>
      </c>
      <c r="EA6" s="3" t="s">
        <v>1</v>
      </c>
      <c r="EB6" s="4">
        <f>ParFedAn19!$C$22*CaGa19!$N7</f>
        <v>655859.88112288492</v>
      </c>
      <c r="EC6" s="4">
        <f>ParFedAn19!$D$22*CaGa19!$N7</f>
        <v>92578.742880155492</v>
      </c>
      <c r="ED6" s="4">
        <f>ParFedAn19!$E$22*CoAr14FIII19!R5</f>
        <v>0</v>
      </c>
      <c r="EE6" s="4">
        <f>ParFedAn19!$F$22*CaGa19!$N7</f>
        <v>19739.830006001976</v>
      </c>
      <c r="EF6" s="4">
        <f>ParFedAn19!$G$22*CaGa19!$N7</f>
        <v>57557.587983957375</v>
      </c>
      <c r="EG6" s="4">
        <f>ParFedAn19!$H$22*CaGa19!$N7</f>
        <v>2320.5751833014715</v>
      </c>
      <c r="EH6" s="4">
        <f>ParFedAn19!$I$22*CaGa19!$N7</f>
        <v>14370.7334979924</v>
      </c>
      <c r="EI6" s="4">
        <f>ParFedAn19!$J$22*CaGa19!$N7</f>
        <v>3832.1752183070289</v>
      </c>
      <c r="EJ6" s="4">
        <f>ParFedAn19!$K$22*CoAr14FII19!O7</f>
        <v>8381.8734926137404</v>
      </c>
      <c r="EK6" s="4">
        <f>ISR!Z7</f>
        <v>0</v>
      </c>
      <c r="EL6" s="5">
        <f>SUM(EB6:EK6)</f>
        <v>854641.39938521443</v>
      </c>
      <c r="EN6" s="3" t="s">
        <v>1</v>
      </c>
      <c r="EO6" s="4">
        <f>ParFedAn19!$C$26*CaGa19!$N7</f>
        <v>798062.77782297553</v>
      </c>
      <c r="EP6" s="4">
        <f>ParFedAn19!$D$26*CaGa19!$N7</f>
        <v>107576.2777538261</v>
      </c>
      <c r="EQ6" s="4">
        <f>ParFedAn19!$E$26*CoAr14FIII19!R5</f>
        <v>0</v>
      </c>
      <c r="ER6" s="4">
        <f>ParFedAn19!$F$26*CaGa19!$N7</f>
        <v>20186.828965247736</v>
      </c>
      <c r="ES6" s="4">
        <f>ParFedAn19!$G$26*CaGa19!$N7</f>
        <v>19142.824268942139</v>
      </c>
      <c r="ET6" s="4">
        <f>ParFedAn19!$H$26*CaGa19!$N7</f>
        <v>1472.5989883075501</v>
      </c>
      <c r="EU6" s="4">
        <f>ParFedAn19!$I$26*CaGa19!$N7</f>
        <v>22697.848205466176</v>
      </c>
      <c r="EV6" s="4">
        <f>ParFedAn19!$J$26*CaGa19!$N7</f>
        <v>3832.1752183070289</v>
      </c>
      <c r="EW6" s="4">
        <f>ParFedAn19!$K$26*CoAr14FII19!O7</f>
        <v>9722.9474760283028</v>
      </c>
      <c r="EX6" s="4">
        <f>ISR!AA7</f>
        <v>0</v>
      </c>
      <c r="EY6" s="5">
        <f>SUM(EO6:EX6)</f>
        <v>982694.2786991006</v>
      </c>
      <c r="FA6" s="3" t="s">
        <v>1</v>
      </c>
      <c r="FB6" s="4">
        <f>ParFedAn19!$C$30*CaGa19!$N7</f>
        <v>728955.81489662104</v>
      </c>
      <c r="FC6" s="4">
        <f>ParFedAn19!$D$30*CaGa19!$N7</f>
        <v>89261.272710475139</v>
      </c>
      <c r="FD6" s="4">
        <f>ParFedAn19!$E$30*CoAr14FIII19!R5</f>
        <v>1825250.3078896254</v>
      </c>
      <c r="FE6" s="400">
        <f>ParFedAn19!$F$30*CaGa19!$N7</f>
        <v>-4413.824363150864</v>
      </c>
      <c r="FF6" s="4">
        <f>ParFedAn19!$G$30*CaGa19!$N7</f>
        <v>18962.059294475621</v>
      </c>
      <c r="FG6" s="4">
        <f>ParFedAn19!$H$30*CaGa19!$N7</f>
        <v>2437.9240200432901</v>
      </c>
      <c r="FH6" s="4">
        <f>ParFedAn19!$I$30*CaGa19!$N7</f>
        <v>19390.349207135303</v>
      </c>
      <c r="FI6" s="4">
        <f>ParFedAn19!$J$30*CaGa19!$N7</f>
        <v>3832.1752183070289</v>
      </c>
      <c r="FJ6" s="4">
        <f>ParFedAn19!$K$30*CoAr14FII19!O7</f>
        <v>9899.6323183312234</v>
      </c>
      <c r="FK6" s="4">
        <f>ISR!AB7</f>
        <v>0</v>
      </c>
      <c r="FL6" s="5">
        <f>SUM(FB6:FJ6)</f>
        <v>2693575.7111918633</v>
      </c>
      <c r="FN6" s="3" t="s">
        <v>1</v>
      </c>
      <c r="FO6" s="405">
        <f>ParFedAn19!C$41*CaGa19!$AC7+Aj1S19!AW8</f>
        <v>624032.83095490444</v>
      </c>
      <c r="FP6" s="405">
        <f>ParFedAn19!D$41*CaGa19!$AC7+Aj1S19!AX8</f>
        <v>84562.142958561381</v>
      </c>
      <c r="FQ6" s="468">
        <f>IFERROR(ParFedAn19!$E$41*CoAr14FIII19!R5+Aj1S19!AY8,0)</f>
        <v>309199.72506310814</v>
      </c>
      <c r="FR6" s="405">
        <f>ParFedAn19!F$41*CaGa19!$AC7+Aj1S19!AZ8</f>
        <v>17789.756720841156</v>
      </c>
      <c r="FS6" s="405">
        <f>ParFedAn19!G$41*CaGa19!$AC7+Aj1S19!BA8</f>
        <v>64046.646082157378</v>
      </c>
      <c r="FT6" s="405">
        <f>ParFedAn19!H$41*CaGa19!$AC7+Aj1S19!BB8</f>
        <v>2498.05169638602</v>
      </c>
      <c r="FU6" s="405">
        <f>ParFedAn19!I$41*CaGa19!$AC7+Aj1S19!BC8</f>
        <v>16814.419367894956</v>
      </c>
      <c r="FV6" s="405">
        <f>ParFedAn19!J$41*CaGa19!$AC7+Aj1S19!BD8</f>
        <v>3810.7435964472702</v>
      </c>
      <c r="FW6" s="405">
        <f>ParFedAn19!K$41*CoAr14FII19!U7+Aj1S19!BE8</f>
        <v>9926.0482683316477</v>
      </c>
      <c r="FX6" s="468">
        <f>IFERROR(ISR!AC7,0)</f>
        <v>0</v>
      </c>
      <c r="FY6" s="5">
        <f>SUM(FO6:FX6)</f>
        <v>1132680.3647086322</v>
      </c>
      <c r="GA6" s="3" t="s">
        <v>1</v>
      </c>
      <c r="GB6" s="4"/>
      <c r="GC6" s="4"/>
      <c r="GD6" s="4"/>
      <c r="GE6" s="4"/>
      <c r="GF6" s="4"/>
      <c r="GG6" s="4"/>
      <c r="GH6" s="4"/>
      <c r="GI6" s="4"/>
      <c r="GJ6" s="4"/>
      <c r="GK6" s="4"/>
      <c r="GL6" s="5">
        <f>SUM(GB6:GK6)</f>
        <v>0</v>
      </c>
      <c r="GN6" s="3" t="s">
        <v>1</v>
      </c>
      <c r="GO6" s="4"/>
      <c r="GP6" s="4"/>
      <c r="GQ6" s="4"/>
      <c r="GR6" s="4"/>
      <c r="GS6" s="4"/>
      <c r="GT6" s="4"/>
      <c r="GU6" s="4"/>
      <c r="GV6" s="4"/>
      <c r="GW6" s="4"/>
      <c r="GX6" s="4"/>
      <c r="GY6" s="5">
        <f>SUM(GO6:GX6)</f>
        <v>0</v>
      </c>
      <c r="HA6" s="3" t="s">
        <v>1</v>
      </c>
      <c r="HB6" s="4"/>
      <c r="HC6" s="4"/>
      <c r="HD6" s="4"/>
      <c r="HE6" s="4"/>
      <c r="HF6" s="4"/>
      <c r="HG6" s="4"/>
      <c r="HH6" s="4"/>
      <c r="HI6" s="4"/>
      <c r="HJ6" s="4"/>
      <c r="HK6" s="4"/>
      <c r="HL6" s="5">
        <f>SUM(HB6:HK6)</f>
        <v>0</v>
      </c>
      <c r="HN6" s="3" t="s">
        <v>1</v>
      </c>
      <c r="HO6" s="4"/>
      <c r="HP6" s="4"/>
      <c r="HQ6" s="4"/>
      <c r="HR6" s="4"/>
      <c r="HS6" s="4"/>
      <c r="HT6" s="4"/>
      <c r="HU6" s="4"/>
      <c r="HV6" s="4"/>
      <c r="HW6" s="4"/>
      <c r="HX6" s="4"/>
      <c r="HY6" s="5">
        <f>SUM(HO6:HX6)</f>
        <v>0</v>
      </c>
      <c r="IA6" s="3" t="s">
        <v>1</v>
      </c>
      <c r="IB6" s="4"/>
      <c r="IC6" s="4"/>
      <c r="ID6" s="4"/>
      <c r="IE6" s="4"/>
      <c r="IF6" s="4"/>
      <c r="IG6" s="4"/>
      <c r="IH6" s="4"/>
      <c r="II6" s="4"/>
      <c r="IJ6" s="4"/>
      <c r="IK6" s="4"/>
      <c r="IL6" s="5">
        <f>SUM(IB6:IK6)</f>
        <v>0</v>
      </c>
    </row>
    <row r="7" spans="1:246" s="2" customFormat="1">
      <c r="A7" s="3" t="s">
        <v>2</v>
      </c>
      <c r="B7" s="4">
        <f t="shared" ref="B7:B56" si="7">CO7+DB7+DO7</f>
        <v>3964007.235644971</v>
      </c>
      <c r="C7" s="4">
        <f t="shared" ref="C7:C56" si="8">CP7+DC7+DP7</f>
        <v>555832.44626719621</v>
      </c>
      <c r="D7" s="4">
        <f t="shared" ref="D7:D56" si="9">CQ7+DD7+DQ7</f>
        <v>0</v>
      </c>
      <c r="E7" s="4">
        <f t="shared" ref="E7:E56" si="10">CR7+DE7+DR7</f>
        <v>182038.2244455906</v>
      </c>
      <c r="F7" s="4">
        <f t="shared" ref="F7:F56" si="11">CS7+DF7+DS7</f>
        <v>162677.88583493556</v>
      </c>
      <c r="G7" s="4">
        <f t="shared" ref="G7:G56" si="12">CT7+DG7+DT7</f>
        <v>14991.992246176515</v>
      </c>
      <c r="H7" s="4">
        <f t="shared" ref="H7:H56" si="13">CU7+DH7+DU7</f>
        <v>127422.52280375094</v>
      </c>
      <c r="I7" s="4">
        <f t="shared" ref="I7:I56" si="14">CV7+DI7+DV7</f>
        <v>22772.058215666206</v>
      </c>
      <c r="J7" s="4">
        <f t="shared" ref="J7:J56" si="15">CW7+DJ7+DW7</f>
        <v>64761.849100983789</v>
      </c>
      <c r="K7" s="4">
        <f t="shared" ref="K7:K56" si="16">CX7+DK7+DX7</f>
        <v>0</v>
      </c>
      <c r="L7" s="6">
        <f t="shared" ref="L7:L56" si="17">SUM(B7:K7)</f>
        <v>5094504.2145592701</v>
      </c>
      <c r="M7" s="3"/>
      <c r="N7" s="3" t="s">
        <v>2</v>
      </c>
      <c r="O7" s="4">
        <f t="shared" ref="O7:O56" si="18">EB7+EO7+FB7</f>
        <v>4323796.3517080313</v>
      </c>
      <c r="P7" s="4">
        <f t="shared" ref="P7:P56" si="19">EC7+EP7+FC7</f>
        <v>573269.25354889175</v>
      </c>
      <c r="Q7" s="4">
        <f t="shared" ref="Q7:Q56" si="20">ED7+EQ7+FD7</f>
        <v>1752398.691605987</v>
      </c>
      <c r="R7" s="4">
        <f t="shared" ref="R7:R56" si="21">EE7+ER7+FE7</f>
        <v>70343.020263064289</v>
      </c>
      <c r="S7" s="4">
        <f t="shared" ref="S7:S56" si="22">EF7+ES7+FF7</f>
        <v>189486.06183459098</v>
      </c>
      <c r="T7" s="4">
        <f t="shared" ref="T7:T56" si="23">EG7+ET7+FG7</f>
        <v>12342.418485979782</v>
      </c>
      <c r="U7" s="4">
        <f t="shared" ref="U7:U56" si="24">EH7+EU7+FH7</f>
        <v>111832.5744734873</v>
      </c>
      <c r="V7" s="4">
        <f t="shared" ref="V7:V56" si="25">EI7+EV7+FI7</f>
        <v>22772.058215666206</v>
      </c>
      <c r="W7" s="4">
        <f t="shared" ref="W7:W56" si="26">EJ7+EW7+FJ7</f>
        <v>61902.618861545518</v>
      </c>
      <c r="X7" s="4">
        <f t="shared" ref="X7:X56" si="27">EK7+EX7+FK7</f>
        <v>15747</v>
      </c>
      <c r="Y7" s="5">
        <f t="shared" ref="Y7:Y55" si="28">SUM(O7:X7)</f>
        <v>7133890.0489972439</v>
      </c>
      <c r="Z7" s="5"/>
      <c r="AA7" s="3" t="s">
        <v>2</v>
      </c>
      <c r="AB7" s="4">
        <f t="shared" ref="AB7:AB56" si="29">FO7+GB7+GO7</f>
        <v>1236070.1294924919</v>
      </c>
      <c r="AC7" s="4">
        <f t="shared" ref="AC7:AC56" si="30">FP7+GC7+GP7</f>
        <v>167498.7818141015</v>
      </c>
      <c r="AD7" s="4">
        <f t="shared" ref="AD7:AD56" si="31">FQ7+GD7+GQ7</f>
        <v>296858.56854997843</v>
      </c>
      <c r="AE7" s="4">
        <f t="shared" ref="AE7:AE56" si="32">FR7+GE7+GR7</f>
        <v>35237.548094900019</v>
      </c>
      <c r="AF7" s="4">
        <f t="shared" ref="AF7:AF56" si="33">FS7+GF7+GS7</f>
        <v>126862.14921607709</v>
      </c>
      <c r="AG7" s="4">
        <f t="shared" ref="AG7:AG56" si="34">FT7+GG7+GT7</f>
        <v>4948.0843485523992</v>
      </c>
      <c r="AH7" s="4">
        <f t="shared" ref="AH7:AH56" si="35">FU7+GH7+GU7</f>
        <v>33305.621907121938</v>
      </c>
      <c r="AI7" s="4">
        <f t="shared" ref="AI7:AI56" si="36">FV7+GI7+GV7</f>
        <v>7548.2347996265198</v>
      </c>
      <c r="AJ7" s="4">
        <f t="shared" ref="AJ7:AJ56" si="37">FW7+GJ7+GW7</f>
        <v>21753.678318364182</v>
      </c>
      <c r="AK7" s="4">
        <f t="shared" ref="AK7:AK56" si="38">FX7+GK7+GX7</f>
        <v>19187</v>
      </c>
      <c r="AL7" s="5">
        <f t="shared" ref="AL7:AL56" si="39">SUM(AB7:AK7)</f>
        <v>1949269.7965412142</v>
      </c>
      <c r="AN7" s="3" t="s">
        <v>2</v>
      </c>
      <c r="AO7" s="4">
        <f t="shared" ref="AO7:AO56" si="40">HB7+HO7+IB7</f>
        <v>0</v>
      </c>
      <c r="AP7" s="4">
        <f t="shared" ref="AP7:AP56" si="41">HC7+HP7+IC7</f>
        <v>0</v>
      </c>
      <c r="AQ7" s="4">
        <f t="shared" ref="AQ7:AQ56" si="42">HD7+HQ7+ID7</f>
        <v>0</v>
      </c>
      <c r="AR7" s="4">
        <f t="shared" ref="AR7:AR56" si="43">HE7+HR7+IE7</f>
        <v>0</v>
      </c>
      <c r="AS7" s="4">
        <f t="shared" ref="AS7:AS56" si="44">HF7+HS7+IF7</f>
        <v>0</v>
      </c>
      <c r="AT7" s="4">
        <f t="shared" ref="AT7:AT56" si="45">HG7+HT7+IG7</f>
        <v>0</v>
      </c>
      <c r="AU7" s="4">
        <f t="shared" ref="AU7:AU56" si="46">HH7+HU7+IH7</f>
        <v>0</v>
      </c>
      <c r="AV7" s="4">
        <f t="shared" ref="AV7:AV56" si="47">HI7+HV7+II7</f>
        <v>0</v>
      </c>
      <c r="AW7" s="4">
        <f t="shared" ref="AW7:AW56" si="48">HJ7+HW7+IJ7</f>
        <v>0</v>
      </c>
      <c r="AX7" s="4">
        <f t="shared" ref="AX7:AX56" si="49">HK7+HX7+IK7</f>
        <v>0</v>
      </c>
      <c r="AY7" s="5">
        <f t="shared" ref="AY7:AY56" si="50">SUM(AO7:AX7)</f>
        <v>0</v>
      </c>
      <c r="BA7" s="3" t="s">
        <v>2</v>
      </c>
      <c r="BB7" s="4">
        <f>CO7+DB7+DO7+EB7+EO7+FB7</f>
        <v>8287803.5873530023</v>
      </c>
      <c r="BC7" s="4">
        <f t="shared" ref="BC7:BC8" si="51">CP7+DC7+DP7+EC7+EP7+FC7</f>
        <v>1129101.699816088</v>
      </c>
      <c r="BD7" s="4">
        <f t="shared" ref="BD7:BD8" si="52">CQ7+DD7+DQ7+ED7+EQ7+FD7</f>
        <v>1752398.691605987</v>
      </c>
      <c r="BE7" s="4">
        <f t="shared" ref="BE7:BE8" si="53">CR7+DE7+DR7+EE7+ER7+FE7</f>
        <v>252381.24470865488</v>
      </c>
      <c r="BF7" s="4">
        <f t="shared" ref="BF7:BF8" si="54">CS7+DF7+DS7+EF7+ES7+FF7</f>
        <v>352163.9476695265</v>
      </c>
      <c r="BG7" s="4">
        <f t="shared" ref="BG7:BG8" si="55">CT7+DG7+DT7+EG7+ET7+FG7</f>
        <v>27334.410732156299</v>
      </c>
      <c r="BH7" s="4">
        <f t="shared" ref="BH7:BH8" si="56">CU7+DH7+DU7+EH7+EU7+FH7</f>
        <v>239255.09727723824</v>
      </c>
      <c r="BI7" s="4">
        <f t="shared" ref="BI7:BI8" si="57">CV7+DI7+DV7+EI7+EV7+FI7</f>
        <v>45544.116431332404</v>
      </c>
      <c r="BJ7" s="4">
        <f t="shared" ref="BJ7:BJ8" si="58">CW7+DJ7+DW7+EJ7+EW7+FJ7</f>
        <v>126664.46796252931</v>
      </c>
      <c r="BK7" s="4">
        <f t="shared" ref="BK7:BK8" si="59">CX7+DK7+DX7+EK7+EX7+FK7</f>
        <v>15747</v>
      </c>
      <c r="BL7" s="5">
        <f t="shared" ref="BL7:BL56" si="60">SUM(BB7:BK7)</f>
        <v>12228394.263556516</v>
      </c>
      <c r="BN7" s="3" t="s">
        <v>2</v>
      </c>
      <c r="BO7" s="4">
        <f t="shared" ref="BO7:BO56" si="61">FO7+GB7+GO7+HB7+HO7+IB7</f>
        <v>1236070.1294924919</v>
      </c>
      <c r="BP7" s="4">
        <f t="shared" ref="BP7:BP56" si="62">FP7+GC7+GP7+HC7+HP7+IC7</f>
        <v>167498.7818141015</v>
      </c>
      <c r="BQ7" s="4">
        <f t="shared" ref="BQ7:BQ56" si="63">FQ7+GD7+GQ7+HD7+HQ7+ID7</f>
        <v>296858.56854997843</v>
      </c>
      <c r="BR7" s="4">
        <f t="shared" ref="BR7:BR56" si="64">FR7+GE7+GR7+HE7+HR7+IE7</f>
        <v>35237.548094900019</v>
      </c>
      <c r="BS7" s="4">
        <f t="shared" ref="BS7:BS56" si="65">FS7+GF7+GS7+HF7+HS7+IF7</f>
        <v>126862.14921607709</v>
      </c>
      <c r="BT7" s="4">
        <f t="shared" ref="BT7:BT56" si="66">FT7+GG7+GT7+HG7+HT7+IG7</f>
        <v>4948.0843485523992</v>
      </c>
      <c r="BU7" s="4">
        <f t="shared" ref="BU7:BU56" si="67">FU7+GH7+GU7+HH7+HU7+IH7</f>
        <v>33305.621907121938</v>
      </c>
      <c r="BV7" s="4">
        <f t="shared" ref="BV7:BV56" si="68">FV7+GI7+GV7+HI7+HV7+II7</f>
        <v>7548.2347996265198</v>
      </c>
      <c r="BW7" s="4">
        <f t="shared" ref="BW7:BW56" si="69">FW7+GJ7+GW7+HJ7+HW7+IJ7</f>
        <v>21753.678318364182</v>
      </c>
      <c r="BX7" s="4">
        <f t="shared" ref="BX7:BX56" si="70">FX7+GK7+GX7+HK7+HX7+IK7</f>
        <v>19187</v>
      </c>
      <c r="BY7" s="5">
        <f t="shared" ref="BY7:BY56" si="71">SUM(BO7:BX7)</f>
        <v>1949269.7965412142</v>
      </c>
      <c r="CA7" s="3" t="s">
        <v>2</v>
      </c>
      <c r="CB7" s="4">
        <f t="shared" ref="CB7:CB56" si="72">CO7+DB7+DO7+EB7+EO7+FB7+FO7+GB7+GO7+HB7+HO7+IB7</f>
        <v>9523873.7168454938</v>
      </c>
      <c r="CC7" s="4">
        <f t="shared" ref="CC7:CC56" si="73">CP7+DC7+DP7+EC7+EP7+FC7+FP7+GC7+GP7+HC7+HP7+IC7</f>
        <v>1296600.4816301893</v>
      </c>
      <c r="CD7" s="4">
        <f t="shared" ref="CD7:CD56" si="74">CQ7+DD7+DQ7+ED7+EQ7+FD7+FQ7+GD7+GQ7+HD7+HQ7+ID7</f>
        <v>2049257.2601559656</v>
      </c>
      <c r="CE7" s="4">
        <f t="shared" ref="CE7:CE56" si="75">CR7+DE7+DR7+EE7+ER7+FE7+FR7+GE7+GR7+HE7+HR7+IE7</f>
        <v>287618.79280355491</v>
      </c>
      <c r="CF7" s="4">
        <f t="shared" ref="CF7:CF56" si="76">CS7+DF7+DS7+EF7+ES7+FF7+FS7+GF7+GS7+HF7+HS7+IF7</f>
        <v>479026.09688560362</v>
      </c>
      <c r="CG7" s="4">
        <f t="shared" ref="CG7:CG56" si="77">CT7+DG7+DT7+EG7+ET7+FG7+FT7+GG7+GT7+HG7+HT7+IG7</f>
        <v>32282.495080708697</v>
      </c>
      <c r="CH7" s="4">
        <f t="shared" ref="CH7:CH56" si="78">CU7+DH7+DU7+EH7+EU7+FH7+FU7+GH7+GU7+HH7+HU7+IH7</f>
        <v>272560.71918436018</v>
      </c>
      <c r="CI7" s="4">
        <f t="shared" ref="CI7:CI56" si="79">CV7+DI7+DV7+EI7+EV7+FI7+FV7+GI7+GV7+HI7+HV7+II7</f>
        <v>53092.351230958928</v>
      </c>
      <c r="CJ7" s="4">
        <f t="shared" ref="CJ7:CJ56" si="80">CW7+DJ7+DW7+EJ7+EW7+FJ7+FW7+GJ7+GW7+HJ7+HW7+IJ7</f>
        <v>148418.14628089347</v>
      </c>
      <c r="CK7" s="4">
        <f t="shared" ref="CK7:CK56" si="81">CX7+DK7+DX7+EK7+EX7+FK7+FX7+GK7+GX7+HK7+HX7+IK7</f>
        <v>34934</v>
      </c>
      <c r="CL7" s="5">
        <f t="shared" ref="CL7:CL56" si="82">SUM(CB7:CK7)</f>
        <v>14177664.06009773</v>
      </c>
      <c r="CM7" s="5"/>
      <c r="CN7" s="3" t="s">
        <v>2</v>
      </c>
      <c r="CO7" s="4">
        <f>ParFedAn19!$C$7*CaGa19!$N8</f>
        <v>1173300.3214129291</v>
      </c>
      <c r="CP7" s="4">
        <f>ParFedAn19!$D$7*CaGa19!$N8</f>
        <v>161452.98953328264</v>
      </c>
      <c r="CQ7" s="4">
        <f>ParFedAn19!$E$7*CoAr14FIII19!R6</f>
        <v>0</v>
      </c>
      <c r="CR7" s="4">
        <f>ParFedAn19!$F$7*CaGa19!$N8</f>
        <v>42921.060114359861</v>
      </c>
      <c r="CS7" s="4">
        <f>ParFedAn19!$G$7*CaGa19!$N8</f>
        <v>87558.648628348048</v>
      </c>
      <c r="CT7" s="4">
        <f>ParFedAn19!$H$7*CaGa19!$N8</f>
        <v>5410.8738918430472</v>
      </c>
      <c r="CU7" s="4">
        <f>ParFedAn19!$I$7*CaGa19!$N8+Aj1S19!G9</f>
        <v>42908.26311632678</v>
      </c>
      <c r="CV7" s="4">
        <f>ParFedAn19!$J$7*CaGa19!$N8</f>
        <v>7590.6860718887347</v>
      </c>
      <c r="CW7" s="4">
        <f>ParFedAn19!$K$7*CoAr14FII19!O8+Aj1S19!I9</f>
        <v>22267.221215721791</v>
      </c>
      <c r="CX7" s="4">
        <f>ISR!W8</f>
        <v>0</v>
      </c>
      <c r="CY7" s="5">
        <f t="shared" ref="CY7:CY55" si="83">SUM(CO7:CX7)</f>
        <v>1543410.0639847</v>
      </c>
      <c r="DA7" s="3" t="s">
        <v>2</v>
      </c>
      <c r="DB7" s="4">
        <f>ParFedAn19!$C$11*CaGa19!$N8</f>
        <v>1620558.4826662885</v>
      </c>
      <c r="DC7" s="4">
        <f>ParFedAn19!$D$11*CaGa19!$N8</f>
        <v>233534.19155310711</v>
      </c>
      <c r="DD7" s="4">
        <f>ParFedAn19!$E$11*CoAr14FIII19!R6</f>
        <v>0</v>
      </c>
      <c r="DE7" s="4">
        <f>ParFedAn19!$F$11*CaGa19!$N8</f>
        <v>74822.130874058625</v>
      </c>
      <c r="DF7" s="4">
        <f>ParFedAn19!$G$11*CaGa19!$N8</f>
        <v>37559.618603293748</v>
      </c>
      <c r="DG7" s="4">
        <f>ParFedAn19!$H$11*CaGa19!$N8</f>
        <v>4409.3682866532808</v>
      </c>
      <c r="DH7" s="4">
        <f>ParFedAn19!$I$11*CaGa19!$N8+Aj1S19!G9</f>
        <v>45437.822234674015</v>
      </c>
      <c r="DI7" s="4">
        <f>ParFedAn19!$J$11*CaGa19!$N8</f>
        <v>7590.6860718887347</v>
      </c>
      <c r="DJ7" s="4">
        <f>ParFedAn19!$K$11*CoAr14FII19!O8+Aj1S19!I9</f>
        <v>27046.923173480569</v>
      </c>
      <c r="DK7" s="4">
        <f>ISR!X8</f>
        <v>0</v>
      </c>
      <c r="DL7" s="5">
        <f t="shared" ref="DL7:DL56" si="84">SUM(DB7:DK7)</f>
        <v>2050959.2234634447</v>
      </c>
      <c r="DN7" s="3" t="s">
        <v>2</v>
      </c>
      <c r="DO7" s="4">
        <f>ParFedAn19!$C$14*CaGa19!$N8</f>
        <v>1170148.4315657534</v>
      </c>
      <c r="DP7" s="4">
        <f>ParFedAn19!$D$14*CaGa19!$N8</f>
        <v>160845.26518080645</v>
      </c>
      <c r="DQ7" s="4">
        <f>ParFedAn19!$E$14*CoAr14FIII19!R6</f>
        <v>0</v>
      </c>
      <c r="DR7" s="4">
        <f>ParFedAn19!$F$14*CaGa19!$N8</f>
        <v>64295.033457172125</v>
      </c>
      <c r="DS7" s="4">
        <f>ParFedAn19!$G$14*CaGa19!$N8</f>
        <v>37559.618603293748</v>
      </c>
      <c r="DT7" s="4">
        <f>ParFedAn19!$H$14*CaGa19!$N8</f>
        <v>5171.7500676801865</v>
      </c>
      <c r="DU7" s="4">
        <f>ParFedAn19!$I$14*CaGa19!$N8+Aj1S19!G9</f>
        <v>39076.437452750142</v>
      </c>
      <c r="DV7" s="4">
        <f>ParFedAn19!$J$14*CaGa19!$N8</f>
        <v>7590.6860718887347</v>
      </c>
      <c r="DW7" s="4">
        <f>ParFedAn19!$K$14*CoAr14FII19!O8+Aj1S19!I9</f>
        <v>15447.704711781429</v>
      </c>
      <c r="DX7" s="4">
        <f>ISR!Y8</f>
        <v>0</v>
      </c>
      <c r="DY7" s="5">
        <f t="shared" ref="DY7:DY56" si="85">SUM(DO7:DX7)</f>
        <v>1500134.927111126</v>
      </c>
      <c r="EA7" s="3" t="s">
        <v>2</v>
      </c>
      <c r="EB7" s="4">
        <f>ParFedAn19!$C$22*CaGa19!$N8</f>
        <v>1299112.4312289257</v>
      </c>
      <c r="EC7" s="4">
        <f>ParFedAn19!$D$22*CaGa19!$N8</f>
        <v>183377.88177749817</v>
      </c>
      <c r="ED7" s="4">
        <f>ParFedAn19!$E$22*CoAr14FIII19!R6</f>
        <v>0</v>
      </c>
      <c r="EE7" s="4">
        <f>ParFedAn19!$F$22*CaGa19!$N8</f>
        <v>39100.209189862151</v>
      </c>
      <c r="EF7" s="4">
        <f>ParFedAn19!$G$22*CaGa19!$N8</f>
        <v>114008.76957665553</v>
      </c>
      <c r="EG7" s="4">
        <f>ParFedAn19!$H$22*CaGa19!$N8</f>
        <v>4596.5428820968527</v>
      </c>
      <c r="EH7" s="4">
        <f>ParFedAn19!$I$22*CaGa19!$N8</f>
        <v>28465.224159094319</v>
      </c>
      <c r="EI7" s="4">
        <f>ParFedAn19!$J$22*CaGa19!$N8</f>
        <v>7590.6860718887347</v>
      </c>
      <c r="EJ7" s="4">
        <f>ParFedAn19!$K$22*CoAr14FII19!O8</f>
        <v>18527.764668068561</v>
      </c>
      <c r="EK7" s="4">
        <f>ISR!Z8</f>
        <v>0</v>
      </c>
      <c r="EL7" s="5">
        <f t="shared" ref="EL7:EL56" si="86">SUM(EB7:EK7)</f>
        <v>1694779.5095540902</v>
      </c>
      <c r="EN7" s="3" t="s">
        <v>2</v>
      </c>
      <c r="EO7" s="4">
        <f>ParFedAn19!$C$26*CaGa19!$N8</f>
        <v>1580784.7154728789</v>
      </c>
      <c r="EP7" s="4">
        <f>ParFedAn19!$D$26*CaGa19!$N8</f>
        <v>213084.65993690857</v>
      </c>
      <c r="EQ7" s="4">
        <f>ParFedAn19!$E$26*CoAr14FIII19!R6</f>
        <v>0</v>
      </c>
      <c r="ER7" s="4">
        <f>ParFedAn19!$F$26*CaGa19!$N8</f>
        <v>39985.614626932576</v>
      </c>
      <c r="ES7" s="4">
        <f>ParFedAn19!$G$26*CaGa19!$N8</f>
        <v>37917.673717191428</v>
      </c>
      <c r="ET7" s="4">
        <f>ParFedAn19!$H$26*CaGa19!$N8</f>
        <v>2916.8907978486886</v>
      </c>
      <c r="EU7" s="4">
        <f>ParFedAn19!$I$26*CaGa19!$N8</f>
        <v>44959.384793264166</v>
      </c>
      <c r="EV7" s="4">
        <f>ParFedAn19!$J$26*CaGa19!$N8</f>
        <v>7590.6860718887347</v>
      </c>
      <c r="EW7" s="4">
        <f>ParFedAn19!$K$26*CoAr14FII19!O8</f>
        <v>21492.150039557408</v>
      </c>
      <c r="EX7" s="4">
        <f>ISR!AA8</f>
        <v>0</v>
      </c>
      <c r="EY7" s="5">
        <f t="shared" ref="EY7:EY56" si="87">SUM(EO7:EX7)</f>
        <v>1948731.7754564704</v>
      </c>
      <c r="FA7" s="3" t="s">
        <v>2</v>
      </c>
      <c r="FB7" s="4">
        <f>ParFedAn19!$C$30*CaGa19!$N8</f>
        <v>1443899.2050062271</v>
      </c>
      <c r="FC7" s="4">
        <f>ParFedAn19!$D$30*CaGa19!$N8</f>
        <v>176806.71183448503</v>
      </c>
      <c r="FD7" s="4">
        <f>ParFedAn19!$E$30*CoAr14FIII19!R6</f>
        <v>1752398.691605987</v>
      </c>
      <c r="FE7" s="400">
        <f>ParFedAn19!$F$30*CaGa19!$N8</f>
        <v>-8742.8035537304422</v>
      </c>
      <c r="FF7" s="4">
        <f>ParFedAn19!$G$30*CaGa19!$N8</f>
        <v>37559.618540744013</v>
      </c>
      <c r="FG7" s="4">
        <f>ParFedAn19!$H$30*CaGa19!$N8</f>
        <v>4828.984806034241</v>
      </c>
      <c r="FH7" s="4">
        <f>ParFedAn19!$I$30*CaGa19!$N8</f>
        <v>38407.965521128826</v>
      </c>
      <c r="FI7" s="4">
        <f>ParFedAn19!$J$30*CaGa19!$N8</f>
        <v>7590.6860718887347</v>
      </c>
      <c r="FJ7" s="4">
        <f>ParFedAn19!$K$30*CoAr14FII19!O8</f>
        <v>21882.704153919552</v>
      </c>
      <c r="FK7" s="4">
        <f>ISR!AB8</f>
        <v>15747</v>
      </c>
      <c r="FL7" s="5">
        <f t="shared" ref="FL7:FL56" si="88">SUM(FB7:FJ7)</f>
        <v>3474631.7639866839</v>
      </c>
      <c r="FN7" s="3" t="s">
        <v>2</v>
      </c>
      <c r="FO7" s="405">
        <f>ParFedAn19!C$41*CaGa19!$AC8+Aj1S19!AW9</f>
        <v>1236070.1294924919</v>
      </c>
      <c r="FP7" s="405">
        <f>ParFedAn19!D$41*CaGa19!$AC8+Aj1S19!AX9</f>
        <v>167498.7818141015</v>
      </c>
      <c r="FQ7" s="468">
        <f>IFERROR(ParFedAn19!$E$41*CoAr14FIII19!R6+Aj1S19!AY9,0)</f>
        <v>296858.56854997843</v>
      </c>
      <c r="FR7" s="405">
        <f>ParFedAn19!F$41*CaGa19!$AC8+Aj1S19!AZ9</f>
        <v>35237.548094900019</v>
      </c>
      <c r="FS7" s="405">
        <f>ParFedAn19!G$41*CaGa19!$AC8+Aj1S19!BA9</f>
        <v>126862.14921607709</v>
      </c>
      <c r="FT7" s="405">
        <f>ParFedAn19!H$41*CaGa19!$AC8+Aj1S19!BB9</f>
        <v>4948.0843485523992</v>
      </c>
      <c r="FU7" s="405">
        <f>ParFedAn19!I$41*CaGa19!$AC8+Aj1S19!BC9</f>
        <v>33305.621907121938</v>
      </c>
      <c r="FV7" s="405">
        <f>ParFedAn19!J$41*CaGa19!$AC8+Aj1S19!BD9</f>
        <v>7548.2347996265198</v>
      </c>
      <c r="FW7" s="405">
        <f>ParFedAn19!K$41*CoAr14FII19!U8+Aj1S19!BE9</f>
        <v>21753.678318364182</v>
      </c>
      <c r="FX7" s="468">
        <f>IFERROR(ISR!AC8,0)</f>
        <v>19187</v>
      </c>
      <c r="FY7" s="5">
        <f t="shared" ref="FY7:FY56" si="89">SUM(FO7:FX7)</f>
        <v>1949269.7965412142</v>
      </c>
      <c r="GA7" s="3" t="s">
        <v>2</v>
      </c>
      <c r="GB7" s="4"/>
      <c r="GC7" s="4"/>
      <c r="GD7" s="4"/>
      <c r="GE7" s="4"/>
      <c r="GF7" s="4"/>
      <c r="GG7" s="4"/>
      <c r="GH7" s="4"/>
      <c r="GI7" s="4"/>
      <c r="GJ7" s="4"/>
      <c r="GK7" s="4"/>
      <c r="GL7" s="5">
        <f t="shared" ref="GL7:GL56" si="90">SUM(GB7:GK7)</f>
        <v>0</v>
      </c>
      <c r="GN7" s="3" t="s">
        <v>2</v>
      </c>
      <c r="GO7" s="4"/>
      <c r="GP7" s="4"/>
      <c r="GQ7" s="4"/>
      <c r="GR7" s="4"/>
      <c r="GS7" s="4"/>
      <c r="GT7" s="4"/>
      <c r="GU7" s="4"/>
      <c r="GV7" s="4"/>
      <c r="GW7" s="4"/>
      <c r="GX7" s="4"/>
      <c r="GY7" s="5">
        <f t="shared" ref="GY7:GY56" si="91">SUM(GO7:GX7)</f>
        <v>0</v>
      </c>
      <c r="HA7" s="3" t="s">
        <v>2</v>
      </c>
      <c r="HB7" s="4"/>
      <c r="HC7" s="4"/>
      <c r="HD7" s="4"/>
      <c r="HE7" s="4"/>
      <c r="HF7" s="4"/>
      <c r="HG7" s="4"/>
      <c r="HH7" s="4"/>
      <c r="HI7" s="4"/>
      <c r="HJ7" s="4"/>
      <c r="HK7" s="4"/>
      <c r="HL7" s="5">
        <f t="shared" ref="HL7:HL56" si="92">SUM(HB7:HK7)</f>
        <v>0</v>
      </c>
      <c r="HN7" s="3" t="s">
        <v>2</v>
      </c>
      <c r="HO7" s="4"/>
      <c r="HP7" s="4"/>
      <c r="HQ7" s="4"/>
      <c r="HR7" s="4"/>
      <c r="HS7" s="4"/>
      <c r="HT7" s="4"/>
      <c r="HU7" s="4"/>
      <c r="HV7" s="4"/>
      <c r="HW7" s="4"/>
      <c r="HX7" s="4"/>
      <c r="HY7" s="5">
        <f t="shared" ref="HY7:HY56" si="93">SUM(HO7:HX7)</f>
        <v>0</v>
      </c>
      <c r="IA7" s="3" t="s">
        <v>2</v>
      </c>
      <c r="IB7" s="4"/>
      <c r="IC7" s="4"/>
      <c r="ID7" s="4"/>
      <c r="IE7" s="4"/>
      <c r="IF7" s="4"/>
      <c r="IG7" s="4"/>
      <c r="IH7" s="4"/>
      <c r="II7" s="4"/>
      <c r="IJ7" s="4"/>
      <c r="IK7" s="4"/>
      <c r="IL7" s="5">
        <f t="shared" ref="IL7:IL56" si="94">SUM(IB7:IK7)</f>
        <v>0</v>
      </c>
    </row>
    <row r="8" spans="1:246" s="2" customFormat="1">
      <c r="A8" s="3" t="s">
        <v>3</v>
      </c>
      <c r="B8" s="4">
        <f t="shared" si="7"/>
        <v>4072756.9970588121</v>
      </c>
      <c r="C8" s="4">
        <f t="shared" si="8"/>
        <v>571081.32002657873</v>
      </c>
      <c r="D8" s="4">
        <f t="shared" si="9"/>
        <v>0</v>
      </c>
      <c r="E8" s="4">
        <f t="shared" si="10"/>
        <v>187032.31560128854</v>
      </c>
      <c r="F8" s="4">
        <f t="shared" si="11"/>
        <v>167140.83966427657</v>
      </c>
      <c r="G8" s="4">
        <f t="shared" si="12"/>
        <v>15403.287050391111</v>
      </c>
      <c r="H8" s="4">
        <f t="shared" si="13"/>
        <v>131032.19534127465</v>
      </c>
      <c r="I8" s="4">
        <f t="shared" si="14"/>
        <v>23396.793679211049</v>
      </c>
      <c r="J8" s="4">
        <f t="shared" si="15"/>
        <v>55414.186875783715</v>
      </c>
      <c r="K8" s="4">
        <f t="shared" si="16"/>
        <v>24907</v>
      </c>
      <c r="L8" s="6">
        <f t="shared" si="17"/>
        <v>5248164.9352976177</v>
      </c>
      <c r="M8" s="3"/>
      <c r="N8" s="3" t="s">
        <v>3</v>
      </c>
      <c r="O8" s="4">
        <f t="shared" si="18"/>
        <v>4442416.6754607391</v>
      </c>
      <c r="P8" s="4">
        <f t="shared" si="19"/>
        <v>588996.49390020489</v>
      </c>
      <c r="Q8" s="4">
        <f t="shared" si="20"/>
        <v>0</v>
      </c>
      <c r="R8" s="4">
        <f t="shared" si="21"/>
        <v>72272.831743212228</v>
      </c>
      <c r="S8" s="4">
        <f t="shared" si="22"/>
        <v>194684.47919126542</v>
      </c>
      <c r="T8" s="4">
        <f t="shared" si="23"/>
        <v>12681.024090316347</v>
      </c>
      <c r="U8" s="4">
        <f t="shared" si="24"/>
        <v>114900.62280673123</v>
      </c>
      <c r="V8" s="4">
        <f t="shared" si="25"/>
        <v>23396.793679211049</v>
      </c>
      <c r="W8" s="4">
        <f t="shared" si="26"/>
        <v>52848.213623295655</v>
      </c>
      <c r="X8" s="4">
        <f t="shared" si="27"/>
        <v>92775</v>
      </c>
      <c r="Y8" s="5">
        <f t="shared" si="28"/>
        <v>5594972.1344949761</v>
      </c>
      <c r="Z8" s="5"/>
      <c r="AA8" s="3" t="s">
        <v>3</v>
      </c>
      <c r="AB8" s="4">
        <f t="shared" si="29"/>
        <v>1293732.6224807017</v>
      </c>
      <c r="AC8" s="4">
        <f t="shared" si="30"/>
        <v>175321.69384696544</v>
      </c>
      <c r="AD8" s="4">
        <f t="shared" si="31"/>
        <v>0</v>
      </c>
      <c r="AE8" s="4">
        <f t="shared" si="32"/>
        <v>36905.747392681798</v>
      </c>
      <c r="AF8" s="4">
        <f t="shared" si="33"/>
        <v>132026.3840969835</v>
      </c>
      <c r="AG8" s="4">
        <f t="shared" si="34"/>
        <v>5170.0755991398073</v>
      </c>
      <c r="AH8" s="4">
        <f t="shared" si="35"/>
        <v>34883.727896673503</v>
      </c>
      <c r="AI8" s="4">
        <f t="shared" si="36"/>
        <v>7892.6960404194588</v>
      </c>
      <c r="AJ8" s="4">
        <f t="shared" si="37"/>
        <v>18742.283394428854</v>
      </c>
      <c r="AK8" s="4">
        <f t="shared" si="38"/>
        <v>0</v>
      </c>
      <c r="AL8" s="5">
        <f t="shared" si="39"/>
        <v>1704675.2307479943</v>
      </c>
      <c r="AN8" s="3" t="s">
        <v>3</v>
      </c>
      <c r="AO8" s="4">
        <f t="shared" si="40"/>
        <v>0</v>
      </c>
      <c r="AP8" s="4">
        <f t="shared" si="41"/>
        <v>0</v>
      </c>
      <c r="AQ8" s="4">
        <f t="shared" si="42"/>
        <v>0</v>
      </c>
      <c r="AR8" s="4">
        <f t="shared" si="43"/>
        <v>0</v>
      </c>
      <c r="AS8" s="4">
        <f t="shared" si="44"/>
        <v>0</v>
      </c>
      <c r="AT8" s="4">
        <f t="shared" si="45"/>
        <v>0</v>
      </c>
      <c r="AU8" s="4">
        <f t="shared" si="46"/>
        <v>0</v>
      </c>
      <c r="AV8" s="4">
        <f t="shared" si="47"/>
        <v>0</v>
      </c>
      <c r="AW8" s="4">
        <f t="shared" si="48"/>
        <v>0</v>
      </c>
      <c r="AX8" s="4">
        <f t="shared" si="49"/>
        <v>0</v>
      </c>
      <c r="AY8" s="5">
        <f t="shared" si="50"/>
        <v>0</v>
      </c>
      <c r="BA8" s="3" t="s">
        <v>3</v>
      </c>
      <c r="BB8" s="4">
        <f t="shared" ref="BB8:BB56" si="95">CO8+DB8+DO8+EB8+EO8+FB8</f>
        <v>8515173.6725195516</v>
      </c>
      <c r="BC8" s="4">
        <f t="shared" si="51"/>
        <v>1160077.8139267836</v>
      </c>
      <c r="BD8" s="4">
        <f t="shared" si="52"/>
        <v>0</v>
      </c>
      <c r="BE8" s="4">
        <f t="shared" si="53"/>
        <v>259305.14734450082</v>
      </c>
      <c r="BF8" s="4">
        <f t="shared" si="54"/>
        <v>361825.31885554199</v>
      </c>
      <c r="BG8" s="4">
        <f t="shared" si="55"/>
        <v>28084.311140707458</v>
      </c>
      <c r="BH8" s="4">
        <f t="shared" si="56"/>
        <v>245932.8181480059</v>
      </c>
      <c r="BI8" s="4">
        <f t="shared" si="57"/>
        <v>46793.587358422104</v>
      </c>
      <c r="BJ8" s="4">
        <f t="shared" si="58"/>
        <v>108262.40049907936</v>
      </c>
      <c r="BK8" s="4">
        <f t="shared" si="59"/>
        <v>117682</v>
      </c>
      <c r="BL8" s="5">
        <f t="shared" si="60"/>
        <v>10843137.069792595</v>
      </c>
      <c r="BN8" s="3" t="s">
        <v>3</v>
      </c>
      <c r="BO8" s="4">
        <f t="shared" si="61"/>
        <v>1293732.6224807017</v>
      </c>
      <c r="BP8" s="4">
        <f t="shared" si="62"/>
        <v>175321.69384696544</v>
      </c>
      <c r="BQ8" s="4">
        <f t="shared" si="63"/>
        <v>0</v>
      </c>
      <c r="BR8" s="4">
        <f t="shared" si="64"/>
        <v>36905.747392681798</v>
      </c>
      <c r="BS8" s="4">
        <f t="shared" si="65"/>
        <v>132026.3840969835</v>
      </c>
      <c r="BT8" s="4">
        <f t="shared" si="66"/>
        <v>5170.0755991398073</v>
      </c>
      <c r="BU8" s="4">
        <f t="shared" si="67"/>
        <v>34883.727896673503</v>
      </c>
      <c r="BV8" s="4">
        <f t="shared" si="68"/>
        <v>7892.6960404194588</v>
      </c>
      <c r="BW8" s="4">
        <f t="shared" si="69"/>
        <v>18742.283394428854</v>
      </c>
      <c r="BX8" s="4">
        <f t="shared" si="70"/>
        <v>0</v>
      </c>
      <c r="BY8" s="5">
        <f t="shared" si="71"/>
        <v>1704675.2307479943</v>
      </c>
      <c r="CA8" s="3" t="s">
        <v>3</v>
      </c>
      <c r="CB8" s="4">
        <f t="shared" si="72"/>
        <v>9808906.2950002532</v>
      </c>
      <c r="CC8" s="4">
        <f t="shared" si="73"/>
        <v>1335399.5077737491</v>
      </c>
      <c r="CD8" s="4">
        <f t="shared" si="74"/>
        <v>0</v>
      </c>
      <c r="CE8" s="4">
        <f t="shared" si="75"/>
        <v>296210.89473718259</v>
      </c>
      <c r="CF8" s="4">
        <f t="shared" si="76"/>
        <v>493851.70295252546</v>
      </c>
      <c r="CG8" s="4">
        <f t="shared" si="77"/>
        <v>33254.386739847265</v>
      </c>
      <c r="CH8" s="4">
        <f t="shared" si="78"/>
        <v>280816.54604467942</v>
      </c>
      <c r="CI8" s="4">
        <f t="shared" si="79"/>
        <v>54686.283398841566</v>
      </c>
      <c r="CJ8" s="4">
        <f t="shared" si="80"/>
        <v>127004.68389350822</v>
      </c>
      <c r="CK8" s="4">
        <f t="shared" si="81"/>
        <v>117682</v>
      </c>
      <c r="CL8" s="5">
        <f t="shared" si="82"/>
        <v>12547812.300540587</v>
      </c>
      <c r="CM8" s="5"/>
      <c r="CN8" s="3" t="s">
        <v>3</v>
      </c>
      <c r="CO8" s="4">
        <f>ParFedAn19!$C$7*CaGa19!$N9</f>
        <v>1205488.9937425542</v>
      </c>
      <c r="CP8" s="4">
        <f>ParFedAn19!$D$7*CaGa19!$N9</f>
        <v>165882.33919072317</v>
      </c>
      <c r="CQ8" s="4">
        <f>ParFedAn19!$E$7*CoAr14FIII19!R7</f>
        <v>0</v>
      </c>
      <c r="CR8" s="4">
        <f>ParFedAn19!$F$7*CaGa19!$N9</f>
        <v>44098.569329048842</v>
      </c>
      <c r="CS8" s="4">
        <f>ParFedAn19!$G$7*CaGa19!$N9</f>
        <v>89960.758811807857</v>
      </c>
      <c r="CT8" s="4">
        <f>ParFedAn19!$H$7*CaGa19!$N9</f>
        <v>5559.3174263268011</v>
      </c>
      <c r="CU8" s="4">
        <f>ParFedAn19!$I$7*CaGa19!$N9+Aj1S19!G10</f>
        <v>44123.396218944399</v>
      </c>
      <c r="CV8" s="4">
        <f>ParFedAn19!$J$7*CaGa19!$N9</f>
        <v>7798.9312264036835</v>
      </c>
      <c r="CW8" s="4">
        <f>ParFedAn19!$K$7*CoAr14FII19!O9+Aj1S19!I10</f>
        <v>19051.880247027253</v>
      </c>
      <c r="CX8" s="4">
        <f>ISR!W9</f>
        <v>0</v>
      </c>
      <c r="CY8" s="5">
        <f t="shared" si="83"/>
        <v>1581964.1861928359</v>
      </c>
      <c r="DA8" s="3" t="s">
        <v>3</v>
      </c>
      <c r="DB8" s="4">
        <f>ParFedAn19!$C$11*CaGa19!$N9</f>
        <v>1665017.369310692</v>
      </c>
      <c r="DC8" s="4">
        <f>ParFedAn19!$D$11*CaGa19!$N9</f>
        <v>239941.03848946048</v>
      </c>
      <c r="DD8" s="4">
        <f>ParFedAn19!$E$11*CoAr14FIII19!R7</f>
        <v>0</v>
      </c>
      <c r="DE8" s="4">
        <f>ParFedAn19!$F$11*CaGa19!$N9</f>
        <v>76874.823615853064</v>
      </c>
      <c r="DF8" s="4">
        <f>ParFedAn19!$G$11*CaGa19!$N9</f>
        <v>38590.040426234351</v>
      </c>
      <c r="DG8" s="4">
        <f>ParFedAn19!$H$11*CaGa19!$N9</f>
        <v>4530.3362164914006</v>
      </c>
      <c r="DH8" s="4">
        <f>ParFedAn19!$I$11*CaGa19!$N9+Aj1S19!G10</f>
        <v>46722.352019550133</v>
      </c>
      <c r="DI8" s="4">
        <f>ParFedAn19!$J$11*CaGa19!$N9</f>
        <v>7798.9312264036835</v>
      </c>
      <c r="DJ8" s="4">
        <f>ParFedAn19!$K$11*CoAr14FII19!O9+Aj1S19!I10</f>
        <v>23132.462212134342</v>
      </c>
      <c r="DK8" s="4">
        <f>ISR!X9</f>
        <v>24907</v>
      </c>
      <c r="DL8" s="5">
        <f t="shared" si="84"/>
        <v>2127514.353516819</v>
      </c>
      <c r="DN8" s="3" t="s">
        <v>3</v>
      </c>
      <c r="DO8" s="4">
        <f>ParFedAn19!$C$14*CaGa19!$N9</f>
        <v>1202250.6340055657</v>
      </c>
      <c r="DP8" s="4">
        <f>ParFedAn19!$D$14*CaGa19!$N9</f>
        <v>165257.94234639508</v>
      </c>
      <c r="DQ8" s="4">
        <f>ParFedAn19!$E$14*CoAr14FIII19!R7</f>
        <v>0</v>
      </c>
      <c r="DR8" s="4">
        <f>ParFedAn19!$F$14*CaGa19!$N9</f>
        <v>66058.92265638664</v>
      </c>
      <c r="DS8" s="4">
        <f>ParFedAn19!$G$14*CaGa19!$N9</f>
        <v>38590.040426234351</v>
      </c>
      <c r="DT8" s="4">
        <f>ParFedAn19!$H$14*CaGa19!$N9</f>
        <v>5313.633407572911</v>
      </c>
      <c r="DU8" s="4">
        <f>ParFedAn19!$I$14*CaGa19!$N9+Aj1S19!G10</f>
        <v>40186.447102780119</v>
      </c>
      <c r="DV8" s="4">
        <f>ParFedAn19!$J$14*CaGa19!$N9</f>
        <v>7798.9312264036835</v>
      </c>
      <c r="DW8" s="4">
        <f>ParFedAn19!$K$14*CoAr14FII19!O9+Aj1S19!I10</f>
        <v>13229.844416622123</v>
      </c>
      <c r="DX8" s="4">
        <f>ISR!Y9</f>
        <v>0</v>
      </c>
      <c r="DY8" s="5">
        <f t="shared" si="85"/>
        <v>1538686.3955879605</v>
      </c>
      <c r="EA8" s="3" t="s">
        <v>3</v>
      </c>
      <c r="EB8" s="4">
        <f>ParFedAn19!$C$22*CaGa19!$N9</f>
        <v>1334752.670650162</v>
      </c>
      <c r="EC8" s="4">
        <f>ParFedAn19!$D$22*CaGa19!$N9</f>
        <v>188408.72549356261</v>
      </c>
      <c r="ED8" s="4">
        <f>ParFedAn19!$E$22*CoAr14FIII19!R7</f>
        <v>0</v>
      </c>
      <c r="EE8" s="4">
        <f>ParFedAn19!$F$22*CaGa19!$N9</f>
        <v>40172.896036241465</v>
      </c>
      <c r="EF8" s="4">
        <f>ParFedAn19!$G$22*CaGa19!$N9</f>
        <v>117136.52029796052</v>
      </c>
      <c r="EG8" s="4">
        <f>ParFedAn19!$H$22*CaGa19!$N9</f>
        <v>4722.6458158305713</v>
      </c>
      <c r="EH8" s="4">
        <f>ParFedAn19!$I$22*CaGa19!$N9</f>
        <v>29246.147641790569</v>
      </c>
      <c r="EI8" s="4">
        <f>ParFedAn19!$J$22*CaGa19!$N9</f>
        <v>7798.9312264036835</v>
      </c>
      <c r="EJ8" s="4">
        <f>ParFedAn19!$K$22*CoAr14FII19!O9</f>
        <v>15817.735713738917</v>
      </c>
      <c r="EK8" s="4">
        <f>ISR!Z9</f>
        <v>0</v>
      </c>
      <c r="EL8" s="5">
        <f t="shared" si="86"/>
        <v>1738056.2728756906</v>
      </c>
      <c r="EN8" s="3" t="s">
        <v>3</v>
      </c>
      <c r="EO8" s="4">
        <f>ParFedAn19!$C$26*CaGa19!$N9</f>
        <v>1624152.4366789556</v>
      </c>
      <c r="EP8" s="4">
        <f>ParFedAn19!$D$26*CaGa19!$N9</f>
        <v>218930.48829986257</v>
      </c>
      <c r="EQ8" s="4">
        <f>ParFedAn19!$E$26*CoAr14FIII19!R7</f>
        <v>0</v>
      </c>
      <c r="ER8" s="4">
        <f>ParFedAn19!$F$26*CaGa19!$N9</f>
        <v>41082.591951182381</v>
      </c>
      <c r="ES8" s="4">
        <f>ParFedAn19!$G$26*CaGa19!$N9</f>
        <v>38957.918531336298</v>
      </c>
      <c r="ET8" s="4">
        <f>ParFedAn19!$H$26*CaGa19!$N9</f>
        <v>2996.9136533782803</v>
      </c>
      <c r="EU8" s="4">
        <f>ParFedAn19!$I$26*CaGa19!$N9</f>
        <v>46192.814017513556</v>
      </c>
      <c r="EV8" s="4">
        <f>ParFedAn19!$J$26*CaGa19!$N9</f>
        <v>7798.9312264036835</v>
      </c>
      <c r="EW8" s="4">
        <f>ParFedAn19!$K$26*CoAr14FII19!O9</f>
        <v>18348.524786243495</v>
      </c>
      <c r="EX8" s="4">
        <f>ISR!AA9</f>
        <v>73593</v>
      </c>
      <c r="EY8" s="5">
        <f t="shared" si="87"/>
        <v>2072053.6191448758</v>
      </c>
      <c r="FA8" s="3" t="s">
        <v>3</v>
      </c>
      <c r="FB8" s="4">
        <f>ParFedAn19!$C$30*CaGa19!$N9</f>
        <v>1483511.5681316219</v>
      </c>
      <c r="FC8" s="4">
        <f>ParFedAn19!$D$30*CaGa19!$N9</f>
        <v>181657.28010677971</v>
      </c>
      <c r="FD8" s="4">
        <f>ParFedAn19!$E$30*CoAr14FIII19!R7</f>
        <v>0</v>
      </c>
      <c r="FE8" s="400">
        <f>ParFedAn19!$F$30*CaGa19!$N9</f>
        <v>-8982.6562442116101</v>
      </c>
      <c r="FF8" s="4">
        <f>ParFedAn19!$G$30*CaGa19!$N9</f>
        <v>38590.040361968611</v>
      </c>
      <c r="FG8" s="4">
        <f>ParFedAn19!$H$30*CaGa19!$N9</f>
        <v>4961.4646211074951</v>
      </c>
      <c r="FH8" s="4">
        <f>ParFedAn19!$I$30*CaGa19!$N9</f>
        <v>39461.661147427098</v>
      </c>
      <c r="FI8" s="4">
        <f>ParFedAn19!$J$30*CaGa19!$N9</f>
        <v>7798.9312264036835</v>
      </c>
      <c r="FJ8" s="4">
        <f>ParFedAn19!$K$30*CoAr14FII19!O9</f>
        <v>18681.953123313247</v>
      </c>
      <c r="FK8" s="4">
        <f>ISR!AB9</f>
        <v>19182</v>
      </c>
      <c r="FL8" s="5">
        <f t="shared" si="88"/>
        <v>1765680.24247441</v>
      </c>
      <c r="FN8" s="3" t="s">
        <v>3</v>
      </c>
      <c r="FO8" s="405">
        <f>ParFedAn19!C$41*CaGa19!$AC9+Aj1S19!AW10</f>
        <v>1293732.6224807017</v>
      </c>
      <c r="FP8" s="405">
        <f>ParFedAn19!D$41*CaGa19!$AC9+Aj1S19!AX10</f>
        <v>175321.69384696544</v>
      </c>
      <c r="FQ8" s="468">
        <f>IFERROR(ParFedAn19!$E$41*CoAr14FIII19!R7+Aj1S19!AY10,0)</f>
        <v>0</v>
      </c>
      <c r="FR8" s="405">
        <f>ParFedAn19!F$41*CaGa19!$AC9+Aj1S19!AZ10</f>
        <v>36905.747392681798</v>
      </c>
      <c r="FS8" s="405">
        <f>ParFedAn19!G$41*CaGa19!$AC9+Aj1S19!BA10</f>
        <v>132026.3840969835</v>
      </c>
      <c r="FT8" s="405">
        <f>ParFedAn19!H$41*CaGa19!$AC9+Aj1S19!BB10</f>
        <v>5170.0755991398073</v>
      </c>
      <c r="FU8" s="405">
        <f>ParFedAn19!I$41*CaGa19!$AC9+Aj1S19!BC10</f>
        <v>34883.727896673503</v>
      </c>
      <c r="FV8" s="405">
        <f>ParFedAn19!J$41*CaGa19!$AC9+Aj1S19!BD10</f>
        <v>7892.6960404194588</v>
      </c>
      <c r="FW8" s="405">
        <f>ParFedAn19!K$41*CoAr14FII19!U9+Aj1S19!BE10</f>
        <v>18742.283394428854</v>
      </c>
      <c r="FX8" s="468">
        <f>IFERROR(ISR!AC9,0)</f>
        <v>0</v>
      </c>
      <c r="FY8" s="5">
        <f t="shared" si="89"/>
        <v>1704675.2307479943</v>
      </c>
      <c r="GA8" s="3" t="s">
        <v>3</v>
      </c>
      <c r="GB8" s="4"/>
      <c r="GC8" s="4"/>
      <c r="GD8" s="4"/>
      <c r="GE8" s="4"/>
      <c r="GF8" s="4"/>
      <c r="GG8" s="4"/>
      <c r="GH8" s="4"/>
      <c r="GI8" s="4"/>
      <c r="GJ8" s="4"/>
      <c r="GK8" s="4"/>
      <c r="GL8" s="5">
        <f t="shared" si="90"/>
        <v>0</v>
      </c>
      <c r="GN8" s="3" t="s">
        <v>3</v>
      </c>
      <c r="GO8" s="4"/>
      <c r="GP8" s="4"/>
      <c r="GQ8" s="4"/>
      <c r="GR8" s="4"/>
      <c r="GS8" s="4"/>
      <c r="GT8" s="4"/>
      <c r="GU8" s="4"/>
      <c r="GV8" s="4"/>
      <c r="GW8" s="4"/>
      <c r="GX8" s="4"/>
      <c r="GY8" s="5">
        <f t="shared" si="91"/>
        <v>0</v>
      </c>
      <c r="HA8" s="3" t="s">
        <v>3</v>
      </c>
      <c r="HB8" s="4"/>
      <c r="HC8" s="4"/>
      <c r="HD8" s="4"/>
      <c r="HE8" s="4"/>
      <c r="HF8" s="4"/>
      <c r="HG8" s="4"/>
      <c r="HH8" s="4"/>
      <c r="HI8" s="4"/>
      <c r="HJ8" s="4"/>
      <c r="HK8" s="4"/>
      <c r="HL8" s="5">
        <f t="shared" si="92"/>
        <v>0</v>
      </c>
      <c r="HN8" s="3" t="s">
        <v>3</v>
      </c>
      <c r="HO8" s="4"/>
      <c r="HP8" s="4"/>
      <c r="HQ8" s="4"/>
      <c r="HR8" s="4"/>
      <c r="HS8" s="4"/>
      <c r="HT8" s="4"/>
      <c r="HU8" s="4"/>
      <c r="HV8" s="4"/>
      <c r="HW8" s="4"/>
      <c r="HX8" s="4"/>
      <c r="HY8" s="5">
        <f t="shared" si="93"/>
        <v>0</v>
      </c>
      <c r="IA8" s="3" t="s">
        <v>3</v>
      </c>
      <c r="IB8" s="4"/>
      <c r="IC8" s="4"/>
      <c r="ID8" s="4"/>
      <c r="IE8" s="4"/>
      <c r="IF8" s="4"/>
      <c r="IG8" s="4"/>
      <c r="IH8" s="4"/>
      <c r="II8" s="4"/>
      <c r="IJ8" s="4"/>
      <c r="IK8" s="4"/>
      <c r="IL8" s="5">
        <f t="shared" si="94"/>
        <v>0</v>
      </c>
    </row>
    <row r="9" spans="1:246" s="2" customFormat="1">
      <c r="A9" s="3" t="s">
        <v>4</v>
      </c>
      <c r="B9" s="4">
        <f t="shared" si="7"/>
        <v>10990306.143313104</v>
      </c>
      <c r="C9" s="4">
        <f t="shared" si="8"/>
        <v>1541058.9299464736</v>
      </c>
      <c r="D9" s="4">
        <f t="shared" si="9"/>
        <v>0</v>
      </c>
      <c r="E9" s="4">
        <f t="shared" si="10"/>
        <v>504705.38965014374</v>
      </c>
      <c r="F9" s="4">
        <f t="shared" si="11"/>
        <v>451028.38158214907</v>
      </c>
      <c r="G9" s="4">
        <f t="shared" si="12"/>
        <v>41565.661889324867</v>
      </c>
      <c r="H9" s="4">
        <f t="shared" si="13"/>
        <v>353767.34880437888</v>
      </c>
      <c r="I9" s="4">
        <f t="shared" si="14"/>
        <v>63136.083368626583</v>
      </c>
      <c r="J9" s="4">
        <f t="shared" si="15"/>
        <v>394047.97797868785</v>
      </c>
      <c r="K9" s="4">
        <f t="shared" si="16"/>
        <v>7967264</v>
      </c>
      <c r="L9" s="6">
        <f t="shared" si="17"/>
        <v>22306879.916532889</v>
      </c>
      <c r="M9" s="3"/>
      <c r="N9" s="3" t="s">
        <v>4</v>
      </c>
      <c r="O9" s="4">
        <f t="shared" si="18"/>
        <v>11987830.188427938</v>
      </c>
      <c r="P9" s="4">
        <f t="shared" si="19"/>
        <v>1589402.9007809781</v>
      </c>
      <c r="Q9" s="4">
        <f t="shared" si="20"/>
        <v>3331039.6055474002</v>
      </c>
      <c r="R9" s="4">
        <f t="shared" si="21"/>
        <v>195027.72870457851</v>
      </c>
      <c r="S9" s="4">
        <f t="shared" si="22"/>
        <v>525354.69933724101</v>
      </c>
      <c r="T9" s="4">
        <f t="shared" si="23"/>
        <v>34219.654416885576</v>
      </c>
      <c r="U9" s="4">
        <f t="shared" si="24"/>
        <v>310058.52340693545</v>
      </c>
      <c r="V9" s="4">
        <f t="shared" si="25"/>
        <v>63136.083368626583</v>
      </c>
      <c r="W9" s="4">
        <f t="shared" si="26"/>
        <v>374987.89831776114</v>
      </c>
      <c r="X9" s="4">
        <f t="shared" si="27"/>
        <v>2313085</v>
      </c>
      <c r="Y9" s="5">
        <f t="shared" si="28"/>
        <v>20724142.28230834</v>
      </c>
      <c r="Z9" s="5"/>
      <c r="AA9" s="3" t="s">
        <v>4</v>
      </c>
      <c r="AB9" s="4">
        <f t="shared" si="29"/>
        <v>3675524.4261665209</v>
      </c>
      <c r="AC9" s="4">
        <f t="shared" si="30"/>
        <v>498162.49199751596</v>
      </c>
      <c r="AD9" s="4">
        <f t="shared" si="31"/>
        <v>564282.3484305708</v>
      </c>
      <c r="AE9" s="4">
        <f t="shared" si="32"/>
        <v>105035.82868658181</v>
      </c>
      <c r="AF9" s="4">
        <f t="shared" si="33"/>
        <v>369344.86066141998</v>
      </c>
      <c r="AG9" s="4">
        <f t="shared" si="34"/>
        <v>14620.964990765455</v>
      </c>
      <c r="AH9" s="4">
        <f t="shared" si="35"/>
        <v>99291.458830187505</v>
      </c>
      <c r="AI9" s="4">
        <f t="shared" si="36"/>
        <v>22364.934895618611</v>
      </c>
      <c r="AJ9" s="4">
        <f t="shared" si="37"/>
        <v>136590.1544618842</v>
      </c>
      <c r="AK9" s="4">
        <f t="shared" si="38"/>
        <v>1812468</v>
      </c>
      <c r="AL9" s="5">
        <f t="shared" si="39"/>
        <v>7297685.469121065</v>
      </c>
      <c r="AN9" s="3" t="s">
        <v>4</v>
      </c>
      <c r="AO9" s="4">
        <f t="shared" si="40"/>
        <v>0</v>
      </c>
      <c r="AP9" s="4">
        <f t="shared" si="41"/>
        <v>0</v>
      </c>
      <c r="AQ9" s="4">
        <f t="shared" si="42"/>
        <v>0</v>
      </c>
      <c r="AR9" s="4">
        <f t="shared" si="43"/>
        <v>0</v>
      </c>
      <c r="AS9" s="4">
        <f t="shared" si="44"/>
        <v>0</v>
      </c>
      <c r="AT9" s="4">
        <f t="shared" si="45"/>
        <v>0</v>
      </c>
      <c r="AU9" s="4">
        <f t="shared" si="46"/>
        <v>0</v>
      </c>
      <c r="AV9" s="4">
        <f t="shared" si="47"/>
        <v>0</v>
      </c>
      <c r="AW9" s="4">
        <f t="shared" si="48"/>
        <v>0</v>
      </c>
      <c r="AX9" s="4">
        <f t="shared" si="49"/>
        <v>0</v>
      </c>
      <c r="AY9" s="5">
        <f t="shared" si="50"/>
        <v>0</v>
      </c>
      <c r="BA9" s="3" t="s">
        <v>4</v>
      </c>
      <c r="BB9" s="4">
        <f t="shared" si="95"/>
        <v>22978136.331741042</v>
      </c>
      <c r="BC9" s="4">
        <f t="shared" ref="BC9:BC56" si="96">CP9+DC9+DP9+EC9+EP9+FC9</f>
        <v>3130461.8307274519</v>
      </c>
      <c r="BD9" s="4">
        <f t="shared" ref="BD9:BD56" si="97">CQ9+DD9+DQ9+ED9+EQ9+FD9</f>
        <v>3331039.6055474002</v>
      </c>
      <c r="BE9" s="4">
        <f t="shared" ref="BE9:BE56" si="98">CR9+DE9+DR9+EE9+ER9+FE9</f>
        <v>699733.11835472228</v>
      </c>
      <c r="BF9" s="4">
        <f t="shared" ref="BF9:BF56" si="99">CS9+DF9+DS9+EF9+ES9+FF9</f>
        <v>976383.08091939008</v>
      </c>
      <c r="BG9" s="4">
        <f t="shared" ref="BG9:BG56" si="100">CT9+DG9+DT9+EG9+ET9+FG9</f>
        <v>75785.316306210443</v>
      </c>
      <c r="BH9" s="4">
        <f t="shared" ref="BH9:BH56" si="101">CU9+DH9+DU9+EH9+EU9+FH9</f>
        <v>663825.87221131439</v>
      </c>
      <c r="BI9" s="4">
        <f t="shared" ref="BI9:BI56" si="102">CV9+DI9+DV9+EI9+EV9+FI9</f>
        <v>126272.16673725318</v>
      </c>
      <c r="BJ9" s="4">
        <f t="shared" ref="BJ9:BJ56" si="103">CW9+DJ9+DW9+EJ9+EW9+FJ9</f>
        <v>769035.87629644887</v>
      </c>
      <c r="BK9" s="4">
        <f t="shared" ref="BK9:BK56" si="104">CX9+DK9+DX9+EK9+EX9+FK9</f>
        <v>10280349</v>
      </c>
      <c r="BL9" s="5">
        <f t="shared" si="60"/>
        <v>43031022.198841229</v>
      </c>
      <c r="BN9" s="3" t="s">
        <v>4</v>
      </c>
      <c r="BO9" s="4">
        <f t="shared" si="61"/>
        <v>3675524.4261665209</v>
      </c>
      <c r="BP9" s="4">
        <f t="shared" si="62"/>
        <v>498162.49199751596</v>
      </c>
      <c r="BQ9" s="4">
        <f t="shared" si="63"/>
        <v>564282.3484305708</v>
      </c>
      <c r="BR9" s="4">
        <f t="shared" si="64"/>
        <v>105035.82868658181</v>
      </c>
      <c r="BS9" s="4">
        <f t="shared" si="65"/>
        <v>369344.86066141998</v>
      </c>
      <c r="BT9" s="4">
        <f t="shared" si="66"/>
        <v>14620.964990765455</v>
      </c>
      <c r="BU9" s="4">
        <f t="shared" si="67"/>
        <v>99291.458830187505</v>
      </c>
      <c r="BV9" s="4">
        <f t="shared" si="68"/>
        <v>22364.934895618611</v>
      </c>
      <c r="BW9" s="4">
        <f t="shared" si="69"/>
        <v>136590.1544618842</v>
      </c>
      <c r="BX9" s="4">
        <f t="shared" si="70"/>
        <v>1812468</v>
      </c>
      <c r="BY9" s="5">
        <f t="shared" si="71"/>
        <v>7297685.469121065</v>
      </c>
      <c r="CA9" s="3" t="s">
        <v>4</v>
      </c>
      <c r="CB9" s="4">
        <f t="shared" si="72"/>
        <v>26653660.757907562</v>
      </c>
      <c r="CC9" s="4">
        <f t="shared" si="73"/>
        <v>3628624.3227249677</v>
      </c>
      <c r="CD9" s="4">
        <f t="shared" si="74"/>
        <v>3895321.9539779709</v>
      </c>
      <c r="CE9" s="4">
        <f t="shared" si="75"/>
        <v>804768.94704130408</v>
      </c>
      <c r="CF9" s="4">
        <f t="shared" si="76"/>
        <v>1345727.9415808101</v>
      </c>
      <c r="CG9" s="4">
        <f t="shared" si="77"/>
        <v>90406.281296975896</v>
      </c>
      <c r="CH9" s="4">
        <f t="shared" si="78"/>
        <v>763117.33104150183</v>
      </c>
      <c r="CI9" s="4">
        <f t="shared" si="79"/>
        <v>148637.10163287178</v>
      </c>
      <c r="CJ9" s="4">
        <f t="shared" si="80"/>
        <v>905626.03075833304</v>
      </c>
      <c r="CK9" s="4">
        <f t="shared" si="81"/>
        <v>12092817</v>
      </c>
      <c r="CL9" s="5">
        <f t="shared" si="82"/>
        <v>50328707.667962298</v>
      </c>
      <c r="CM9" s="5"/>
      <c r="CN9" s="3" t="s">
        <v>4</v>
      </c>
      <c r="CO9" s="4">
        <f>ParFedAn19!$C$7*CaGa19!$N10</f>
        <v>3253003.5804229961</v>
      </c>
      <c r="CP9" s="4">
        <f>ParFedAn19!$D$7*CaGa19!$N10</f>
        <v>447632.32689588988</v>
      </c>
      <c r="CQ9" s="4">
        <f>ParFedAn19!$E$7*CoAr14FIII19!R8</f>
        <v>0</v>
      </c>
      <c r="CR9" s="4">
        <f>ParFedAn19!$F$7*CaGa19!$N10</f>
        <v>118999.679518902</v>
      </c>
      <c r="CS9" s="4">
        <f>ParFedAn19!$G$7*CaGa19!$N10</f>
        <v>242758.47563223605</v>
      </c>
      <c r="CT9" s="4">
        <f>ParFedAn19!$H$7*CaGa19!$N10</f>
        <v>15001.779017827503</v>
      </c>
      <c r="CU9" s="4">
        <f>ParFedAn19!$I$7*CaGa19!$N10+Aj1S19!G11</f>
        <v>119125.97145543668</v>
      </c>
      <c r="CV9" s="4">
        <f>ParFedAn19!$J$7*CaGa19!$N10</f>
        <v>21045.361122875529</v>
      </c>
      <c r="CW9" s="4">
        <f>ParFedAn19!$K$7*CoAr14FII19!O10+Aj1S19!I11</f>
        <v>135468.1919563401</v>
      </c>
      <c r="CX9" s="4">
        <f>ISR!W10</f>
        <v>0</v>
      </c>
      <c r="CY9" s="5">
        <f t="shared" si="83"/>
        <v>4353035.3660225039</v>
      </c>
      <c r="DA9" s="3" t="s">
        <v>4</v>
      </c>
      <c r="DB9" s="4">
        <f>ParFedAn19!$C$11*CaGa19!$N10</f>
        <v>4493037.6734662028</v>
      </c>
      <c r="DC9" s="4">
        <f>ParFedAn19!$D$11*CaGa19!$N10</f>
        <v>647479.20665239834</v>
      </c>
      <c r="DD9" s="4">
        <f>ParFedAn19!$E$11*CoAr14FIII19!R8</f>
        <v>0</v>
      </c>
      <c r="DE9" s="4">
        <f>ParFedAn19!$F$11*CaGa19!$N10</f>
        <v>207446.1714414976</v>
      </c>
      <c r="DF9" s="4">
        <f>ParFedAn19!$G$11*CaGa19!$N10</f>
        <v>104134.95297495651</v>
      </c>
      <c r="DG9" s="4">
        <f>ParFedAn19!$H$11*CaGa19!$N10</f>
        <v>12225.080452218375</v>
      </c>
      <c r="DH9" s="4">
        <f>ParFedAn19!$I$11*CaGa19!$N10+Aj1S19!G11</f>
        <v>126139.23542434615</v>
      </c>
      <c r="DI9" s="4">
        <f>ParFedAn19!$J$11*CaGa19!$N10</f>
        <v>21045.361122875529</v>
      </c>
      <c r="DJ9" s="4">
        <f>ParFedAn19!$K$11*CoAr14FII19!O10+Aj1S19!I11</f>
        <v>164422.22370310785</v>
      </c>
      <c r="DK9" s="4">
        <f>ISR!X10</f>
        <v>-29866</v>
      </c>
      <c r="DL9" s="5">
        <f t="shared" si="84"/>
        <v>5746063.905237603</v>
      </c>
      <c r="DN9" s="3" t="s">
        <v>4</v>
      </c>
      <c r="DO9" s="4">
        <f>ParFedAn19!$C$14*CaGa19!$N10</f>
        <v>3244264.8894239054</v>
      </c>
      <c r="DP9" s="4">
        <f>ParFedAn19!$D$14*CaGa19!$N10</f>
        <v>445947.39639818529</v>
      </c>
      <c r="DQ9" s="4">
        <f>ParFedAn19!$E$14*CoAr14FIII19!R8</f>
        <v>0</v>
      </c>
      <c r="DR9" s="4">
        <f>ParFedAn19!$F$14*CaGa19!$N10</f>
        <v>178259.53868974413</v>
      </c>
      <c r="DS9" s="4">
        <f>ParFedAn19!$G$14*CaGa19!$N10</f>
        <v>104134.95297495651</v>
      </c>
      <c r="DT9" s="4">
        <f>ParFedAn19!$H$14*CaGa19!$N10</f>
        <v>14338.802419278985</v>
      </c>
      <c r="DU9" s="4">
        <f>ParFedAn19!$I$14*CaGa19!$N10+Aj1S19!G11</f>
        <v>108502.14192459601</v>
      </c>
      <c r="DV9" s="4">
        <f>ParFedAn19!$J$14*CaGa19!$N10</f>
        <v>21045.361122875529</v>
      </c>
      <c r="DW9" s="4">
        <f>ParFedAn19!$K$14*CoAr14FII19!O10+Aj1S19!I11</f>
        <v>94157.562319239863</v>
      </c>
      <c r="DX9" s="4">
        <f>ISR!Y10</f>
        <v>7997130</v>
      </c>
      <c r="DY9" s="5">
        <f t="shared" si="85"/>
        <v>12207780.64527278</v>
      </c>
      <c r="EA9" s="3" t="s">
        <v>4</v>
      </c>
      <c r="EB9" s="4">
        <f>ParFedAn19!$C$22*CaGa19!$N10</f>
        <v>3601820.7044131728</v>
      </c>
      <c r="EC9" s="4">
        <f>ParFedAn19!$D$22*CaGa19!$N10</f>
        <v>508419.62207444519</v>
      </c>
      <c r="ED9" s="4">
        <f>ParFedAn19!$E$22*CoAr14FIII19!R8</f>
        <v>0</v>
      </c>
      <c r="EE9" s="4">
        <f>ParFedAn19!$F$22*CaGa19!$N10</f>
        <v>108406.27771817138</v>
      </c>
      <c r="EF9" s="4">
        <f>ParFedAn19!$G$22*CaGa19!$N10</f>
        <v>316092.07707866735</v>
      </c>
      <c r="EG9" s="4">
        <f>ParFedAn19!$H$22*CaGa19!$N10</f>
        <v>12744.026554959511</v>
      </c>
      <c r="EH9" s="4">
        <f>ParFedAn19!$I$22*CaGa19!$N10</f>
        <v>78920.523941873544</v>
      </c>
      <c r="EI9" s="4">
        <f>ParFedAn19!$J$22*CaGa19!$N10</f>
        <v>21045.361122875529</v>
      </c>
      <c r="EJ9" s="4">
        <f>ParFedAn19!$K$22*CoAr14FII19!O10</f>
        <v>112235.76096101271</v>
      </c>
      <c r="EK9" s="4">
        <f>ISR!Z10</f>
        <v>1020416</v>
      </c>
      <c r="EL9" s="5">
        <f t="shared" si="86"/>
        <v>5780100.3538651783</v>
      </c>
      <c r="EN9" s="3" t="s">
        <v>4</v>
      </c>
      <c r="EO9" s="4">
        <f>ParFedAn19!$C$26*CaGa19!$N10</f>
        <v>4382763.939857007</v>
      </c>
      <c r="EP9" s="4">
        <f>ParFedAn19!$D$26*CaGa19!$N10</f>
        <v>590782.38457588304</v>
      </c>
      <c r="EQ9" s="4">
        <f>ParFedAn19!$E$26*CoAr14FIII19!R8</f>
        <v>0</v>
      </c>
      <c r="ER9" s="4">
        <f>ParFedAn19!$F$26*CaGa19!$N10</f>
        <v>110861.08575354939</v>
      </c>
      <c r="ES9" s="4">
        <f>ParFedAn19!$G$26*CaGa19!$N10</f>
        <v>105127.66945703782</v>
      </c>
      <c r="ET9" s="4">
        <f>ParFedAn19!$H$26*CaGa19!$N10</f>
        <v>8087.1504387539107</v>
      </c>
      <c r="EU9" s="4">
        <f>ParFedAn19!$I$26*CaGa19!$N10</f>
        <v>124650.9840975587</v>
      </c>
      <c r="EV9" s="4">
        <f>ParFedAn19!$J$26*CaGa19!$N10</f>
        <v>21045.361122875529</v>
      </c>
      <c r="EW9" s="4">
        <f>ParFedAn19!$K$26*CoAr14FII19!O10</f>
        <v>130193.13757450943</v>
      </c>
      <c r="EX9" s="4">
        <f>ISR!AA10</f>
        <v>0</v>
      </c>
      <c r="EY9" s="5">
        <f>SUM(EO9:EX9)</f>
        <v>5473511.7128771758</v>
      </c>
      <c r="FA9" s="3" t="s">
        <v>4</v>
      </c>
      <c r="FB9" s="4">
        <f>ParFedAn19!$C$30*CaGa19!$N10</f>
        <v>4003245.5441577584</v>
      </c>
      <c r="FC9" s="4">
        <f>ParFedAn19!$D$30*CaGa19!$N10</f>
        <v>490200.89413064992</v>
      </c>
      <c r="FD9" s="4">
        <f>ParFedAn19!$E$30*CoAr14FIII19!R8</f>
        <v>3331039.6055474002</v>
      </c>
      <c r="FE9" s="400">
        <f>ParFedAn19!$F$30*CaGa19!$N10</f>
        <v>-24239.634767142259</v>
      </c>
      <c r="FF9" s="4">
        <f>ParFedAn19!$G$30*CaGa19!$N10</f>
        <v>104134.95280153585</v>
      </c>
      <c r="FG9" s="4">
        <f>ParFedAn19!$H$30*CaGa19!$N10</f>
        <v>13388.477423172155</v>
      </c>
      <c r="FH9" s="4">
        <f>ParFedAn19!$I$30*CaGa19!$N10</f>
        <v>106487.01536750323</v>
      </c>
      <c r="FI9" s="4">
        <f>ParFedAn19!$J$30*CaGa19!$N10</f>
        <v>21045.361122875529</v>
      </c>
      <c r="FJ9" s="4">
        <f>ParFedAn19!$K$30*CoAr14FII19!O10</f>
        <v>132558.99978223897</v>
      </c>
      <c r="FK9" s="4">
        <f>ISR!AB10</f>
        <v>1292669</v>
      </c>
      <c r="FL9" s="5">
        <f t="shared" si="88"/>
        <v>8177861.2155659925</v>
      </c>
      <c r="FN9" s="3" t="s">
        <v>4</v>
      </c>
      <c r="FO9" s="405">
        <f>ParFedAn19!C$41*CaGa19!$AC10+Aj1S19!AW11</f>
        <v>3675524.4261665209</v>
      </c>
      <c r="FP9" s="405">
        <f>ParFedAn19!D$41*CaGa19!$AC10+Aj1S19!AX11</f>
        <v>498162.49199751596</v>
      </c>
      <c r="FQ9" s="468">
        <f>IFERROR(ParFedAn19!$E$41*CoAr14FIII19!R8+Aj1S19!AY11,0)</f>
        <v>564282.3484305708</v>
      </c>
      <c r="FR9" s="405">
        <f>ParFedAn19!F$41*CaGa19!$AC10+Aj1S19!AZ11</f>
        <v>105035.82868658181</v>
      </c>
      <c r="FS9" s="405">
        <f>ParFedAn19!G$41*CaGa19!$AC10+Aj1S19!BA11</f>
        <v>369344.86066141998</v>
      </c>
      <c r="FT9" s="405">
        <f>ParFedAn19!H$41*CaGa19!$AC10+Aj1S19!BB11</f>
        <v>14620.964990765455</v>
      </c>
      <c r="FU9" s="405">
        <f>ParFedAn19!I$41*CaGa19!$AC10+Aj1S19!BC11</f>
        <v>99291.458830187505</v>
      </c>
      <c r="FV9" s="405">
        <f>ParFedAn19!J$41*CaGa19!$AC10+Aj1S19!BD11</f>
        <v>22364.934895618611</v>
      </c>
      <c r="FW9" s="405">
        <f>ParFedAn19!K$41*CoAr14FII19!U10+Aj1S19!BE11</f>
        <v>136590.1544618842</v>
      </c>
      <c r="FX9" s="468">
        <f>IFERROR(ISR!AC10,0)</f>
        <v>1812468</v>
      </c>
      <c r="FY9" s="5">
        <f t="shared" si="89"/>
        <v>7297685.469121065</v>
      </c>
      <c r="GA9" s="3" t="s">
        <v>4</v>
      </c>
      <c r="GB9" s="4"/>
      <c r="GC9" s="4"/>
      <c r="GD9" s="4"/>
      <c r="GE9" s="4"/>
      <c r="GF9" s="4"/>
      <c r="GG9" s="4"/>
      <c r="GH9" s="4"/>
      <c r="GI9" s="4"/>
      <c r="GJ9" s="4"/>
      <c r="GK9" s="4"/>
      <c r="GL9" s="5">
        <f t="shared" si="90"/>
        <v>0</v>
      </c>
      <c r="GN9" s="3" t="s">
        <v>4</v>
      </c>
      <c r="GO9" s="4"/>
      <c r="GP9" s="4"/>
      <c r="GQ9" s="4"/>
      <c r="GR9" s="4"/>
      <c r="GS9" s="4"/>
      <c r="GT9" s="4"/>
      <c r="GU9" s="4"/>
      <c r="GV9" s="4"/>
      <c r="GW9" s="4"/>
      <c r="GX9" s="4"/>
      <c r="GY9" s="5">
        <f t="shared" si="91"/>
        <v>0</v>
      </c>
      <c r="HA9" s="3" t="s">
        <v>4</v>
      </c>
      <c r="HB9" s="4"/>
      <c r="HC9" s="4"/>
      <c r="HD9" s="4"/>
      <c r="HE9" s="4"/>
      <c r="HF9" s="4"/>
      <c r="HG9" s="4"/>
      <c r="HH9" s="4"/>
      <c r="HI9" s="4"/>
      <c r="HJ9" s="4"/>
      <c r="HK9" s="4"/>
      <c r="HL9" s="5">
        <f t="shared" si="92"/>
        <v>0</v>
      </c>
      <c r="HN9" s="3" t="s">
        <v>4</v>
      </c>
      <c r="HO9" s="4"/>
      <c r="HP9" s="4"/>
      <c r="HQ9" s="4"/>
      <c r="HR9" s="4"/>
      <c r="HS9" s="4"/>
      <c r="HT9" s="4"/>
      <c r="HU9" s="4"/>
      <c r="HV9" s="4"/>
      <c r="HW9" s="4"/>
      <c r="HX9" s="4"/>
      <c r="HY9" s="5">
        <f t="shared" si="93"/>
        <v>0</v>
      </c>
      <c r="IA9" s="3" t="s">
        <v>4</v>
      </c>
      <c r="IB9" s="4"/>
      <c r="IC9" s="4"/>
      <c r="ID9" s="4"/>
      <c r="IE9" s="4"/>
      <c r="IF9" s="4"/>
      <c r="IG9" s="4"/>
      <c r="IH9" s="4"/>
      <c r="II9" s="4"/>
      <c r="IJ9" s="4"/>
      <c r="IK9" s="4"/>
      <c r="IL9" s="5">
        <f t="shared" si="94"/>
        <v>0</v>
      </c>
    </row>
    <row r="10" spans="1:246" s="2" customFormat="1">
      <c r="A10" s="3" t="s">
        <v>5</v>
      </c>
      <c r="B10" s="4">
        <f t="shared" si="7"/>
        <v>14405489.450244755</v>
      </c>
      <c r="C10" s="4">
        <f t="shared" si="8"/>
        <v>2019935.3746898572</v>
      </c>
      <c r="D10" s="4">
        <f t="shared" si="9"/>
        <v>0</v>
      </c>
      <c r="E10" s="4">
        <f t="shared" si="10"/>
        <v>661540.09463243792</v>
      </c>
      <c r="F10" s="4">
        <f t="shared" si="11"/>
        <v>591183.22164262866</v>
      </c>
      <c r="G10" s="4">
        <f t="shared" si="12"/>
        <v>54481.985854727551</v>
      </c>
      <c r="H10" s="4">
        <f t="shared" si="13"/>
        <v>463062.67848050012</v>
      </c>
      <c r="I10" s="4">
        <f t="shared" si="14"/>
        <v>82755.309182165031</v>
      </c>
      <c r="J10" s="4">
        <f t="shared" si="15"/>
        <v>273922.99596293952</v>
      </c>
      <c r="K10" s="4">
        <f t="shared" si="16"/>
        <v>502398</v>
      </c>
      <c r="L10" s="6">
        <f t="shared" si="17"/>
        <v>19054769.110690005</v>
      </c>
      <c r="M10" s="3"/>
      <c r="N10" s="3" t="s">
        <v>5</v>
      </c>
      <c r="O10" s="4">
        <f t="shared" si="18"/>
        <v>15712989.16143436</v>
      </c>
      <c r="P10" s="4">
        <f t="shared" si="19"/>
        <v>2083301.9954880523</v>
      </c>
      <c r="Q10" s="4">
        <f t="shared" si="20"/>
        <v>1118122.3300914592</v>
      </c>
      <c r="R10" s="4">
        <f t="shared" si="21"/>
        <v>255631.6313416241</v>
      </c>
      <c r="S10" s="4">
        <f t="shared" si="22"/>
        <v>688606.07523146819</v>
      </c>
      <c r="T10" s="4">
        <f t="shared" si="23"/>
        <v>44853.242872892617</v>
      </c>
      <c r="U10" s="4">
        <f t="shared" si="24"/>
        <v>406407.6768793817</v>
      </c>
      <c r="V10" s="4">
        <f t="shared" si="25"/>
        <v>82755.309182165031</v>
      </c>
      <c r="W10" s="4">
        <f t="shared" si="26"/>
        <v>261659.33031056766</v>
      </c>
      <c r="X10" s="4">
        <f t="shared" si="27"/>
        <v>137998</v>
      </c>
      <c r="Y10" s="5">
        <f t="shared" si="28"/>
        <v>20792324.752831966</v>
      </c>
      <c r="Z10" s="5"/>
      <c r="AA10" s="3" t="s">
        <v>5</v>
      </c>
      <c r="AB10" s="4">
        <f t="shared" si="29"/>
        <v>4491968.3925020806</v>
      </c>
      <c r="AC10" s="4">
        <f t="shared" si="30"/>
        <v>608702.70686054649</v>
      </c>
      <c r="AD10" s="4">
        <f t="shared" si="31"/>
        <v>189411.34569698002</v>
      </c>
      <c r="AE10" s="4">
        <f t="shared" si="32"/>
        <v>128055.80241353471</v>
      </c>
      <c r="AF10" s="4">
        <f t="shared" si="33"/>
        <v>461026.24024858157</v>
      </c>
      <c r="AG10" s="4">
        <f t="shared" si="34"/>
        <v>17981.696965897463</v>
      </c>
      <c r="AH10" s="4">
        <f t="shared" si="35"/>
        <v>121035.04269684349</v>
      </c>
      <c r="AI10" s="4">
        <f t="shared" si="36"/>
        <v>27430.832062116067</v>
      </c>
      <c r="AJ10" s="4">
        <f t="shared" si="37"/>
        <v>90790.725644345177</v>
      </c>
      <c r="AK10" s="4">
        <f t="shared" si="38"/>
        <v>658034</v>
      </c>
      <c r="AL10" s="5">
        <f t="shared" si="39"/>
        <v>6794436.7850909252</v>
      </c>
      <c r="AN10" s="3" t="s">
        <v>5</v>
      </c>
      <c r="AO10" s="4">
        <f t="shared" si="40"/>
        <v>0</v>
      </c>
      <c r="AP10" s="4">
        <f t="shared" si="41"/>
        <v>0</v>
      </c>
      <c r="AQ10" s="4">
        <f t="shared" si="42"/>
        <v>0</v>
      </c>
      <c r="AR10" s="4">
        <f t="shared" si="43"/>
        <v>0</v>
      </c>
      <c r="AS10" s="4">
        <f t="shared" si="44"/>
        <v>0</v>
      </c>
      <c r="AT10" s="4">
        <f t="shared" si="45"/>
        <v>0</v>
      </c>
      <c r="AU10" s="4">
        <f t="shared" si="46"/>
        <v>0</v>
      </c>
      <c r="AV10" s="4">
        <f t="shared" si="47"/>
        <v>0</v>
      </c>
      <c r="AW10" s="4">
        <f t="shared" si="48"/>
        <v>0</v>
      </c>
      <c r="AX10" s="4">
        <f t="shared" si="49"/>
        <v>0</v>
      </c>
      <c r="AY10" s="5">
        <f t="shared" si="50"/>
        <v>0</v>
      </c>
      <c r="BA10" s="3" t="s">
        <v>5</v>
      </c>
      <c r="BB10" s="4">
        <f t="shared" si="95"/>
        <v>30118478.611679114</v>
      </c>
      <c r="BC10" s="4">
        <f t="shared" si="96"/>
        <v>4103237.3701779097</v>
      </c>
      <c r="BD10" s="4">
        <f t="shared" si="97"/>
        <v>1118122.3300914592</v>
      </c>
      <c r="BE10" s="4">
        <f t="shared" si="98"/>
        <v>917171.72597406199</v>
      </c>
      <c r="BF10" s="4">
        <f t="shared" si="99"/>
        <v>1279789.2968740968</v>
      </c>
      <c r="BG10" s="4">
        <f t="shared" si="100"/>
        <v>99335.228727620168</v>
      </c>
      <c r="BH10" s="4">
        <f t="shared" si="101"/>
        <v>869470.35535988177</v>
      </c>
      <c r="BI10" s="4">
        <f t="shared" si="102"/>
        <v>165510.61836433006</v>
      </c>
      <c r="BJ10" s="4">
        <f t="shared" si="103"/>
        <v>535582.32627350721</v>
      </c>
      <c r="BK10" s="4">
        <f t="shared" si="104"/>
        <v>640396</v>
      </c>
      <c r="BL10" s="5">
        <f t="shared" si="60"/>
        <v>39847093.863521986</v>
      </c>
      <c r="BN10" s="3" t="s">
        <v>5</v>
      </c>
      <c r="BO10" s="4">
        <f t="shared" si="61"/>
        <v>4491968.3925020806</v>
      </c>
      <c r="BP10" s="4">
        <f t="shared" si="62"/>
        <v>608702.70686054649</v>
      </c>
      <c r="BQ10" s="4">
        <f t="shared" si="63"/>
        <v>189411.34569698002</v>
      </c>
      <c r="BR10" s="4">
        <f t="shared" si="64"/>
        <v>128055.80241353471</v>
      </c>
      <c r="BS10" s="4">
        <f t="shared" si="65"/>
        <v>461026.24024858157</v>
      </c>
      <c r="BT10" s="4">
        <f t="shared" si="66"/>
        <v>17981.696965897463</v>
      </c>
      <c r="BU10" s="4">
        <f t="shared" si="67"/>
        <v>121035.04269684349</v>
      </c>
      <c r="BV10" s="4">
        <f t="shared" si="68"/>
        <v>27430.832062116067</v>
      </c>
      <c r="BW10" s="4">
        <f t="shared" si="69"/>
        <v>90790.725644345177</v>
      </c>
      <c r="BX10" s="4">
        <f t="shared" si="70"/>
        <v>658034</v>
      </c>
      <c r="BY10" s="5">
        <f t="shared" si="71"/>
        <v>6794436.7850909252</v>
      </c>
      <c r="CA10" s="3" t="s">
        <v>5</v>
      </c>
      <c r="CB10" s="4">
        <f t="shared" si="72"/>
        <v>34610447.004181191</v>
      </c>
      <c r="CC10" s="4">
        <f t="shared" si="73"/>
        <v>4711940.0770384558</v>
      </c>
      <c r="CD10" s="4">
        <f t="shared" si="74"/>
        <v>1307533.6757884393</v>
      </c>
      <c r="CE10" s="4">
        <f t="shared" si="75"/>
        <v>1045227.5283875967</v>
      </c>
      <c r="CF10" s="4">
        <f t="shared" si="76"/>
        <v>1740815.5371226785</v>
      </c>
      <c r="CG10" s="4">
        <f t="shared" si="77"/>
        <v>117316.92569351764</v>
      </c>
      <c r="CH10" s="4">
        <f t="shared" si="78"/>
        <v>990505.39805672527</v>
      </c>
      <c r="CI10" s="4">
        <f t="shared" si="79"/>
        <v>192941.45042644613</v>
      </c>
      <c r="CJ10" s="4">
        <f t="shared" si="80"/>
        <v>626373.05191785237</v>
      </c>
      <c r="CK10" s="4">
        <f t="shared" si="81"/>
        <v>1298430</v>
      </c>
      <c r="CL10" s="5">
        <f t="shared" si="82"/>
        <v>46641530.648612902</v>
      </c>
      <c r="CM10" s="5"/>
      <c r="CN10" s="3" t="s">
        <v>5</v>
      </c>
      <c r="CO10" s="4">
        <f>ParFedAn19!$C$7*CaGa19!$N11</f>
        <v>4263858.362844957</v>
      </c>
      <c r="CP10" s="4">
        <f>ParFedAn19!$D$7*CaGa19!$N11</f>
        <v>586731.85974993685</v>
      </c>
      <c r="CQ10" s="4">
        <f>ParFedAn19!$E$7*CoAr14FIII19!R9</f>
        <v>0</v>
      </c>
      <c r="CR10" s="4">
        <f>ParFedAn19!$F$7*CaGa19!$N11</f>
        <v>155978.24169211701</v>
      </c>
      <c r="CS10" s="4">
        <f>ParFedAn19!$G$7*CaGa19!$N11</f>
        <v>318194.47193519794</v>
      </c>
      <c r="CT10" s="4">
        <f>ParFedAn19!$H$7*CaGa19!$N11</f>
        <v>19663.50769106692</v>
      </c>
      <c r="CU10" s="4">
        <f>ParFedAn19!$I$7*CaGa19!$N11+Aj1S19!G12</f>
        <v>155931.73648103746</v>
      </c>
      <c r="CV10" s="4">
        <f>ParFedAn19!$J$7*CaGa19!$N11</f>
        <v>27585.103060721678</v>
      </c>
      <c r="CW10" s="4">
        <f>ParFedAn19!$K$7*CoAr14FII19!O11+Aj1S19!I12</f>
        <v>94181.730629403537</v>
      </c>
      <c r="CX10" s="4">
        <f>ISR!W11</f>
        <v>0</v>
      </c>
      <c r="CY10" s="5">
        <f t="shared" si="83"/>
        <v>5622125.0140844369</v>
      </c>
      <c r="DA10" s="3" t="s">
        <v>5</v>
      </c>
      <c r="DB10" s="4">
        <f>ParFedAn19!$C$11*CaGa19!$N11</f>
        <v>5889226.9205849431</v>
      </c>
      <c r="DC10" s="4">
        <f>ParFedAn19!$D$11*CaGa19!$N11</f>
        <v>848680.1695109288</v>
      </c>
      <c r="DD10" s="4">
        <f>ParFedAn19!$E$11*CoAr14FIII19!R9</f>
        <v>0</v>
      </c>
      <c r="DE10" s="4">
        <f>ParFedAn19!$F$11*CaGa19!$N11</f>
        <v>271909.04377239628</v>
      </c>
      <c r="DF10" s="4">
        <f>ParFedAn19!$G$11*CaGa19!$N11</f>
        <v>136494.37485371536</v>
      </c>
      <c r="DG10" s="4">
        <f>ParFedAn19!$H$11*CaGa19!$N11</f>
        <v>16023.963771926023</v>
      </c>
      <c r="DH10" s="4">
        <f>ParFedAn19!$I$11*CaGa19!$N11+Aj1S19!G12</f>
        <v>165124.33756043293</v>
      </c>
      <c r="DI10" s="4">
        <f>ParFedAn19!$J$11*CaGa19!$N11</f>
        <v>27585.103060721678</v>
      </c>
      <c r="DJ10" s="4">
        <f>ParFedAn19!$K$11*CoAr14FII19!O11+Aj1S19!I12</f>
        <v>114385.2961061493</v>
      </c>
      <c r="DK10" s="4">
        <f>ISR!X11</f>
        <v>270952</v>
      </c>
      <c r="DL10" s="5">
        <f t="shared" si="84"/>
        <v>7740381.2092212141</v>
      </c>
      <c r="DN10" s="3" t="s">
        <v>5</v>
      </c>
      <c r="DO10" s="4">
        <f>ParFedAn19!$C$14*CaGa19!$N11</f>
        <v>4252404.1668148544</v>
      </c>
      <c r="DP10" s="4">
        <f>ParFedAn19!$D$14*CaGa19!$N11</f>
        <v>584523.3454289916</v>
      </c>
      <c r="DQ10" s="4">
        <f>ParFedAn19!$E$14*CoAr14FIII19!R9</f>
        <v>0</v>
      </c>
      <c r="DR10" s="4">
        <f>ParFedAn19!$F$14*CaGa19!$N11</f>
        <v>233652.80916792457</v>
      </c>
      <c r="DS10" s="4">
        <f>ParFedAn19!$G$14*CaGa19!$N11</f>
        <v>136494.37485371536</v>
      </c>
      <c r="DT10" s="4">
        <f>ParFedAn19!$H$14*CaGa19!$N11</f>
        <v>18794.514391734607</v>
      </c>
      <c r="DU10" s="4">
        <f>ParFedAn19!$I$14*CaGa19!$N11+Aj1S19!G12</f>
        <v>142006.6044390297</v>
      </c>
      <c r="DV10" s="4">
        <f>ParFedAn19!$J$14*CaGa19!$N11</f>
        <v>27585.103060721678</v>
      </c>
      <c r="DW10" s="4">
        <f>ParFedAn19!$K$14*CoAr14FII19!O11+Aj1S19!I12</f>
        <v>65355.969227386689</v>
      </c>
      <c r="DX10" s="4">
        <f>ISR!Y11</f>
        <v>231446</v>
      </c>
      <c r="DY10" s="5">
        <f t="shared" si="85"/>
        <v>5692262.8873843579</v>
      </c>
      <c r="EA10" s="3" t="s">
        <v>5</v>
      </c>
      <c r="EB10" s="4">
        <f>ParFedAn19!$C$22*CaGa19!$N11</f>
        <v>4721068.6838479368</v>
      </c>
      <c r="EC10" s="4">
        <f>ParFedAn19!$D$22*CaGa19!$N11</f>
        <v>666408.50642245752</v>
      </c>
      <c r="ED10" s="4">
        <f>ParFedAn19!$E$22*CoAr14FIII19!R9</f>
        <v>0</v>
      </c>
      <c r="EE10" s="4">
        <f>ParFedAn19!$F$22*CaGa19!$N11</f>
        <v>142092.99264694113</v>
      </c>
      <c r="EF10" s="4">
        <f>ParFedAn19!$G$22*CaGa19!$N11</f>
        <v>414316.12752963969</v>
      </c>
      <c r="EG10" s="4">
        <f>ParFedAn19!$H$22*CaGa19!$N11</f>
        <v>16704.169810848016</v>
      </c>
      <c r="EH10" s="4">
        <f>ParFedAn19!$I$22*CaGa19!$N11</f>
        <v>103444.68663815809</v>
      </c>
      <c r="EI10" s="4">
        <f>ParFedAn19!$J$22*CaGa19!$N11</f>
        <v>27585.103060721678</v>
      </c>
      <c r="EJ10" s="4">
        <f>ParFedAn19!$K$22*CoAr14FII19!O11</f>
        <v>78315.95147923888</v>
      </c>
      <c r="EK10" s="4">
        <f>ISR!Z11</f>
        <v>229281</v>
      </c>
      <c r="EL10" s="5">
        <f t="shared" si="86"/>
        <v>6399217.2214359408</v>
      </c>
      <c r="EN10" s="3" t="s">
        <v>5</v>
      </c>
      <c r="EO10" s="4">
        <f>ParFedAn19!$C$26*CaGa19!$N11</f>
        <v>5744686.1693600202</v>
      </c>
      <c r="EP10" s="4">
        <f>ParFedAn19!$D$26*CaGa19!$N11</f>
        <v>774365.09023694671</v>
      </c>
      <c r="EQ10" s="4">
        <f>ParFedAn19!$E$26*CoAr14FIII19!R9</f>
        <v>0</v>
      </c>
      <c r="ER10" s="4">
        <f>ParFedAn19!$F$26*CaGa19!$N11</f>
        <v>145310.62014474563</v>
      </c>
      <c r="ES10" s="4">
        <f>ParFedAn19!$G$26*CaGa19!$N11</f>
        <v>137795.57307542345</v>
      </c>
      <c r="ET10" s="4">
        <f>ParFedAn19!$H$26*CaGa19!$N11</f>
        <v>10600.192461325938</v>
      </c>
      <c r="EU10" s="4">
        <f>ParFedAn19!$I$26*CaGa19!$N11</f>
        <v>163385.66123315424</v>
      </c>
      <c r="EV10" s="4">
        <f>ParFedAn19!$J$26*CaGa19!$N11</f>
        <v>27585.103060721678</v>
      </c>
      <c r="EW10" s="4">
        <f>ParFedAn19!$K$26*CoAr14FII19!O11</f>
        <v>90846.262883689997</v>
      </c>
      <c r="EX10" s="4">
        <f>ISR!AA11</f>
        <v>0</v>
      </c>
      <c r="EY10" s="5">
        <f t="shared" si="87"/>
        <v>7094574.672456027</v>
      </c>
      <c r="FA10" s="3" t="s">
        <v>5</v>
      </c>
      <c r="FB10" s="4">
        <f>ParFedAn19!$C$30*CaGa19!$N11</f>
        <v>5247234.3082264019</v>
      </c>
      <c r="FC10" s="4">
        <f>ParFedAn19!$D$30*CaGa19!$N11</f>
        <v>642528.39882864815</v>
      </c>
      <c r="FD10" s="4">
        <f>ParFedAn19!$E$30*CoAr14FIII19!R9</f>
        <v>1118122.3300914592</v>
      </c>
      <c r="FE10" s="400">
        <f>ParFedAn19!$F$30*CaGa19!$N11</f>
        <v>-31771.981450062671</v>
      </c>
      <c r="FF10" s="4">
        <f>ParFedAn19!$G$30*CaGa19!$N11</f>
        <v>136494.3746264051</v>
      </c>
      <c r="FG10" s="4">
        <f>ParFedAn19!$H$30*CaGa19!$N11</f>
        <v>17548.880600718669</v>
      </c>
      <c r="FH10" s="4">
        <f>ParFedAn19!$I$30*CaGa19!$N11</f>
        <v>139577.32900806936</v>
      </c>
      <c r="FI10" s="4">
        <f>ParFedAn19!$J$30*CaGa19!$N11</f>
        <v>27585.103060721678</v>
      </c>
      <c r="FJ10" s="4">
        <f>ParFedAn19!$K$30*CoAr14FII19!O11</f>
        <v>92497.115947638784</v>
      </c>
      <c r="FK10" s="4">
        <f>ISR!AB11</f>
        <v>-91283</v>
      </c>
      <c r="FL10" s="5">
        <f t="shared" si="88"/>
        <v>7389815.8589399997</v>
      </c>
      <c r="FN10" s="3" t="s">
        <v>5</v>
      </c>
      <c r="FO10" s="405">
        <f>ParFedAn19!C$41*CaGa19!$AC11+Aj1S19!AW12</f>
        <v>4491968.3925020806</v>
      </c>
      <c r="FP10" s="405">
        <f>ParFedAn19!D$41*CaGa19!$AC11+Aj1S19!AX12</f>
        <v>608702.70686054649</v>
      </c>
      <c r="FQ10" s="468">
        <f>IFERROR(ParFedAn19!$E$41*CoAr14FIII19!R9+Aj1S19!AY12,0)</f>
        <v>189411.34569698002</v>
      </c>
      <c r="FR10" s="405">
        <f>ParFedAn19!F$41*CaGa19!$AC11+Aj1S19!AZ12</f>
        <v>128055.80241353471</v>
      </c>
      <c r="FS10" s="405">
        <f>ParFedAn19!G$41*CaGa19!$AC11+Aj1S19!BA12</f>
        <v>461026.24024858157</v>
      </c>
      <c r="FT10" s="405">
        <f>ParFedAn19!H$41*CaGa19!$AC11+Aj1S19!BB12</f>
        <v>17981.696965897463</v>
      </c>
      <c r="FU10" s="405">
        <f>ParFedAn19!I$41*CaGa19!$AC11+Aj1S19!BC12</f>
        <v>121035.04269684349</v>
      </c>
      <c r="FV10" s="405">
        <f>ParFedAn19!J$41*CaGa19!$AC11+Aj1S19!BD12</f>
        <v>27430.832062116067</v>
      </c>
      <c r="FW10" s="405">
        <f>ParFedAn19!K$41*CoAr14FII19!U11+Aj1S19!BE12</f>
        <v>90790.725644345177</v>
      </c>
      <c r="FX10" s="468">
        <f>IFERROR(ISR!AC11,0)</f>
        <v>658034</v>
      </c>
      <c r="FY10" s="5">
        <f t="shared" si="89"/>
        <v>6794436.7850909252</v>
      </c>
      <c r="GA10" s="3" t="s">
        <v>5</v>
      </c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5">
        <f t="shared" si="90"/>
        <v>0</v>
      </c>
      <c r="GN10" s="3" t="s">
        <v>5</v>
      </c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5">
        <f t="shared" si="91"/>
        <v>0</v>
      </c>
      <c r="HA10" s="3" t="s">
        <v>5</v>
      </c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5">
        <f t="shared" si="92"/>
        <v>0</v>
      </c>
      <c r="HN10" s="3" t="s">
        <v>5</v>
      </c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5">
        <f t="shared" si="93"/>
        <v>0</v>
      </c>
      <c r="IA10" s="3" t="s">
        <v>5</v>
      </c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5">
        <f t="shared" si="94"/>
        <v>0</v>
      </c>
    </row>
    <row r="11" spans="1:246" s="2" customFormat="1">
      <c r="A11" s="3" t="s">
        <v>6</v>
      </c>
      <c r="B11" s="4">
        <f t="shared" si="7"/>
        <v>102919735.98654464</v>
      </c>
      <c r="C11" s="4">
        <f t="shared" si="8"/>
        <v>14431388.547470013</v>
      </c>
      <c r="D11" s="4">
        <f t="shared" si="9"/>
        <v>0</v>
      </c>
      <c r="E11" s="4">
        <f t="shared" si="10"/>
        <v>4726360.192011904</v>
      </c>
      <c r="F11" s="4">
        <f t="shared" si="11"/>
        <v>4223696.8970256317</v>
      </c>
      <c r="G11" s="4">
        <f t="shared" si="12"/>
        <v>389245.4761470079</v>
      </c>
      <c r="H11" s="4">
        <f t="shared" si="13"/>
        <v>3312873.3079066807</v>
      </c>
      <c r="I11" s="4">
        <f t="shared" si="14"/>
        <v>591243.67845540913</v>
      </c>
      <c r="J11" s="4">
        <f t="shared" si="15"/>
        <v>5963593.7906944938</v>
      </c>
      <c r="K11" s="4">
        <f t="shared" si="16"/>
        <v>12634927</v>
      </c>
      <c r="L11" s="6">
        <f t="shared" si="17"/>
        <v>149193064.87625581</v>
      </c>
      <c r="M11" s="3"/>
      <c r="N11" s="3" t="s">
        <v>6</v>
      </c>
      <c r="O11" s="4">
        <f t="shared" si="18"/>
        <v>112261141.95146528</v>
      </c>
      <c r="P11" s="4">
        <f t="shared" si="19"/>
        <v>14884110.123188423</v>
      </c>
      <c r="Q11" s="4">
        <f t="shared" si="20"/>
        <v>6472088.9435167154</v>
      </c>
      <c r="R11" s="4">
        <f t="shared" si="21"/>
        <v>1826355.1612293639</v>
      </c>
      <c r="S11" s="4">
        <f t="shared" si="22"/>
        <v>4919732.5579485456</v>
      </c>
      <c r="T11" s="4">
        <f t="shared" si="23"/>
        <v>320453.11133389099</v>
      </c>
      <c r="U11" s="4">
        <f t="shared" si="24"/>
        <v>2903571.6524453284</v>
      </c>
      <c r="V11" s="4">
        <f t="shared" si="25"/>
        <v>591243.67845540913</v>
      </c>
      <c r="W11" s="4">
        <f t="shared" si="26"/>
        <v>5674730.5928418906</v>
      </c>
      <c r="X11" s="4">
        <f t="shared" si="27"/>
        <v>10140749</v>
      </c>
      <c r="Y11" s="5">
        <f t="shared" si="28"/>
        <v>159994176.77242485</v>
      </c>
      <c r="Z11" s="5"/>
      <c r="AA11" s="3" t="s">
        <v>6</v>
      </c>
      <c r="AB11" s="4">
        <f t="shared" si="29"/>
        <v>28810816.208089724</v>
      </c>
      <c r="AC11" s="4">
        <f t="shared" si="30"/>
        <v>3902868.5865455503</v>
      </c>
      <c r="AD11" s="4">
        <f t="shared" si="31"/>
        <v>1096380.1037421126</v>
      </c>
      <c r="AE11" s="4">
        <f t="shared" si="32"/>
        <v>817963.07214096666</v>
      </c>
      <c r="AF11" s="4">
        <f t="shared" si="33"/>
        <v>3061121.0499926708</v>
      </c>
      <c r="AG11" s="4">
        <f t="shared" si="34"/>
        <v>116552.88685984966</v>
      </c>
      <c r="AH11" s="4">
        <f t="shared" si="35"/>
        <v>772928.71339659789</v>
      </c>
      <c r="AI11" s="4">
        <f t="shared" si="36"/>
        <v>176996.10162928351</v>
      </c>
      <c r="AJ11" s="4">
        <f t="shared" si="37"/>
        <v>1932390.8685737739</v>
      </c>
      <c r="AK11" s="4">
        <f t="shared" si="38"/>
        <v>3524150</v>
      </c>
      <c r="AL11" s="5">
        <f t="shared" si="39"/>
        <v>44212167.590970546</v>
      </c>
      <c r="AN11" s="3" t="s">
        <v>6</v>
      </c>
      <c r="AO11" s="4">
        <f t="shared" si="40"/>
        <v>0</v>
      </c>
      <c r="AP11" s="4">
        <f t="shared" si="41"/>
        <v>0</v>
      </c>
      <c r="AQ11" s="4">
        <f t="shared" si="42"/>
        <v>0</v>
      </c>
      <c r="AR11" s="4">
        <f t="shared" si="43"/>
        <v>0</v>
      </c>
      <c r="AS11" s="4">
        <f t="shared" si="44"/>
        <v>0</v>
      </c>
      <c r="AT11" s="4">
        <f t="shared" si="45"/>
        <v>0</v>
      </c>
      <c r="AU11" s="4">
        <f t="shared" si="46"/>
        <v>0</v>
      </c>
      <c r="AV11" s="4">
        <f t="shared" si="47"/>
        <v>0</v>
      </c>
      <c r="AW11" s="4">
        <f t="shared" si="48"/>
        <v>0</v>
      </c>
      <c r="AX11" s="4">
        <f t="shared" si="49"/>
        <v>0</v>
      </c>
      <c r="AY11" s="5">
        <f t="shared" si="50"/>
        <v>0</v>
      </c>
      <c r="BA11" s="3" t="s">
        <v>6</v>
      </c>
      <c r="BB11" s="4">
        <f t="shared" si="95"/>
        <v>215180877.93800992</v>
      </c>
      <c r="BC11" s="4">
        <f t="shared" si="96"/>
        <v>29315498.670658432</v>
      </c>
      <c r="BD11" s="4">
        <f t="shared" si="97"/>
        <v>6472088.9435167154</v>
      </c>
      <c r="BE11" s="4">
        <f t="shared" si="98"/>
        <v>6552715.3532412685</v>
      </c>
      <c r="BF11" s="4">
        <f t="shared" si="99"/>
        <v>9143429.4549741764</v>
      </c>
      <c r="BG11" s="4">
        <f t="shared" si="100"/>
        <v>709698.58748089883</v>
      </c>
      <c r="BH11" s="4">
        <f t="shared" si="101"/>
        <v>6216444.9603520082</v>
      </c>
      <c r="BI11" s="4">
        <f t="shared" si="102"/>
        <v>1182487.3569108183</v>
      </c>
      <c r="BJ11" s="4">
        <f t="shared" si="103"/>
        <v>11638324.383536384</v>
      </c>
      <c r="BK11" s="4">
        <f t="shared" si="104"/>
        <v>22775676</v>
      </c>
      <c r="BL11" s="5">
        <f t="shared" si="60"/>
        <v>309187241.64868063</v>
      </c>
      <c r="BN11" s="3" t="s">
        <v>6</v>
      </c>
      <c r="BO11" s="4">
        <f t="shared" si="61"/>
        <v>28810816.208089724</v>
      </c>
      <c r="BP11" s="4">
        <f t="shared" si="62"/>
        <v>3902868.5865455503</v>
      </c>
      <c r="BQ11" s="4">
        <f t="shared" si="63"/>
        <v>1096380.1037421126</v>
      </c>
      <c r="BR11" s="4">
        <f t="shared" si="64"/>
        <v>817963.07214096666</v>
      </c>
      <c r="BS11" s="4">
        <f t="shared" si="65"/>
        <v>3061121.0499926708</v>
      </c>
      <c r="BT11" s="4">
        <f t="shared" si="66"/>
        <v>116552.88685984966</v>
      </c>
      <c r="BU11" s="4">
        <f t="shared" si="67"/>
        <v>772928.71339659789</v>
      </c>
      <c r="BV11" s="4">
        <f t="shared" si="68"/>
        <v>176996.10162928351</v>
      </c>
      <c r="BW11" s="4">
        <f t="shared" si="69"/>
        <v>1932390.8685737739</v>
      </c>
      <c r="BX11" s="4">
        <f t="shared" si="70"/>
        <v>3524150</v>
      </c>
      <c r="BY11" s="5">
        <f t="shared" si="71"/>
        <v>44212167.590970546</v>
      </c>
      <c r="CA11" s="3" t="s">
        <v>6</v>
      </c>
      <c r="CB11" s="4">
        <f t="shared" si="72"/>
        <v>243991694.14609963</v>
      </c>
      <c r="CC11" s="4">
        <f t="shared" si="73"/>
        <v>33218367.257203981</v>
      </c>
      <c r="CD11" s="4">
        <f t="shared" si="74"/>
        <v>7568469.0472588278</v>
      </c>
      <c r="CE11" s="4">
        <f t="shared" si="75"/>
        <v>7370678.4253822351</v>
      </c>
      <c r="CF11" s="4">
        <f t="shared" si="76"/>
        <v>12204550.504966848</v>
      </c>
      <c r="CG11" s="4">
        <f t="shared" si="77"/>
        <v>826251.47434074851</v>
      </c>
      <c r="CH11" s="4">
        <f t="shared" si="78"/>
        <v>6989373.6737486059</v>
      </c>
      <c r="CI11" s="4">
        <f t="shared" si="79"/>
        <v>1359483.4585401018</v>
      </c>
      <c r="CJ11" s="4">
        <f t="shared" si="80"/>
        <v>13570715.252110157</v>
      </c>
      <c r="CK11" s="4">
        <f t="shared" si="81"/>
        <v>26299826</v>
      </c>
      <c r="CL11" s="5">
        <f t="shared" si="82"/>
        <v>353399409.2396512</v>
      </c>
      <c r="CM11" s="5"/>
      <c r="CN11" s="3" t="s">
        <v>6</v>
      </c>
      <c r="CO11" s="4">
        <f>ParFedAn19!$C$7*CaGa19!$N12</f>
        <v>30463052.19296575</v>
      </c>
      <c r="CP11" s="4">
        <f>ParFedAn19!$D$7*CaGa19!$N12</f>
        <v>4191894.2295523221</v>
      </c>
      <c r="CQ11" s="4">
        <f>ParFedAn19!$E$7*CoAr14FIII19!R10</f>
        <v>0</v>
      </c>
      <c r="CR11" s="4">
        <f>ParFedAn19!$F$7*CaGa19!$N12</f>
        <v>1114383.479301037</v>
      </c>
      <c r="CS11" s="4">
        <f>ParFedAn19!$G$7*CaGa19!$N12</f>
        <v>2273334.1450881525</v>
      </c>
      <c r="CT11" s="4">
        <f>ParFedAn19!$H$7*CaGa19!$N12</f>
        <v>140485.54387019546</v>
      </c>
      <c r="CU11" s="4">
        <f>ParFedAn19!$I$7*CaGa19!$N12+Aj1S19!G13</f>
        <v>1115561.5940895877</v>
      </c>
      <c r="CV11" s="4">
        <f>ParFedAn19!$J$7*CaGa19!$N12</f>
        <v>197081.22615180304</v>
      </c>
      <c r="CW11" s="4">
        <f>ParFedAn19!$K$7*CoAr14FII19!O12+Aj1S19!I13</f>
        <v>2050195.8209068</v>
      </c>
      <c r="CX11" s="4">
        <f>ISR!W12</f>
        <v>2228201</v>
      </c>
      <c r="CY11" s="5">
        <f t="shared" si="83"/>
        <v>43774189.231925651</v>
      </c>
      <c r="DA11" s="3" t="s">
        <v>6</v>
      </c>
      <c r="DB11" s="4">
        <f>ParFedAn19!$C$11*CaGa19!$N12</f>
        <v>42075465.878818542</v>
      </c>
      <c r="DC11" s="4">
        <f>ParFedAn19!$D$11*CaGa19!$N12</f>
        <v>6063378.7754845573</v>
      </c>
      <c r="DD11" s="4">
        <f>ParFedAn19!$E$11*CoAr14FIII19!R10</f>
        <v>0</v>
      </c>
      <c r="DE11" s="4">
        <f>ParFedAn19!$F$11*CaGa19!$N12</f>
        <v>1942648.8141250459</v>
      </c>
      <c r="DF11" s="4">
        <f>ParFedAn19!$G$11*CaGa19!$N12</f>
        <v>975181.37596873974</v>
      </c>
      <c r="DG11" s="4">
        <f>ParFedAn19!$H$11*CaGa19!$N12</f>
        <v>114482.89393850217</v>
      </c>
      <c r="DH11" s="4">
        <f>ParFedAn19!$I$11*CaGa19!$N12+Aj1S19!G13</f>
        <v>1181237.9516606897</v>
      </c>
      <c r="DI11" s="4">
        <f>ParFedAn19!$J$11*CaGa19!$N12</f>
        <v>197081.22615180304</v>
      </c>
      <c r="DJ11" s="4">
        <f>ParFedAn19!$K$11*CoAr14FII19!O12+Aj1S19!I13</f>
        <v>2488360.173614169</v>
      </c>
      <c r="DK11" s="4">
        <f>ISR!X12</f>
        <v>7856526</v>
      </c>
      <c r="DL11" s="5">
        <f t="shared" si="84"/>
        <v>62894363.089762047</v>
      </c>
      <c r="DN11" s="3" t="s">
        <v>6</v>
      </c>
      <c r="DO11" s="4">
        <f>ParFedAn19!$C$14*CaGa19!$N12</f>
        <v>30381217.914760347</v>
      </c>
      <c r="DP11" s="4">
        <f>ParFedAn19!$D$14*CaGa19!$N12</f>
        <v>4176115.5424331333</v>
      </c>
      <c r="DQ11" s="4">
        <f>ParFedAn19!$E$14*CoAr14FIII19!R10</f>
        <v>0</v>
      </c>
      <c r="DR11" s="4">
        <f>ParFedAn19!$F$14*CaGa19!$N12</f>
        <v>1669327.8985858213</v>
      </c>
      <c r="DS11" s="4">
        <f>ParFedAn19!$G$14*CaGa19!$N12</f>
        <v>975181.37596873974</v>
      </c>
      <c r="DT11" s="4">
        <f>ParFedAn19!$H$14*CaGa19!$N12</f>
        <v>134277.03833831029</v>
      </c>
      <c r="DU11" s="4">
        <f>ParFedAn19!$I$14*CaGa19!$N12+Aj1S19!G13</f>
        <v>1016073.7621564034</v>
      </c>
      <c r="DV11" s="4">
        <f>ParFedAn19!$J$14*CaGa19!$N12</f>
        <v>197081.22615180304</v>
      </c>
      <c r="DW11" s="4">
        <f>ParFedAn19!$K$14*CoAr14FII19!O12+Aj1S19!I13</f>
        <v>1425037.7961735255</v>
      </c>
      <c r="DX11" s="4">
        <f>ISR!Y12</f>
        <v>2550200</v>
      </c>
      <c r="DY11" s="5">
        <f t="shared" si="85"/>
        <v>42524512.554568082</v>
      </c>
      <c r="EA11" s="3" t="s">
        <v>6</v>
      </c>
      <c r="EB11" s="4">
        <f>ParFedAn19!$C$22*CaGa19!$N12</f>
        <v>33729582.336941563</v>
      </c>
      <c r="EC11" s="4">
        <f>ParFedAn19!$D$22*CaGa19!$N12</f>
        <v>4761142.4642722961</v>
      </c>
      <c r="ED11" s="4">
        <f>ParFedAn19!$E$22*CoAr14FIII19!R10</f>
        <v>0</v>
      </c>
      <c r="EE11" s="4">
        <f>ParFedAn19!$F$22*CaGa19!$N12</f>
        <v>1015180.5906541231</v>
      </c>
      <c r="EF11" s="4">
        <f>ParFedAn19!$G$22*CaGa19!$N12</f>
        <v>2960073.4225377943</v>
      </c>
      <c r="EG11" s="4">
        <f>ParFedAn19!$H$22*CaGa19!$N12</f>
        <v>119342.61260228667</v>
      </c>
      <c r="EH11" s="4">
        <f>ParFedAn19!$I$22*CaGa19!$N12</f>
        <v>739058.52867978637</v>
      </c>
      <c r="EI11" s="4">
        <f>ParFedAn19!$J$22*CaGa19!$N12</f>
        <v>197081.22615180304</v>
      </c>
      <c r="EJ11" s="4">
        <f>ParFedAn19!$K$22*CoAr14FII19!O12</f>
        <v>1698475.3619879193</v>
      </c>
      <c r="EK11" s="4">
        <f>ISR!Z12</f>
        <v>7215226</v>
      </c>
      <c r="EL11" s="5">
        <f t="shared" si="86"/>
        <v>52435162.543827571</v>
      </c>
      <c r="EN11" s="3" t="s">
        <v>6</v>
      </c>
      <c r="EO11" s="4">
        <f>ParFedAn19!$C$26*CaGa19!$N12</f>
        <v>41042797.325157344</v>
      </c>
      <c r="EP11" s="4">
        <f>ParFedAn19!$D$26*CaGa19!$N12</f>
        <v>5532436.1535684783</v>
      </c>
      <c r="EQ11" s="4">
        <f>ParFedAn19!$E$26*CoAr14FIII19!R10</f>
        <v>0</v>
      </c>
      <c r="ER11" s="4">
        <f>ParFedAn19!$F$26*CaGa19!$N12</f>
        <v>1038168.8670136924</v>
      </c>
      <c r="ES11" s="4">
        <f>ParFedAn19!$G$26*CaGa19!$N12</f>
        <v>984477.76106602512</v>
      </c>
      <c r="ET11" s="4">
        <f>ParFedAn19!$H$26*CaGa19!$N12</f>
        <v>75732.86650858575</v>
      </c>
      <c r="EU11" s="4">
        <f>ParFedAn19!$I$26*CaGa19!$N12</f>
        <v>1167305.6424901655</v>
      </c>
      <c r="EV11" s="4">
        <f>ParFedAn19!$J$26*CaGa19!$N12</f>
        <v>197081.22615180304</v>
      </c>
      <c r="EW11" s="4">
        <f>ParFedAn19!$K$26*CoAr14FII19!O12</f>
        <v>1970226.1968627064</v>
      </c>
      <c r="EX11" s="4">
        <f>ISR!AA12</f>
        <v>2536989</v>
      </c>
      <c r="EY11" s="5">
        <f t="shared" si="87"/>
        <v>54545215.038818799</v>
      </c>
      <c r="FA11" s="3" t="s">
        <v>6</v>
      </c>
      <c r="FB11" s="4">
        <f>ParFedAn19!$C$30*CaGa19!$N12</f>
        <v>37488762.289366364</v>
      </c>
      <c r="FC11" s="4">
        <f>ParFedAn19!$D$30*CaGa19!$N12</f>
        <v>4590531.5053476486</v>
      </c>
      <c r="FD11" s="4">
        <f>ParFedAn19!$E$30*CoAr14FIII19!R10</f>
        <v>6472088.9435167154</v>
      </c>
      <c r="FE11" s="400">
        <f>ParFedAn19!$F$30*CaGa19!$N12</f>
        <v>-226994.29643845154</v>
      </c>
      <c r="FF11" s="4">
        <f>ParFedAn19!$G$30*CaGa19!$N12</f>
        <v>975181.37434472598</v>
      </c>
      <c r="FG11" s="4">
        <f>ParFedAn19!$H$30*CaGa19!$N12</f>
        <v>125377.63222301855</v>
      </c>
      <c r="FH11" s="4">
        <f>ParFedAn19!$I$30*CaGa19!$N12</f>
        <v>997207.48127537628</v>
      </c>
      <c r="FI11" s="4">
        <f>ParFedAn19!$J$30*CaGa19!$N12</f>
        <v>197081.22615180304</v>
      </c>
      <c r="FJ11" s="4">
        <f>ParFedAn19!$K$30*CoAr14FII19!O12</f>
        <v>2006029.0339912649</v>
      </c>
      <c r="FK11" s="4">
        <f>ISR!AB12</f>
        <v>388534</v>
      </c>
      <c r="FL11" s="5">
        <f t="shared" si="88"/>
        <v>52625265.18977847</v>
      </c>
      <c r="FN11" s="3" t="s">
        <v>6</v>
      </c>
      <c r="FO11" s="405">
        <f>ParFedAn19!C$41*CaGa19!$AC12+Aj1S19!AW13</f>
        <v>28810816.208089724</v>
      </c>
      <c r="FP11" s="405">
        <f>ParFedAn19!D$41*CaGa19!$AC12+Aj1S19!AX13</f>
        <v>3902868.5865455503</v>
      </c>
      <c r="FQ11" s="468">
        <f>IFERROR(ParFedAn19!$E$41*CoAr14FIII19!R10+Aj1S19!AY13,0)</f>
        <v>1096380.1037421126</v>
      </c>
      <c r="FR11" s="405">
        <f>ParFedAn19!F$41*CaGa19!$AC12+Aj1S19!AZ13</f>
        <v>817963.07214096666</v>
      </c>
      <c r="FS11" s="405">
        <f>ParFedAn19!G$41*CaGa19!$AC12+Aj1S19!BA13</f>
        <v>3061121.0499926708</v>
      </c>
      <c r="FT11" s="405">
        <f>ParFedAn19!H$41*CaGa19!$AC12+Aj1S19!BB13</f>
        <v>116552.88685984966</v>
      </c>
      <c r="FU11" s="405">
        <f>ParFedAn19!I$41*CaGa19!$AC12+Aj1S19!BC13</f>
        <v>772928.71339659789</v>
      </c>
      <c r="FV11" s="405">
        <f>ParFedAn19!J$41*CaGa19!$AC12+Aj1S19!BD13</f>
        <v>176996.10162928351</v>
      </c>
      <c r="FW11" s="405">
        <f>ParFedAn19!K$41*CoAr14FII19!U12+Aj1S19!BE13</f>
        <v>1932390.8685737739</v>
      </c>
      <c r="FX11" s="468">
        <f>IFERROR(ISR!AC12,0)</f>
        <v>3524150</v>
      </c>
      <c r="FY11" s="5">
        <f t="shared" si="89"/>
        <v>44212167.590970546</v>
      </c>
      <c r="GA11" s="3" t="s">
        <v>6</v>
      </c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5">
        <f t="shared" si="90"/>
        <v>0</v>
      </c>
      <c r="GN11" s="3" t="s">
        <v>6</v>
      </c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5">
        <f t="shared" si="91"/>
        <v>0</v>
      </c>
      <c r="HA11" s="3" t="s">
        <v>6</v>
      </c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5">
        <f t="shared" si="92"/>
        <v>0</v>
      </c>
      <c r="HN11" s="3" t="s">
        <v>6</v>
      </c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5">
        <f t="shared" si="93"/>
        <v>0</v>
      </c>
      <c r="IA11" s="3" t="s">
        <v>6</v>
      </c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5">
        <f t="shared" si="94"/>
        <v>0</v>
      </c>
    </row>
    <row r="12" spans="1:246" s="2" customFormat="1">
      <c r="A12" s="3" t="s">
        <v>7</v>
      </c>
      <c r="B12" s="4">
        <f t="shared" si="7"/>
        <v>16398095.814191636</v>
      </c>
      <c r="C12" s="4">
        <f t="shared" si="8"/>
        <v>2299338.3131509349</v>
      </c>
      <c r="D12" s="4">
        <f t="shared" si="9"/>
        <v>0</v>
      </c>
      <c r="E12" s="4">
        <f t="shared" si="10"/>
        <v>753046.11441215593</v>
      </c>
      <c r="F12" s="4">
        <f t="shared" si="11"/>
        <v>672957.28796452703</v>
      </c>
      <c r="G12" s="4">
        <f t="shared" si="12"/>
        <v>62018.081876286153</v>
      </c>
      <c r="H12" s="4">
        <f t="shared" si="13"/>
        <v>527131.346059217</v>
      </c>
      <c r="I12" s="4">
        <f t="shared" si="14"/>
        <v>94202.247954798819</v>
      </c>
      <c r="J12" s="4">
        <f t="shared" si="15"/>
        <v>305566.73802985239</v>
      </c>
      <c r="K12" s="4">
        <f t="shared" si="16"/>
        <v>0</v>
      </c>
      <c r="L12" s="6">
        <f t="shared" si="17"/>
        <v>21112355.943639405</v>
      </c>
      <c r="M12" s="3"/>
      <c r="N12" s="3" t="s">
        <v>7</v>
      </c>
      <c r="O12" s="4">
        <f t="shared" si="18"/>
        <v>17886452.430963915</v>
      </c>
      <c r="P12" s="4">
        <f t="shared" si="19"/>
        <v>2371469.9767684243</v>
      </c>
      <c r="Q12" s="4">
        <f t="shared" si="20"/>
        <v>0</v>
      </c>
      <c r="R12" s="4">
        <f t="shared" si="21"/>
        <v>290991.29178195633</v>
      </c>
      <c r="S12" s="4">
        <f t="shared" si="22"/>
        <v>783855.9348421318</v>
      </c>
      <c r="T12" s="4">
        <f t="shared" si="23"/>
        <v>51057.465055059598</v>
      </c>
      <c r="U12" s="4">
        <f t="shared" si="24"/>
        <v>462623.08879604959</v>
      </c>
      <c r="V12" s="4">
        <f t="shared" si="25"/>
        <v>94202.247954798819</v>
      </c>
      <c r="W12" s="4">
        <f t="shared" si="26"/>
        <v>291885.49510916899</v>
      </c>
      <c r="X12" s="4">
        <f t="shared" si="27"/>
        <v>1218277</v>
      </c>
      <c r="Y12" s="5">
        <f t="shared" si="28"/>
        <v>23450814.931271501</v>
      </c>
      <c r="Z12" s="5"/>
      <c r="AA12" s="3" t="s">
        <v>7</v>
      </c>
      <c r="AB12" s="4">
        <f t="shared" si="29"/>
        <v>5114328.7739470322</v>
      </c>
      <c r="AC12" s="4">
        <f t="shared" si="30"/>
        <v>693038.60888351907</v>
      </c>
      <c r="AD12" s="4">
        <f t="shared" si="31"/>
        <v>0</v>
      </c>
      <c r="AE12" s="4">
        <f t="shared" si="32"/>
        <v>145798.92718061694</v>
      </c>
      <c r="AF12" s="4">
        <f t="shared" si="33"/>
        <v>524868.89044527838</v>
      </c>
      <c r="AG12" s="4">
        <f t="shared" si="34"/>
        <v>20472.674578348295</v>
      </c>
      <c r="AH12" s="4">
        <f t="shared" si="35"/>
        <v>137805.44540022468</v>
      </c>
      <c r="AI12" s="4">
        <f t="shared" si="36"/>
        <v>31231.033818550091</v>
      </c>
      <c r="AJ12" s="4">
        <f t="shared" si="37"/>
        <v>102354.4314474697</v>
      </c>
      <c r="AK12" s="4">
        <f t="shared" si="38"/>
        <v>0</v>
      </c>
      <c r="AL12" s="5">
        <f t="shared" si="39"/>
        <v>6769898.7857010392</v>
      </c>
      <c r="AN12" s="3" t="s">
        <v>7</v>
      </c>
      <c r="AO12" s="4">
        <f t="shared" si="40"/>
        <v>0</v>
      </c>
      <c r="AP12" s="4">
        <f t="shared" si="41"/>
        <v>0</v>
      </c>
      <c r="AQ12" s="4">
        <f t="shared" si="42"/>
        <v>0</v>
      </c>
      <c r="AR12" s="4">
        <f t="shared" si="43"/>
        <v>0</v>
      </c>
      <c r="AS12" s="4">
        <f t="shared" si="44"/>
        <v>0</v>
      </c>
      <c r="AT12" s="4">
        <f t="shared" si="45"/>
        <v>0</v>
      </c>
      <c r="AU12" s="4">
        <f t="shared" si="46"/>
        <v>0</v>
      </c>
      <c r="AV12" s="4">
        <f t="shared" si="47"/>
        <v>0</v>
      </c>
      <c r="AW12" s="4">
        <f t="shared" si="48"/>
        <v>0</v>
      </c>
      <c r="AX12" s="4">
        <f t="shared" si="49"/>
        <v>0</v>
      </c>
      <c r="AY12" s="5">
        <f t="shared" si="50"/>
        <v>0</v>
      </c>
      <c r="BA12" s="3" t="s">
        <v>7</v>
      </c>
      <c r="BB12" s="4">
        <f t="shared" si="95"/>
        <v>34284548.245155551</v>
      </c>
      <c r="BC12" s="4">
        <f t="shared" si="96"/>
        <v>4670808.2899193596</v>
      </c>
      <c r="BD12" s="4">
        <f t="shared" si="97"/>
        <v>0</v>
      </c>
      <c r="BE12" s="4">
        <f t="shared" si="98"/>
        <v>1044037.4061941123</v>
      </c>
      <c r="BF12" s="4">
        <f t="shared" si="99"/>
        <v>1456813.2228066591</v>
      </c>
      <c r="BG12" s="4">
        <f t="shared" si="100"/>
        <v>113075.54693134574</v>
      </c>
      <c r="BH12" s="4">
        <f t="shared" si="101"/>
        <v>989754.43485526671</v>
      </c>
      <c r="BI12" s="4">
        <f t="shared" si="102"/>
        <v>188404.49590959767</v>
      </c>
      <c r="BJ12" s="4">
        <f t="shared" si="103"/>
        <v>597452.23313902132</v>
      </c>
      <c r="BK12" s="4">
        <f t="shared" si="104"/>
        <v>1218277</v>
      </c>
      <c r="BL12" s="5">
        <f t="shared" si="60"/>
        <v>44563170.874910921</v>
      </c>
      <c r="BN12" s="3" t="s">
        <v>7</v>
      </c>
      <c r="BO12" s="4">
        <f t="shared" si="61"/>
        <v>5114328.7739470322</v>
      </c>
      <c r="BP12" s="4">
        <f t="shared" si="62"/>
        <v>693038.60888351907</v>
      </c>
      <c r="BQ12" s="4">
        <f t="shared" si="63"/>
        <v>0</v>
      </c>
      <c r="BR12" s="4">
        <f t="shared" si="64"/>
        <v>145798.92718061694</v>
      </c>
      <c r="BS12" s="4">
        <f t="shared" si="65"/>
        <v>524868.89044527838</v>
      </c>
      <c r="BT12" s="4">
        <f t="shared" si="66"/>
        <v>20472.674578348295</v>
      </c>
      <c r="BU12" s="4">
        <f t="shared" si="67"/>
        <v>137805.44540022468</v>
      </c>
      <c r="BV12" s="4">
        <f t="shared" si="68"/>
        <v>31231.033818550091</v>
      </c>
      <c r="BW12" s="4">
        <f t="shared" si="69"/>
        <v>102354.4314474697</v>
      </c>
      <c r="BX12" s="4">
        <f t="shared" si="70"/>
        <v>0</v>
      </c>
      <c r="BY12" s="5">
        <f t="shared" si="71"/>
        <v>6769898.7857010392</v>
      </c>
      <c r="CA12" s="3" t="s">
        <v>7</v>
      </c>
      <c r="CB12" s="4">
        <f t="shared" si="72"/>
        <v>39398877.019102581</v>
      </c>
      <c r="CC12" s="4">
        <f t="shared" si="73"/>
        <v>5363846.8988028783</v>
      </c>
      <c r="CD12" s="4">
        <f t="shared" si="74"/>
        <v>0</v>
      </c>
      <c r="CE12" s="4">
        <f t="shared" si="75"/>
        <v>1189836.3333747291</v>
      </c>
      <c r="CF12" s="4">
        <f t="shared" si="76"/>
        <v>1981682.1132519376</v>
      </c>
      <c r="CG12" s="4">
        <f t="shared" si="77"/>
        <v>133548.22150969403</v>
      </c>
      <c r="CH12" s="4">
        <f t="shared" si="78"/>
        <v>1127559.8802554915</v>
      </c>
      <c r="CI12" s="4">
        <f t="shared" si="79"/>
        <v>219635.52972814775</v>
      </c>
      <c r="CJ12" s="4">
        <f t="shared" si="80"/>
        <v>699806.66458649107</v>
      </c>
      <c r="CK12" s="4">
        <f t="shared" si="81"/>
        <v>1218277</v>
      </c>
      <c r="CL12" s="5">
        <f t="shared" si="82"/>
        <v>51333069.66061195</v>
      </c>
      <c r="CM12" s="5"/>
      <c r="CN12" s="3" t="s">
        <v>7</v>
      </c>
      <c r="CO12" s="4">
        <f>ParFedAn19!$C$7*CaGa19!$N13</f>
        <v>4853646.813846088</v>
      </c>
      <c r="CP12" s="4">
        <f>ParFedAn19!$D$7*CaGa19!$N13</f>
        <v>667890.20162413456</v>
      </c>
      <c r="CQ12" s="4">
        <f>ParFedAn19!$E$7*CoAr14FIII19!R11</f>
        <v>0</v>
      </c>
      <c r="CR12" s="4">
        <f>ParFedAn19!$F$7*CaGa19!$N13</f>
        <v>177553.5750472552</v>
      </c>
      <c r="CS12" s="4">
        <f>ParFedAn19!$G$7*CaGa19!$N13</f>
        <v>362207.99413732067</v>
      </c>
      <c r="CT12" s="4">
        <f>ParFedAn19!$H$7*CaGa19!$N13</f>
        <v>22383.417396187884</v>
      </c>
      <c r="CU12" s="4">
        <f>ParFedAn19!$I$7*CaGa19!$N13+Aj1S19!G14</f>
        <v>177506.16451257467</v>
      </c>
      <c r="CV12" s="4">
        <f>ParFedAn19!$J$7*CaGa19!$N13</f>
        <v>31400.749318266273</v>
      </c>
      <c r="CW12" s="4">
        <f>ParFedAn19!$K$7*CoAr14FII19!O13+Aj1S19!I14</f>
        <v>105061.64875624806</v>
      </c>
      <c r="CX12" s="4">
        <f>ISR!W13</f>
        <v>0</v>
      </c>
      <c r="CY12" s="5">
        <f t="shared" si="83"/>
        <v>6397650.5646380754</v>
      </c>
      <c r="DA12" s="3" t="s">
        <v>7</v>
      </c>
      <c r="DB12" s="4">
        <f>ParFedAn19!$C$11*CaGa19!$N13</f>
        <v>6703840.7579846485</v>
      </c>
      <c r="DC12" s="4">
        <f>ParFedAn19!$D$11*CaGa19!$N13</f>
        <v>966071.91191328515</v>
      </c>
      <c r="DD12" s="4">
        <f>ParFedAn19!$E$11*CoAr14FIII19!R11</f>
        <v>0</v>
      </c>
      <c r="DE12" s="4">
        <f>ParFedAn19!$F$11*CaGa19!$N13</f>
        <v>309520.24003941251</v>
      </c>
      <c r="DF12" s="4">
        <f>ParFedAn19!$G$11*CaGa19!$N13</f>
        <v>155374.64691360315</v>
      </c>
      <c r="DG12" s="4">
        <f>ParFedAn19!$H$11*CaGa19!$N13</f>
        <v>18240.441892844818</v>
      </c>
      <c r="DH12" s="4">
        <f>ParFedAn19!$I$11*CaGa19!$N13+Aj1S19!G14</f>
        <v>187970.31110073571</v>
      </c>
      <c r="DI12" s="4">
        <f>ParFedAn19!$J$11*CaGa19!$N13</f>
        <v>31400.749318266273</v>
      </c>
      <c r="DJ12" s="4">
        <f>ParFedAn19!$K$11*CoAr14FII19!O13+Aj1S19!I14</f>
        <v>127599.07444311753</v>
      </c>
      <c r="DK12" s="4">
        <f>ISR!X13</f>
        <v>0</v>
      </c>
      <c r="DL12" s="5">
        <f t="shared" si="84"/>
        <v>8500018.1336059123</v>
      </c>
      <c r="DN12" s="3" t="s">
        <v>7</v>
      </c>
      <c r="DO12" s="4">
        <f>ParFedAn19!$C$14*CaGa19!$N13</f>
        <v>4840608.2423608983</v>
      </c>
      <c r="DP12" s="4">
        <f>ParFedAn19!$D$14*CaGa19!$N13</f>
        <v>665376.19961351505</v>
      </c>
      <c r="DQ12" s="4">
        <f>ParFedAn19!$E$14*CoAr14FIII19!R11</f>
        <v>0</v>
      </c>
      <c r="DR12" s="4">
        <f>ParFedAn19!$F$14*CaGa19!$N13</f>
        <v>265972.29932548822</v>
      </c>
      <c r="DS12" s="4">
        <f>ParFedAn19!$G$14*CaGa19!$N13</f>
        <v>155374.64691360315</v>
      </c>
      <c r="DT12" s="4">
        <f>ParFedAn19!$H$14*CaGa19!$N13</f>
        <v>21394.222587253455</v>
      </c>
      <c r="DU12" s="4">
        <f>ParFedAn19!$I$14*CaGa19!$N13+Aj1S19!G14</f>
        <v>161654.87044590665</v>
      </c>
      <c r="DV12" s="4">
        <f>ParFedAn19!$J$14*CaGa19!$N13</f>
        <v>31400.749318266273</v>
      </c>
      <c r="DW12" s="4">
        <f>ParFedAn19!$K$14*CoAr14FII19!O13+Aj1S19!I14</f>
        <v>72906.014830486805</v>
      </c>
      <c r="DX12" s="4">
        <f>ISR!Y13</f>
        <v>0</v>
      </c>
      <c r="DY12" s="5">
        <f t="shared" si="85"/>
        <v>6214687.2453954183</v>
      </c>
      <c r="EA12" s="3" t="s">
        <v>7</v>
      </c>
      <c r="EB12" s="4">
        <f>ParFedAn19!$C$22*CaGa19!$N13</f>
        <v>5374099.7062618192</v>
      </c>
      <c r="EC12" s="4">
        <f>ParFedAn19!$D$22*CaGa19!$N13</f>
        <v>758587.93812258367</v>
      </c>
      <c r="ED12" s="4">
        <f>ParFedAn19!$E$22*CoAr14FIII19!R11</f>
        <v>0</v>
      </c>
      <c r="EE12" s="4">
        <f>ParFedAn19!$F$22*CaGa19!$N13</f>
        <v>161747.68070169108</v>
      </c>
      <c r="EF12" s="4">
        <f>ParFedAn19!$G$22*CaGa19!$N13</f>
        <v>471625.45778549992</v>
      </c>
      <c r="EG12" s="4">
        <f>ParFedAn19!$H$22*CaGa19!$N13</f>
        <v>19014.735875576876</v>
      </c>
      <c r="EH12" s="4">
        <f>ParFedAn19!$I$22*CaGa19!$N13</f>
        <v>117753.43620363589</v>
      </c>
      <c r="EI12" s="4">
        <f>ParFedAn19!$J$22*CaGa19!$N13</f>
        <v>31400.749318266273</v>
      </c>
      <c r="EJ12" s="4">
        <f>ParFedAn19!$K$22*CoAr14FII19!O13</f>
        <v>87362.79438356444</v>
      </c>
      <c r="EK12" s="4">
        <f>ISR!Z13</f>
        <v>1239755</v>
      </c>
      <c r="EL12" s="5">
        <f t="shared" si="86"/>
        <v>8261347.498652637</v>
      </c>
      <c r="EN12" s="3" t="s">
        <v>7</v>
      </c>
      <c r="EO12" s="4">
        <f>ParFedAn19!$C$26*CaGa19!$N13</f>
        <v>6539306.7381009124</v>
      </c>
      <c r="EP12" s="4">
        <f>ParFedAn19!$D$26*CaGa19!$N13</f>
        <v>881477.36935483711</v>
      </c>
      <c r="EQ12" s="4">
        <f>ParFedAn19!$E$26*CoAr14FIII19!R11</f>
        <v>0</v>
      </c>
      <c r="ER12" s="4">
        <f>ParFedAn19!$F$26*CaGa19!$N13</f>
        <v>165410.37916019291</v>
      </c>
      <c r="ES12" s="4">
        <f>ParFedAn19!$G$26*CaGa19!$N13</f>
        <v>156855.83040178116</v>
      </c>
      <c r="ET12" s="4">
        <f>ParFedAn19!$H$26*CaGa19!$N13</f>
        <v>12066.439826988402</v>
      </c>
      <c r="EU12" s="4">
        <f>ParFedAn19!$I$26*CaGa19!$N13</f>
        <v>185985.6089458174</v>
      </c>
      <c r="EV12" s="4">
        <f>ParFedAn19!$J$26*CaGa19!$N13</f>
        <v>31400.749318266273</v>
      </c>
      <c r="EW12" s="4">
        <f>ParFedAn19!$K$26*CoAr14FII19!O13</f>
        <v>101340.57283243243</v>
      </c>
      <c r="EX12" s="4">
        <f>ISR!AA13</f>
        <v>0</v>
      </c>
      <c r="EY12" s="5">
        <f t="shared" si="87"/>
        <v>8073843.687941228</v>
      </c>
      <c r="FA12" s="3" t="s">
        <v>7</v>
      </c>
      <c r="FB12" s="4">
        <f>ParFedAn19!$C$30*CaGa19!$N13</f>
        <v>5973045.9866011823</v>
      </c>
      <c r="FC12" s="4">
        <f>ParFedAn19!$D$30*CaGa19!$N13</f>
        <v>731404.66929100372</v>
      </c>
      <c r="FD12" s="4">
        <f>ParFedAn19!$E$30*CoAr14FIII19!R11</f>
        <v>0</v>
      </c>
      <c r="FE12" s="400">
        <f>ParFedAn19!$F$30*CaGa19!$N13</f>
        <v>-36166.768079927686</v>
      </c>
      <c r="FF12" s="4">
        <f>ParFedAn19!$G$30*CaGa19!$N13</f>
        <v>155374.64665485072</v>
      </c>
      <c r="FG12" s="4">
        <f>ParFedAn19!$H$30*CaGa19!$N13</f>
        <v>19976.289352494325</v>
      </c>
      <c r="FH12" s="4">
        <f>ParFedAn19!$I$30*CaGa19!$N13</f>
        <v>158884.04364659634</v>
      </c>
      <c r="FI12" s="4">
        <f>ParFedAn19!$J$30*CaGa19!$N13</f>
        <v>31400.749318266273</v>
      </c>
      <c r="FJ12" s="4">
        <f>ParFedAn19!$K$30*CoAr14FII19!O13</f>
        <v>103182.1278931721</v>
      </c>
      <c r="FK12" s="4">
        <f>ISR!AB13</f>
        <v>-21478</v>
      </c>
      <c r="FL12" s="5">
        <f t="shared" si="88"/>
        <v>7137101.7446776377</v>
      </c>
      <c r="FN12" s="3" t="s">
        <v>7</v>
      </c>
      <c r="FO12" s="405">
        <f>ParFedAn19!C$41*CaGa19!$AC13+Aj1S19!AW14</f>
        <v>5114328.7739470322</v>
      </c>
      <c r="FP12" s="405">
        <f>ParFedAn19!D$41*CaGa19!$AC13+Aj1S19!AX14</f>
        <v>693038.60888351907</v>
      </c>
      <c r="FQ12" s="468">
        <f>IFERROR(ParFedAn19!$E$41*CoAr14FIII19!R11+Aj1S19!AY14,0)</f>
        <v>0</v>
      </c>
      <c r="FR12" s="405">
        <f>ParFedAn19!F$41*CaGa19!$AC13+Aj1S19!AZ14</f>
        <v>145798.92718061694</v>
      </c>
      <c r="FS12" s="405">
        <f>ParFedAn19!G$41*CaGa19!$AC13+Aj1S19!BA14</f>
        <v>524868.89044527838</v>
      </c>
      <c r="FT12" s="405">
        <f>ParFedAn19!H$41*CaGa19!$AC13+Aj1S19!BB14</f>
        <v>20472.674578348295</v>
      </c>
      <c r="FU12" s="405">
        <f>ParFedAn19!I$41*CaGa19!$AC13+Aj1S19!BC14</f>
        <v>137805.44540022468</v>
      </c>
      <c r="FV12" s="405">
        <f>ParFedAn19!J$41*CaGa19!$AC13+Aj1S19!BD14</f>
        <v>31231.033818550091</v>
      </c>
      <c r="FW12" s="405">
        <f>ParFedAn19!K$41*CoAr14FII19!U13+Aj1S19!BE14</f>
        <v>102354.4314474697</v>
      </c>
      <c r="FX12" s="468">
        <f>IFERROR(ISR!AC13,0)</f>
        <v>0</v>
      </c>
      <c r="FY12" s="5">
        <f t="shared" si="89"/>
        <v>6769898.7857010392</v>
      </c>
      <c r="GA12" s="3" t="s">
        <v>7</v>
      </c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5">
        <f t="shared" si="90"/>
        <v>0</v>
      </c>
      <c r="GN12" s="3" t="s">
        <v>7</v>
      </c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5">
        <f t="shared" si="91"/>
        <v>0</v>
      </c>
      <c r="HA12" s="3" t="s">
        <v>7</v>
      </c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5">
        <f t="shared" si="92"/>
        <v>0</v>
      </c>
      <c r="HN12" s="3" t="s">
        <v>7</v>
      </c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5">
        <f t="shared" si="93"/>
        <v>0</v>
      </c>
      <c r="IA12" s="3" t="s">
        <v>7</v>
      </c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5">
        <f t="shared" si="94"/>
        <v>0</v>
      </c>
    </row>
    <row r="13" spans="1:246" s="2" customFormat="1">
      <c r="A13" s="3" t="s">
        <v>8</v>
      </c>
      <c r="B13" s="4">
        <f t="shared" si="7"/>
        <v>2614676.6613540365</v>
      </c>
      <c r="C13" s="4">
        <f t="shared" si="8"/>
        <v>366629.53382366721</v>
      </c>
      <c r="D13" s="4">
        <f t="shared" si="9"/>
        <v>0</v>
      </c>
      <c r="E13" s="4">
        <f t="shared" si="10"/>
        <v>120073.21597503842</v>
      </c>
      <c r="F13" s="4">
        <f t="shared" si="11"/>
        <v>107303.05121196757</v>
      </c>
      <c r="G13" s="4">
        <f t="shared" si="12"/>
        <v>9888.7842284426169</v>
      </c>
      <c r="H13" s="4">
        <f t="shared" si="13"/>
        <v>84048.458217558073</v>
      </c>
      <c r="I13" s="4">
        <f t="shared" si="14"/>
        <v>15020.550066632268</v>
      </c>
      <c r="J13" s="4">
        <f t="shared" si="15"/>
        <v>54769.728198590856</v>
      </c>
      <c r="K13" s="4">
        <f t="shared" si="16"/>
        <v>0</v>
      </c>
      <c r="L13" s="6">
        <f t="shared" si="17"/>
        <v>3372409.9830759331</v>
      </c>
      <c r="M13" s="3"/>
      <c r="N13" s="3" t="s">
        <v>8</v>
      </c>
      <c r="O13" s="4">
        <f t="shared" si="18"/>
        <v>2851995.1496554883</v>
      </c>
      <c r="P13" s="4">
        <f t="shared" si="19"/>
        <v>378130.92883576779</v>
      </c>
      <c r="Q13" s="4">
        <f t="shared" si="20"/>
        <v>1600190.3911138612</v>
      </c>
      <c r="R13" s="4">
        <f t="shared" si="21"/>
        <v>46398.566510452525</v>
      </c>
      <c r="S13" s="4">
        <f t="shared" si="22"/>
        <v>124985.84237578479</v>
      </c>
      <c r="T13" s="4">
        <f t="shared" si="23"/>
        <v>8141.1136866164616</v>
      </c>
      <c r="U13" s="4">
        <f t="shared" si="24"/>
        <v>73765.259514564939</v>
      </c>
      <c r="V13" s="4">
        <f t="shared" si="25"/>
        <v>15020.550066632268</v>
      </c>
      <c r="W13" s="4">
        <f t="shared" si="26"/>
        <v>52298.535745011919</v>
      </c>
      <c r="X13" s="4">
        <f t="shared" si="27"/>
        <v>137894</v>
      </c>
      <c r="Y13" s="5">
        <f t="shared" si="28"/>
        <v>5288820.3375041801</v>
      </c>
      <c r="Z13" s="5"/>
      <c r="AA13" s="3" t="s">
        <v>8</v>
      </c>
      <c r="AB13" s="4">
        <f t="shared" si="29"/>
        <v>815317.31080582237</v>
      </c>
      <c r="AC13" s="4">
        <f t="shared" si="30"/>
        <v>110482.93546903798</v>
      </c>
      <c r="AD13" s="4">
        <f t="shared" si="31"/>
        <v>271074.28873856849</v>
      </c>
      <c r="AE13" s="4">
        <f t="shared" si="32"/>
        <v>23242.842187215254</v>
      </c>
      <c r="AF13" s="4">
        <f t="shared" si="33"/>
        <v>83678.833323451181</v>
      </c>
      <c r="AG13" s="4">
        <f t="shared" si="34"/>
        <v>3263.7782666575035</v>
      </c>
      <c r="AH13" s="4">
        <f t="shared" si="35"/>
        <v>21968.535150331118</v>
      </c>
      <c r="AI13" s="4">
        <f t="shared" si="36"/>
        <v>4978.848975736697</v>
      </c>
      <c r="AJ13" s="4">
        <f t="shared" si="37"/>
        <v>18570.589156286122</v>
      </c>
      <c r="AK13" s="4">
        <f t="shared" si="38"/>
        <v>0</v>
      </c>
      <c r="AL13" s="5">
        <f t="shared" si="39"/>
        <v>1352577.962073107</v>
      </c>
      <c r="AN13" s="3" t="s">
        <v>8</v>
      </c>
      <c r="AO13" s="4">
        <f t="shared" si="40"/>
        <v>0</v>
      </c>
      <c r="AP13" s="4">
        <f t="shared" si="41"/>
        <v>0</v>
      </c>
      <c r="AQ13" s="4">
        <f t="shared" si="42"/>
        <v>0</v>
      </c>
      <c r="AR13" s="4">
        <f t="shared" si="43"/>
        <v>0</v>
      </c>
      <c r="AS13" s="4">
        <f t="shared" si="44"/>
        <v>0</v>
      </c>
      <c r="AT13" s="4">
        <f t="shared" si="45"/>
        <v>0</v>
      </c>
      <c r="AU13" s="4">
        <f t="shared" si="46"/>
        <v>0</v>
      </c>
      <c r="AV13" s="4">
        <f t="shared" si="47"/>
        <v>0</v>
      </c>
      <c r="AW13" s="4">
        <f t="shared" si="48"/>
        <v>0</v>
      </c>
      <c r="AX13" s="4">
        <f t="shared" si="49"/>
        <v>0</v>
      </c>
      <c r="AY13" s="5">
        <f t="shared" si="50"/>
        <v>0</v>
      </c>
      <c r="BA13" s="3" t="s">
        <v>8</v>
      </c>
      <c r="BB13" s="4">
        <f t="shared" si="95"/>
        <v>5466671.8110095253</v>
      </c>
      <c r="BC13" s="4">
        <f t="shared" si="96"/>
        <v>744760.462659435</v>
      </c>
      <c r="BD13" s="4">
        <f t="shared" si="97"/>
        <v>1600190.3911138612</v>
      </c>
      <c r="BE13" s="4">
        <f t="shared" si="98"/>
        <v>166471.78248549096</v>
      </c>
      <c r="BF13" s="4">
        <f t="shared" si="99"/>
        <v>232288.89358775236</v>
      </c>
      <c r="BG13" s="4">
        <f t="shared" si="100"/>
        <v>18029.897915059079</v>
      </c>
      <c r="BH13" s="4">
        <f t="shared" si="101"/>
        <v>157813.71773212301</v>
      </c>
      <c r="BI13" s="4">
        <f t="shared" si="102"/>
        <v>30041.100133264532</v>
      </c>
      <c r="BJ13" s="4">
        <f t="shared" si="103"/>
        <v>107068.26394360278</v>
      </c>
      <c r="BK13" s="4">
        <f t="shared" si="104"/>
        <v>137894</v>
      </c>
      <c r="BL13" s="5">
        <f t="shared" si="60"/>
        <v>8661230.3205801155</v>
      </c>
      <c r="BN13" s="3" t="s">
        <v>8</v>
      </c>
      <c r="BO13" s="4">
        <f t="shared" si="61"/>
        <v>815317.31080582237</v>
      </c>
      <c r="BP13" s="4">
        <f t="shared" si="62"/>
        <v>110482.93546903798</v>
      </c>
      <c r="BQ13" s="4">
        <f t="shared" si="63"/>
        <v>271074.28873856849</v>
      </c>
      <c r="BR13" s="4">
        <f t="shared" si="64"/>
        <v>23242.842187215254</v>
      </c>
      <c r="BS13" s="4">
        <f t="shared" si="65"/>
        <v>83678.833323451181</v>
      </c>
      <c r="BT13" s="4">
        <f t="shared" si="66"/>
        <v>3263.7782666575035</v>
      </c>
      <c r="BU13" s="4">
        <f t="shared" si="67"/>
        <v>21968.535150331118</v>
      </c>
      <c r="BV13" s="4">
        <f t="shared" si="68"/>
        <v>4978.848975736697</v>
      </c>
      <c r="BW13" s="4">
        <f t="shared" si="69"/>
        <v>18570.589156286122</v>
      </c>
      <c r="BX13" s="4">
        <f t="shared" si="70"/>
        <v>0</v>
      </c>
      <c r="BY13" s="5">
        <f t="shared" si="71"/>
        <v>1352577.962073107</v>
      </c>
      <c r="CA13" s="3" t="s">
        <v>8</v>
      </c>
      <c r="CB13" s="4">
        <f t="shared" si="72"/>
        <v>6281989.121815348</v>
      </c>
      <c r="CC13" s="4">
        <f t="shared" si="73"/>
        <v>855243.39812847297</v>
      </c>
      <c r="CD13" s="4">
        <f t="shared" si="74"/>
        <v>1871264.6798524298</v>
      </c>
      <c r="CE13" s="4">
        <f t="shared" si="75"/>
        <v>189714.62467270621</v>
      </c>
      <c r="CF13" s="4">
        <f t="shared" si="76"/>
        <v>315967.72691120353</v>
      </c>
      <c r="CG13" s="4">
        <f t="shared" si="77"/>
        <v>21293.676181716583</v>
      </c>
      <c r="CH13" s="4">
        <f t="shared" si="78"/>
        <v>179782.25288245414</v>
      </c>
      <c r="CI13" s="4">
        <f t="shared" si="79"/>
        <v>35019.949109001231</v>
      </c>
      <c r="CJ13" s="4">
        <f t="shared" si="80"/>
        <v>125638.8530998889</v>
      </c>
      <c r="CK13" s="4">
        <f t="shared" si="81"/>
        <v>137894</v>
      </c>
      <c r="CL13" s="5">
        <f t="shared" si="82"/>
        <v>10013808.282653222</v>
      </c>
      <c r="CM13" s="5"/>
      <c r="CN13" s="3" t="s">
        <v>8</v>
      </c>
      <c r="CO13" s="4">
        <f>ParFedAn19!$C$7*CaGa19!$N14</f>
        <v>773914.06846370781</v>
      </c>
      <c r="CP13" s="4">
        <f>ParFedAn19!$D$7*CaGa19!$N14</f>
        <v>106495.10420730233</v>
      </c>
      <c r="CQ13" s="4">
        <f>ParFedAn19!$E$7*CoAr14FIII19!R12</f>
        <v>0</v>
      </c>
      <c r="CR13" s="4">
        <f>ParFedAn19!$F$7*CaGa19!$N14</f>
        <v>28310.920613980819</v>
      </c>
      <c r="CS13" s="4">
        <f>ParFedAn19!$G$7*CaGa19!$N14</f>
        <v>57754.070933473093</v>
      </c>
      <c r="CT13" s="4">
        <f>ParFedAn19!$H$7*CaGa19!$N14</f>
        <v>3569.036291183756</v>
      </c>
      <c r="CU13" s="4">
        <f>ParFedAn19!$I$7*CaGa19!$N14+Aj1S19!G15</f>
        <v>28302.479658744862</v>
      </c>
      <c r="CV13" s="4">
        <f>ParFedAn19!$J$7*CaGa19!$N14</f>
        <v>5006.8500222107559</v>
      </c>
      <c r="CW13" s="4">
        <f>ParFedAn19!$K$7*CoAr14FII19!O14+Aj1S19!I15</f>
        <v>18831.023027777461</v>
      </c>
      <c r="CX13" s="4">
        <f>ISR!W14</f>
        <v>0</v>
      </c>
      <c r="CY13" s="5">
        <f t="shared" si="83"/>
        <v>1022183.5532183809</v>
      </c>
      <c r="DA13" s="3" t="s">
        <v>8</v>
      </c>
      <c r="DB13" s="4">
        <f>ParFedAn19!$C$11*CaGa19!$N14</f>
        <v>1068927.5248755764</v>
      </c>
      <c r="DC13" s="4">
        <f>ParFedAn19!$D$11*CaGa19!$N14</f>
        <v>154040.18307316248</v>
      </c>
      <c r="DD13" s="4">
        <f>ParFedAn19!$E$11*CoAr14FIII19!R12</f>
        <v>0</v>
      </c>
      <c r="DE13" s="4">
        <f>ParFedAn19!$F$11*CaGa19!$N14</f>
        <v>49353.007630761073</v>
      </c>
      <c r="DF13" s="4">
        <f>ParFedAn19!$G$11*CaGa19!$N14</f>
        <v>24774.490139247242</v>
      </c>
      <c r="DG13" s="4">
        <f>ParFedAn19!$H$11*CaGa19!$N14</f>
        <v>2908.4387754784484</v>
      </c>
      <c r="DH13" s="4">
        <f>ParFedAn19!$I$11*CaGa19!$N14+Aj1S19!G15</f>
        <v>29970.988013316939</v>
      </c>
      <c r="DI13" s="4">
        <f>ParFedAn19!$J$11*CaGa19!$N14</f>
        <v>5006.8500222107559</v>
      </c>
      <c r="DJ13" s="4">
        <f>ParFedAn19!$K$11*CoAr14FII19!O14+Aj1S19!I15</f>
        <v>22869.162581250141</v>
      </c>
      <c r="DK13" s="4">
        <f>ISR!X14</f>
        <v>0</v>
      </c>
      <c r="DL13" s="5">
        <f t="shared" si="84"/>
        <v>1357850.6451110032</v>
      </c>
      <c r="DN13" s="3" t="s">
        <v>8</v>
      </c>
      <c r="DO13" s="4">
        <f>ParFedAn19!$C$14*CaGa19!$N14</f>
        <v>771835.06801475224</v>
      </c>
      <c r="DP13" s="4">
        <f>ParFedAn19!$D$14*CaGa19!$N14</f>
        <v>106094.24654320237</v>
      </c>
      <c r="DQ13" s="4">
        <f>ParFedAn19!$E$14*CoAr14FIII19!R12</f>
        <v>0</v>
      </c>
      <c r="DR13" s="4">
        <f>ParFedAn19!$F$14*CaGa19!$N14</f>
        <v>42409.287730296513</v>
      </c>
      <c r="DS13" s="4">
        <f>ParFedAn19!$G$14*CaGa19!$N14</f>
        <v>24774.490139247242</v>
      </c>
      <c r="DT13" s="4">
        <f>ParFedAn19!$H$14*CaGa19!$N14</f>
        <v>3411.3091617804134</v>
      </c>
      <c r="DU13" s="4">
        <f>ParFedAn19!$I$14*CaGa19!$N14+Aj1S19!G15</f>
        <v>25774.990545496279</v>
      </c>
      <c r="DV13" s="4">
        <f>ParFedAn19!$J$14*CaGa19!$N14</f>
        <v>5006.8500222107559</v>
      </c>
      <c r="DW13" s="4">
        <f>ParFedAn19!$K$14*CoAr14FII19!O14+Aj1S19!I15</f>
        <v>13069.54258956326</v>
      </c>
      <c r="DX13" s="4">
        <f>ISR!Y14</f>
        <v>0</v>
      </c>
      <c r="DY13" s="5">
        <f t="shared" si="85"/>
        <v>992375.78474654909</v>
      </c>
      <c r="EA13" s="3" t="s">
        <v>8</v>
      </c>
      <c r="EB13" s="4">
        <f>ParFedAn19!$C$22*CaGa19!$N14</f>
        <v>856900.29116621846</v>
      </c>
      <c r="EC13" s="4">
        <f>ParFedAn19!$D$22*CaGa19!$N14</f>
        <v>120956.85986157147</v>
      </c>
      <c r="ED13" s="4">
        <f>ParFedAn19!$E$22*CoAr14FIII19!R12</f>
        <v>0</v>
      </c>
      <c r="EE13" s="4">
        <f>ParFedAn19!$F$22*CaGa19!$N14</f>
        <v>25790.670487047926</v>
      </c>
      <c r="EF13" s="4">
        <f>ParFedAn19!$G$22*CaGa19!$N14</f>
        <v>75200.687405725446</v>
      </c>
      <c r="EG13" s="4">
        <f>ParFedAn19!$H$22*CaGa19!$N14</f>
        <v>3031.8999644248051</v>
      </c>
      <c r="EH13" s="4">
        <f>ParFedAn19!$I$22*CaGa19!$N14</f>
        <v>18775.787440480075</v>
      </c>
      <c r="EI13" s="4">
        <f>ParFedAn19!$J$22*CaGa19!$N14</f>
        <v>5006.8500222107559</v>
      </c>
      <c r="EJ13" s="4">
        <f>ParFedAn19!$K$22*CoAr14FII19!O14</f>
        <v>15653.214364571717</v>
      </c>
      <c r="EK13" s="4">
        <f>ISR!Z14</f>
        <v>0</v>
      </c>
      <c r="EL13" s="5">
        <f t="shared" si="86"/>
        <v>1121316.2607122504</v>
      </c>
      <c r="EN13" s="3" t="s">
        <v>8</v>
      </c>
      <c r="EO13" s="4">
        <f>ParFedAn19!$C$26*CaGa19!$N14</f>
        <v>1042692.5725577316</v>
      </c>
      <c r="EP13" s="4">
        <f>ParFedAn19!$D$26*CaGa19!$N14</f>
        <v>140551.5817982468</v>
      </c>
      <c r="EQ13" s="4">
        <f>ParFedAn19!$E$26*CoAr14FIII19!R12</f>
        <v>0</v>
      </c>
      <c r="ER13" s="4">
        <f>ParFedAn19!$F$26*CaGa19!$N14</f>
        <v>26374.687819641749</v>
      </c>
      <c r="ES13" s="4">
        <f>ParFedAn19!$G$26*CaGa19!$N14</f>
        <v>25010.6648720702</v>
      </c>
      <c r="ET13" s="4">
        <f>ParFedAn19!$H$26*CaGa19!$N14</f>
        <v>1923.9940392319693</v>
      </c>
      <c r="EU13" s="4">
        <f>ParFedAn19!$I$26*CaGa19!$N14</f>
        <v>29655.408565029145</v>
      </c>
      <c r="EV13" s="4">
        <f>ParFedAn19!$J$26*CaGa19!$N14</f>
        <v>5006.8500222107559</v>
      </c>
      <c r="EW13" s="4">
        <f>ParFedAn19!$K$26*CoAr14FII19!O14</f>
        <v>18157.680527135122</v>
      </c>
      <c r="EX13" s="4">
        <f>ISR!AA14</f>
        <v>139404</v>
      </c>
      <c r="EY13" s="5">
        <f t="shared" si="87"/>
        <v>1428777.4402012972</v>
      </c>
      <c r="FA13" s="3" t="s">
        <v>8</v>
      </c>
      <c r="FB13" s="4">
        <f>ParFedAn19!$C$30*CaGa19!$N14</f>
        <v>952402.28593153844</v>
      </c>
      <c r="FC13" s="4">
        <f>ParFedAn19!$D$30*CaGa19!$N14</f>
        <v>116622.48717594947</v>
      </c>
      <c r="FD13" s="4">
        <f>ParFedAn19!$E$30*CoAr14FIII19!R12</f>
        <v>1600190.3911138612</v>
      </c>
      <c r="FE13" s="400">
        <f>ParFedAn19!$F$30*CaGa19!$N14</f>
        <v>-5766.7917962371484</v>
      </c>
      <c r="FF13" s="4">
        <f>ParFedAn19!$G$30*CaGa19!$N14</f>
        <v>24774.490097989157</v>
      </c>
      <c r="FG13" s="4">
        <f>ParFedAn19!$H$30*CaGa19!$N14</f>
        <v>3185.2196829596865</v>
      </c>
      <c r="FH13" s="4">
        <f>ParFedAn19!$I$30*CaGa19!$N14</f>
        <v>25334.063509055712</v>
      </c>
      <c r="FI13" s="4">
        <f>ParFedAn19!$J$30*CaGa19!$N14</f>
        <v>5006.8500222107559</v>
      </c>
      <c r="FJ13" s="4">
        <f>ParFedAn19!$K$30*CoAr14FII19!O14</f>
        <v>18487.640853305082</v>
      </c>
      <c r="FK13" s="4">
        <f>ISR!AB14</f>
        <v>-1510</v>
      </c>
      <c r="FL13" s="5">
        <f t="shared" si="88"/>
        <v>2740236.6365906326</v>
      </c>
      <c r="FN13" s="3" t="s">
        <v>8</v>
      </c>
      <c r="FO13" s="405">
        <f>ParFedAn19!C$41*CaGa19!$AC14+Aj1S19!AW15</f>
        <v>815317.31080582237</v>
      </c>
      <c r="FP13" s="405">
        <f>ParFedAn19!D$41*CaGa19!$AC14+Aj1S19!AX15</f>
        <v>110482.93546903798</v>
      </c>
      <c r="FQ13" s="468">
        <f>IFERROR(ParFedAn19!$E$41*CoAr14FIII19!R12+Aj1S19!AY15,0)</f>
        <v>271074.28873856849</v>
      </c>
      <c r="FR13" s="405">
        <f>ParFedAn19!F$41*CaGa19!$AC14+Aj1S19!AZ15</f>
        <v>23242.842187215254</v>
      </c>
      <c r="FS13" s="405">
        <f>ParFedAn19!G$41*CaGa19!$AC14+Aj1S19!BA15</f>
        <v>83678.833323451181</v>
      </c>
      <c r="FT13" s="405">
        <f>ParFedAn19!H$41*CaGa19!$AC14+Aj1S19!BB15</f>
        <v>3263.7782666575035</v>
      </c>
      <c r="FU13" s="405">
        <f>ParFedAn19!I$41*CaGa19!$AC14+Aj1S19!BC15</f>
        <v>21968.535150331118</v>
      </c>
      <c r="FV13" s="405">
        <f>ParFedAn19!J$41*CaGa19!$AC14+Aj1S19!BD15</f>
        <v>4978.848975736697</v>
      </c>
      <c r="FW13" s="405">
        <f>ParFedAn19!K$41*CoAr14FII19!U14+Aj1S19!BE15</f>
        <v>18570.589156286122</v>
      </c>
      <c r="FX13" s="468">
        <f>IFERROR(ISR!AC14,0)</f>
        <v>0</v>
      </c>
      <c r="FY13" s="5">
        <f t="shared" si="89"/>
        <v>1352577.962073107</v>
      </c>
      <c r="GA13" s="3" t="s">
        <v>8</v>
      </c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5">
        <f t="shared" si="90"/>
        <v>0</v>
      </c>
      <c r="GN13" s="3" t="s">
        <v>8</v>
      </c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5">
        <f t="shared" si="91"/>
        <v>0</v>
      </c>
      <c r="HA13" s="3" t="s">
        <v>8</v>
      </c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5">
        <f t="shared" si="92"/>
        <v>0</v>
      </c>
      <c r="HN13" s="3" t="s">
        <v>8</v>
      </c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5">
        <f t="shared" si="93"/>
        <v>0</v>
      </c>
      <c r="IA13" s="3" t="s">
        <v>8</v>
      </c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5">
        <f t="shared" si="94"/>
        <v>0</v>
      </c>
    </row>
    <row r="14" spans="1:246" s="2" customFormat="1">
      <c r="A14" s="3" t="s">
        <v>9</v>
      </c>
      <c r="B14" s="4">
        <f t="shared" si="7"/>
        <v>25990397.612780347</v>
      </c>
      <c r="C14" s="4">
        <f t="shared" si="8"/>
        <v>3644369.3025243143</v>
      </c>
      <c r="D14" s="4">
        <f t="shared" si="9"/>
        <v>0</v>
      </c>
      <c r="E14" s="4">
        <f t="shared" si="10"/>
        <v>1193551.2608355887</v>
      </c>
      <c r="F14" s="4">
        <f t="shared" si="11"/>
        <v>1066613.3244251076</v>
      </c>
      <c r="G14" s="4">
        <f t="shared" si="12"/>
        <v>98296.450112924489</v>
      </c>
      <c r="H14" s="4">
        <f t="shared" si="13"/>
        <v>835458.11996504338</v>
      </c>
      <c r="I14" s="4">
        <f t="shared" si="14"/>
        <v>149307.20664798364</v>
      </c>
      <c r="J14" s="4">
        <f t="shared" si="15"/>
        <v>982371.70432391763</v>
      </c>
      <c r="K14" s="4">
        <f t="shared" si="16"/>
        <v>4640316</v>
      </c>
      <c r="L14" s="6">
        <f t="shared" si="17"/>
        <v>38600680.98161523</v>
      </c>
      <c r="M14" s="3"/>
      <c r="N14" s="3" t="s">
        <v>9</v>
      </c>
      <c r="O14" s="4">
        <f t="shared" si="18"/>
        <v>28349389.821256541</v>
      </c>
      <c r="P14" s="4">
        <f t="shared" si="19"/>
        <v>3758695.4193571848</v>
      </c>
      <c r="Q14" s="4">
        <f t="shared" si="20"/>
        <v>2534338.3863206557</v>
      </c>
      <c r="R14" s="4">
        <f t="shared" si="21"/>
        <v>461210.8296576906</v>
      </c>
      <c r="S14" s="4">
        <f t="shared" si="22"/>
        <v>1242383.7284846937</v>
      </c>
      <c r="T14" s="4">
        <f t="shared" si="23"/>
        <v>80924.262970410855</v>
      </c>
      <c r="U14" s="4">
        <f t="shared" si="24"/>
        <v>733241.11280384334</v>
      </c>
      <c r="V14" s="4">
        <f t="shared" si="25"/>
        <v>149307.20664798364</v>
      </c>
      <c r="W14" s="4">
        <f t="shared" si="26"/>
        <v>936542.14317385037</v>
      </c>
      <c r="X14" s="4">
        <f t="shared" si="27"/>
        <v>8387080</v>
      </c>
      <c r="Y14" s="5">
        <f t="shared" si="28"/>
        <v>46633112.910672851</v>
      </c>
      <c r="Z14" s="5"/>
      <c r="AA14" s="3" t="s">
        <v>9</v>
      </c>
      <c r="AB14" s="4">
        <f t="shared" si="29"/>
        <v>8104413.5979140457</v>
      </c>
      <c r="AC14" s="4">
        <f t="shared" si="30"/>
        <v>1098221.9961302667</v>
      </c>
      <c r="AD14" s="4">
        <f t="shared" si="31"/>
        <v>429320.14797096746</v>
      </c>
      <c r="AE14" s="4">
        <f t="shared" si="32"/>
        <v>231038.39913574464</v>
      </c>
      <c r="AF14" s="4">
        <f t="shared" si="33"/>
        <v>831783.97619681398</v>
      </c>
      <c r="AG14" s="4">
        <f t="shared" si="34"/>
        <v>32442.594575518629</v>
      </c>
      <c r="AH14" s="4">
        <f t="shared" si="35"/>
        <v>218371.53785270121</v>
      </c>
      <c r="AI14" s="4">
        <f t="shared" si="36"/>
        <v>49490.733001903478</v>
      </c>
      <c r="AJ14" s="4">
        <f t="shared" si="37"/>
        <v>324974.16309668991</v>
      </c>
      <c r="AK14" s="4">
        <f t="shared" si="38"/>
        <v>3397395</v>
      </c>
      <c r="AL14" s="5">
        <f t="shared" si="39"/>
        <v>14717452.145874651</v>
      </c>
      <c r="AN14" s="3" t="s">
        <v>9</v>
      </c>
      <c r="AO14" s="4">
        <f t="shared" si="40"/>
        <v>0</v>
      </c>
      <c r="AP14" s="4">
        <f t="shared" si="41"/>
        <v>0</v>
      </c>
      <c r="AQ14" s="4">
        <f t="shared" si="42"/>
        <v>0</v>
      </c>
      <c r="AR14" s="4">
        <f t="shared" si="43"/>
        <v>0</v>
      </c>
      <c r="AS14" s="4">
        <f t="shared" si="44"/>
        <v>0</v>
      </c>
      <c r="AT14" s="4">
        <f t="shared" si="45"/>
        <v>0</v>
      </c>
      <c r="AU14" s="4">
        <f t="shared" si="46"/>
        <v>0</v>
      </c>
      <c r="AV14" s="4">
        <f t="shared" si="47"/>
        <v>0</v>
      </c>
      <c r="AW14" s="4">
        <f t="shared" si="48"/>
        <v>0</v>
      </c>
      <c r="AX14" s="4">
        <f t="shared" si="49"/>
        <v>0</v>
      </c>
      <c r="AY14" s="5">
        <f t="shared" si="50"/>
        <v>0</v>
      </c>
      <c r="BA14" s="3" t="s">
        <v>9</v>
      </c>
      <c r="BB14" s="4">
        <f t="shared" si="95"/>
        <v>54339787.434036888</v>
      </c>
      <c r="BC14" s="4">
        <f t="shared" si="96"/>
        <v>7403064.7218814995</v>
      </c>
      <c r="BD14" s="4">
        <f t="shared" si="97"/>
        <v>2534338.3863206557</v>
      </c>
      <c r="BE14" s="4">
        <f t="shared" si="98"/>
        <v>1654762.0904932793</v>
      </c>
      <c r="BF14" s="4">
        <f t="shared" si="99"/>
        <v>2308997.0529098012</v>
      </c>
      <c r="BG14" s="4">
        <f t="shared" si="100"/>
        <v>179220.71308333531</v>
      </c>
      <c r="BH14" s="4">
        <f t="shared" si="101"/>
        <v>1568699.232768887</v>
      </c>
      <c r="BI14" s="4">
        <f t="shared" si="102"/>
        <v>298614.41329596727</v>
      </c>
      <c r="BJ14" s="4">
        <f t="shared" si="103"/>
        <v>1918913.847497768</v>
      </c>
      <c r="BK14" s="4">
        <f t="shared" si="104"/>
        <v>13027396</v>
      </c>
      <c r="BL14" s="5">
        <f t="shared" si="60"/>
        <v>85233793.892288089</v>
      </c>
      <c r="BN14" s="3" t="s">
        <v>9</v>
      </c>
      <c r="BO14" s="4">
        <f t="shared" si="61"/>
        <v>8104413.5979140457</v>
      </c>
      <c r="BP14" s="4">
        <f t="shared" si="62"/>
        <v>1098221.9961302667</v>
      </c>
      <c r="BQ14" s="4">
        <f t="shared" si="63"/>
        <v>429320.14797096746</v>
      </c>
      <c r="BR14" s="4">
        <f t="shared" si="64"/>
        <v>231038.39913574464</v>
      </c>
      <c r="BS14" s="4">
        <f t="shared" si="65"/>
        <v>831783.97619681398</v>
      </c>
      <c r="BT14" s="4">
        <f t="shared" si="66"/>
        <v>32442.594575518629</v>
      </c>
      <c r="BU14" s="4">
        <f t="shared" si="67"/>
        <v>218371.53785270121</v>
      </c>
      <c r="BV14" s="4">
        <f t="shared" si="68"/>
        <v>49490.733001903478</v>
      </c>
      <c r="BW14" s="4">
        <f t="shared" si="69"/>
        <v>324974.16309668991</v>
      </c>
      <c r="BX14" s="4">
        <f t="shared" si="70"/>
        <v>3397395</v>
      </c>
      <c r="BY14" s="5">
        <f t="shared" si="71"/>
        <v>14717452.145874651</v>
      </c>
      <c r="CA14" s="3" t="s">
        <v>9</v>
      </c>
      <c r="CB14" s="4">
        <f t="shared" si="72"/>
        <v>62444201.031950936</v>
      </c>
      <c r="CC14" s="4">
        <f t="shared" si="73"/>
        <v>8501286.7180117667</v>
      </c>
      <c r="CD14" s="4">
        <f t="shared" si="74"/>
        <v>2963658.5342916232</v>
      </c>
      <c r="CE14" s="4">
        <f t="shared" si="75"/>
        <v>1885800.4896290239</v>
      </c>
      <c r="CF14" s="4">
        <f t="shared" si="76"/>
        <v>3140781.0291066151</v>
      </c>
      <c r="CG14" s="4">
        <f t="shared" si="77"/>
        <v>211663.30765885394</v>
      </c>
      <c r="CH14" s="4">
        <f t="shared" si="78"/>
        <v>1787070.7706215882</v>
      </c>
      <c r="CI14" s="4">
        <f t="shared" si="79"/>
        <v>348105.14629787073</v>
      </c>
      <c r="CJ14" s="4">
        <f t="shared" si="80"/>
        <v>2243888.0105944579</v>
      </c>
      <c r="CK14" s="4">
        <f t="shared" si="81"/>
        <v>16424791</v>
      </c>
      <c r="CL14" s="5">
        <f t="shared" si="82"/>
        <v>99951246.038162738</v>
      </c>
      <c r="CM14" s="5"/>
      <c r="CN14" s="3" t="s">
        <v>9</v>
      </c>
      <c r="CO14" s="4">
        <f>ParFedAn19!$C$7*CaGa19!$N15</f>
        <v>7692857.2678963188</v>
      </c>
      <c r="CP14" s="4">
        <f>ParFedAn19!$D$7*CaGa19!$N15</f>
        <v>1058582.1731123368</v>
      </c>
      <c r="CQ14" s="4">
        <f>ParFedAn19!$E$7*CoAr14FIII19!R13</f>
        <v>0</v>
      </c>
      <c r="CR14" s="4">
        <f>ParFedAn19!$F$7*CaGa19!$N15</f>
        <v>281416.09033989446</v>
      </c>
      <c r="CS14" s="4">
        <f>ParFedAn19!$G$7*CaGa19!$N15</f>
        <v>574086.765489524</v>
      </c>
      <c r="CT14" s="4">
        <f>ParFedAn19!$H$7*CaGa19!$N15</f>
        <v>35476.919067412215</v>
      </c>
      <c r="CU14" s="4">
        <f>ParFedAn19!$I$7*CaGa19!$N15+Aj1S19!G16</f>
        <v>281332.18559272354</v>
      </c>
      <c r="CV14" s="4">
        <f>ParFedAn19!$J$7*CaGa19!$N15</f>
        <v>49769.068882661209</v>
      </c>
      <c r="CW14" s="4">
        <f>ParFedAn19!$K$7*CoAr14FII19!O15+Aj1S19!I16</f>
        <v>337744.21089881536</v>
      </c>
      <c r="CX14" s="4">
        <f>ISR!W15</f>
        <v>0</v>
      </c>
      <c r="CY14" s="5">
        <f t="shared" si="83"/>
        <v>10311264.681279687</v>
      </c>
      <c r="DA14" s="3" t="s">
        <v>9</v>
      </c>
      <c r="DB14" s="4">
        <f>ParFedAn19!$C$11*CaGa19!$N15</f>
        <v>10625348.748236531</v>
      </c>
      <c r="DC14" s="4">
        <f>ParFedAn19!$D$11*CaGa19!$N15</f>
        <v>1531189.5599143354</v>
      </c>
      <c r="DD14" s="4">
        <f>ParFedAn19!$E$11*CoAr14FIII19!R13</f>
        <v>0</v>
      </c>
      <c r="DE14" s="4">
        <f>ParFedAn19!$F$11*CaGa19!$N15</f>
        <v>490578.55247225938</v>
      </c>
      <c r="DF14" s="4">
        <f>ParFedAn19!$G$11*CaGa19!$N15</f>
        <v>246263.27946779178</v>
      </c>
      <c r="DG14" s="4">
        <f>ParFedAn19!$H$11*CaGa19!$N15</f>
        <v>28910.450505940214</v>
      </c>
      <c r="DH14" s="4">
        <f>ParFedAn19!$I$11*CaGa19!$N15+Aj1S19!G16</f>
        <v>297917.48510471638</v>
      </c>
      <c r="DI14" s="4">
        <f>ParFedAn19!$J$11*CaGa19!$N15</f>
        <v>49769.068882661209</v>
      </c>
      <c r="DJ14" s="4">
        <f>ParFedAn19!$K$11*CoAr14FII19!O15+Aj1S19!I16</f>
        <v>410057.66705910768</v>
      </c>
      <c r="DK14" s="4">
        <f>ISR!X15</f>
        <v>4006508</v>
      </c>
      <c r="DL14" s="5">
        <f t="shared" si="84"/>
        <v>17686542.811643343</v>
      </c>
      <c r="DN14" s="3" t="s">
        <v>9</v>
      </c>
      <c r="DO14" s="4">
        <f>ParFedAn19!$C$14*CaGa19!$N15</f>
        <v>7672191.5966474982</v>
      </c>
      <c r="DP14" s="4">
        <f>ParFedAn19!$D$14*CaGa19!$N15</f>
        <v>1054597.5694976423</v>
      </c>
      <c r="DQ14" s="4">
        <f>ParFedAn19!$E$14*CoAr14FIII19!R13</f>
        <v>0</v>
      </c>
      <c r="DR14" s="4">
        <f>ParFedAn19!$F$14*CaGa19!$N15</f>
        <v>421556.61802343489</v>
      </c>
      <c r="DS14" s="4">
        <f>ParFedAn19!$G$14*CaGa19!$N15</f>
        <v>246263.27946779178</v>
      </c>
      <c r="DT14" s="4">
        <f>ParFedAn19!$H$14*CaGa19!$N15</f>
        <v>33909.08053957206</v>
      </c>
      <c r="DU14" s="4">
        <f>ParFedAn19!$I$14*CaGa19!$N15+Aj1S19!G16</f>
        <v>256208.4492676034</v>
      </c>
      <c r="DV14" s="4">
        <f>ParFedAn19!$J$14*CaGa19!$N15</f>
        <v>49769.068882661209</v>
      </c>
      <c r="DW14" s="4">
        <f>ParFedAn19!$K$14*CoAr14FII19!O15+Aj1S19!I16</f>
        <v>234569.82636599446</v>
      </c>
      <c r="DX14" s="4">
        <f>ISR!Y15</f>
        <v>633808</v>
      </c>
      <c r="DY14" s="5">
        <f t="shared" si="85"/>
        <v>10602873.488692198</v>
      </c>
      <c r="EA14" s="3" t="s">
        <v>9</v>
      </c>
      <c r="EB14" s="4">
        <f>ParFedAn19!$C$22*CaGa19!$N15</f>
        <v>8517756.5590017997</v>
      </c>
      <c r="EC14" s="4">
        <f>ParFedAn19!$D$22*CaGa19!$N15</f>
        <v>1202334.8539653043</v>
      </c>
      <c r="ED14" s="4">
        <f>ParFedAn19!$E$22*CoAr14FIII19!R13</f>
        <v>0</v>
      </c>
      <c r="EE14" s="4">
        <f>ParFedAn19!$F$22*CaGa19!$N15</f>
        <v>256364.31095516356</v>
      </c>
      <c r="EF14" s="4">
        <f>ParFedAn19!$G$22*CaGa19!$N15</f>
        <v>747509.54690399568</v>
      </c>
      <c r="EG14" s="4">
        <f>ParFedAn19!$H$22*CaGa19!$N15</f>
        <v>30137.678881016123</v>
      </c>
      <c r="EH14" s="4">
        <f>ParFedAn19!$I$22*CaGa19!$N15</f>
        <v>186635.00090998405</v>
      </c>
      <c r="EI14" s="4">
        <f>ParFedAn19!$J$22*CaGa19!$N15</f>
        <v>49769.068882661209</v>
      </c>
      <c r="EJ14" s="4">
        <f>ParFedAn19!$K$22*CoAr14FII19!O15</f>
        <v>280311.7662802618</v>
      </c>
      <c r="EK14" s="4">
        <f>ISR!Z15</f>
        <v>1609892</v>
      </c>
      <c r="EL14" s="5">
        <f t="shared" si="86"/>
        <v>12880710.785780186</v>
      </c>
      <c r="EN14" s="3" t="s">
        <v>9</v>
      </c>
      <c r="EO14" s="4">
        <f>ParFedAn19!$C$26*CaGa19!$N15</f>
        <v>10364568.188953148</v>
      </c>
      <c r="EP14" s="4">
        <f>ParFedAn19!$D$26*CaGa19!$N15</f>
        <v>1397110.2240037273</v>
      </c>
      <c r="EQ14" s="4">
        <f>ParFedAn19!$E$26*CoAr14FIII19!R13</f>
        <v>0</v>
      </c>
      <c r="ER14" s="4">
        <f>ParFedAn19!$F$26*CaGa19!$N15</f>
        <v>262169.55751249823</v>
      </c>
      <c r="ES14" s="4">
        <f>ParFedAn19!$G$26*CaGa19!$N15</f>
        <v>248610.90252301958</v>
      </c>
      <c r="ET14" s="4">
        <f>ParFedAn19!$H$26*CaGa19!$N15</f>
        <v>19124.877206943984</v>
      </c>
      <c r="EU14" s="4">
        <f>ParFedAn19!$I$26*CaGa19!$N15</f>
        <v>294780.56364163046</v>
      </c>
      <c r="EV14" s="4">
        <f>ParFedAn19!$J$26*CaGa19!$N15</f>
        <v>49769.068882661209</v>
      </c>
      <c r="EW14" s="4">
        <f>ParFedAn19!$K$26*CoAr14FII19!O15</f>
        <v>325160.78688820929</v>
      </c>
      <c r="EX14" s="4">
        <f>ISR!AA15</f>
        <v>5371095</v>
      </c>
      <c r="EY14" s="5">
        <f t="shared" si="87"/>
        <v>18332389.169611838</v>
      </c>
      <c r="FA14" s="3" t="s">
        <v>9</v>
      </c>
      <c r="FB14" s="4">
        <f>ParFedAn19!$C$30*CaGa19!$N15</f>
        <v>9467065.0733015891</v>
      </c>
      <c r="FC14" s="4">
        <f>ParFedAn19!$D$30*CaGa19!$N15</f>
        <v>1159250.3413881534</v>
      </c>
      <c r="FD14" s="4">
        <f>ParFedAn19!$E$30*CoAr14FIII19!R13</f>
        <v>2534338.3863206557</v>
      </c>
      <c r="FE14" s="400">
        <f>ParFedAn19!$F$30*CaGa19!$N15</f>
        <v>-57323.038809971178</v>
      </c>
      <c r="FF14" s="4">
        <f>ParFedAn19!$G$30*CaGa19!$N15</f>
        <v>246263.27905767836</v>
      </c>
      <c r="FG14" s="4">
        <f>ParFedAn19!$H$30*CaGa19!$N15</f>
        <v>31661.706882450741</v>
      </c>
      <c r="FH14" s="4">
        <f>ParFedAn19!$I$30*CaGa19!$N15</f>
        <v>251825.54825222879</v>
      </c>
      <c r="FI14" s="4">
        <f>ParFedAn19!$J$30*CaGa19!$N15</f>
        <v>49769.068882661209</v>
      </c>
      <c r="FJ14" s="4">
        <f>ParFedAn19!$K$30*CoAr14FII19!O15</f>
        <v>331069.59000537934</v>
      </c>
      <c r="FK14" s="4">
        <f>ISR!AB15</f>
        <v>1406093</v>
      </c>
      <c r="FL14" s="5">
        <f t="shared" si="88"/>
        <v>14013919.955280824</v>
      </c>
      <c r="FN14" s="3" t="s">
        <v>9</v>
      </c>
      <c r="FO14" s="405">
        <f>ParFedAn19!C$41*CaGa19!$AC15+Aj1S19!AW16</f>
        <v>8104413.5979140457</v>
      </c>
      <c r="FP14" s="405">
        <f>ParFedAn19!D$41*CaGa19!$AC15+Aj1S19!AX16</f>
        <v>1098221.9961302667</v>
      </c>
      <c r="FQ14" s="468">
        <f>IFERROR(ParFedAn19!$E$41*CoAr14FIII19!R13+Aj1S19!AY16,0)</f>
        <v>429320.14797096746</v>
      </c>
      <c r="FR14" s="405">
        <f>ParFedAn19!F$41*CaGa19!$AC15+Aj1S19!AZ16</f>
        <v>231038.39913574464</v>
      </c>
      <c r="FS14" s="405">
        <f>ParFedAn19!G$41*CaGa19!$AC15+Aj1S19!BA16</f>
        <v>831783.97619681398</v>
      </c>
      <c r="FT14" s="405">
        <f>ParFedAn19!H$41*CaGa19!$AC15+Aj1S19!BB16</f>
        <v>32442.594575518629</v>
      </c>
      <c r="FU14" s="405">
        <f>ParFedAn19!I$41*CaGa19!$AC15+Aj1S19!BC16</f>
        <v>218371.53785270121</v>
      </c>
      <c r="FV14" s="405">
        <f>ParFedAn19!J$41*CaGa19!$AC15+Aj1S19!BD16</f>
        <v>49490.733001903478</v>
      </c>
      <c r="FW14" s="405">
        <f>ParFedAn19!K$41*CoAr14FII19!U15+Aj1S19!BE16</f>
        <v>324974.16309668991</v>
      </c>
      <c r="FX14" s="468">
        <f>IFERROR(ISR!AC15,0)</f>
        <v>3397395</v>
      </c>
      <c r="FY14" s="5">
        <f t="shared" si="89"/>
        <v>14717452.145874651</v>
      </c>
      <c r="GA14" s="3" t="s">
        <v>9</v>
      </c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5">
        <f t="shared" si="90"/>
        <v>0</v>
      </c>
      <c r="GN14" s="3" t="s">
        <v>9</v>
      </c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5">
        <f t="shared" si="91"/>
        <v>0</v>
      </c>
      <c r="HA14" s="3" t="s">
        <v>9</v>
      </c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5">
        <f t="shared" si="92"/>
        <v>0</v>
      </c>
      <c r="HN14" s="3" t="s">
        <v>9</v>
      </c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5">
        <f t="shared" si="93"/>
        <v>0</v>
      </c>
      <c r="IA14" s="3" t="s">
        <v>9</v>
      </c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5">
        <f t="shared" si="94"/>
        <v>0</v>
      </c>
    </row>
    <row r="15" spans="1:246" s="2" customFormat="1">
      <c r="A15" s="3" t="s">
        <v>10</v>
      </c>
      <c r="B15" s="4">
        <f t="shared" si="7"/>
        <v>4154662.2149989172</v>
      </c>
      <c r="C15" s="4">
        <f t="shared" si="8"/>
        <v>582566.05629050964</v>
      </c>
      <c r="D15" s="4">
        <f t="shared" si="9"/>
        <v>0</v>
      </c>
      <c r="E15" s="4">
        <f t="shared" si="10"/>
        <v>190793.63074536141</v>
      </c>
      <c r="F15" s="4">
        <f t="shared" si="11"/>
        <v>170502.12709421184</v>
      </c>
      <c r="G15" s="4">
        <f t="shared" si="12"/>
        <v>15713.054999661685</v>
      </c>
      <c r="H15" s="4">
        <f t="shared" si="13"/>
        <v>133572.60238497937</v>
      </c>
      <c r="I15" s="4">
        <f t="shared" si="14"/>
        <v>23867.315118810649</v>
      </c>
      <c r="J15" s="4">
        <f t="shared" si="15"/>
        <v>287650.6789479393</v>
      </c>
      <c r="K15" s="4">
        <f t="shared" si="16"/>
        <v>640108</v>
      </c>
      <c r="L15" s="6">
        <f t="shared" si="17"/>
        <v>6199435.6805803925</v>
      </c>
      <c r="M15" s="3"/>
      <c r="N15" s="3" t="s">
        <v>10</v>
      </c>
      <c r="O15" s="4">
        <f t="shared" si="18"/>
        <v>4531755.937844214</v>
      </c>
      <c r="P15" s="4">
        <f t="shared" si="19"/>
        <v>600841.51343701803</v>
      </c>
      <c r="Q15" s="4">
        <f t="shared" si="20"/>
        <v>1629269.7735339566</v>
      </c>
      <c r="R15" s="4">
        <f t="shared" si="21"/>
        <v>73726.275206534803</v>
      </c>
      <c r="S15" s="4">
        <f t="shared" si="22"/>
        <v>198599.68324327047</v>
      </c>
      <c r="T15" s="4">
        <f t="shared" si="23"/>
        <v>12936.045944694388</v>
      </c>
      <c r="U15" s="4">
        <f t="shared" si="24"/>
        <v>117211.33286363748</v>
      </c>
      <c r="V15" s="4">
        <f t="shared" si="25"/>
        <v>23867.315118810649</v>
      </c>
      <c r="W15" s="4">
        <f t="shared" si="26"/>
        <v>273950.62627299887</v>
      </c>
      <c r="X15" s="4">
        <f t="shared" si="27"/>
        <v>863226</v>
      </c>
      <c r="Y15" s="5">
        <f t="shared" si="28"/>
        <v>8325384.5034651347</v>
      </c>
      <c r="Z15" s="5"/>
      <c r="AA15" s="3" t="s">
        <v>10</v>
      </c>
      <c r="AB15" s="4">
        <f t="shared" si="29"/>
        <v>1384926.4911585266</v>
      </c>
      <c r="AC15" s="4">
        <f t="shared" si="30"/>
        <v>187704.49905105718</v>
      </c>
      <c r="AD15" s="4">
        <f t="shared" si="31"/>
        <v>276000.37312843738</v>
      </c>
      <c r="AE15" s="4">
        <f t="shared" si="32"/>
        <v>39572.847618729465</v>
      </c>
      <c r="AF15" s="4">
        <f t="shared" si="33"/>
        <v>139302.11324144329</v>
      </c>
      <c r="AG15" s="4">
        <f t="shared" si="34"/>
        <v>5510.7070490901187</v>
      </c>
      <c r="AH15" s="4">
        <f t="shared" si="35"/>
        <v>37408.38095163746</v>
      </c>
      <c r="AI15" s="4">
        <f t="shared" si="36"/>
        <v>8428.4027985627508</v>
      </c>
      <c r="AJ15" s="4">
        <f t="shared" si="37"/>
        <v>97624.724106134323</v>
      </c>
      <c r="AK15" s="4">
        <f t="shared" si="38"/>
        <v>386</v>
      </c>
      <c r="AL15" s="5">
        <f t="shared" si="39"/>
        <v>2176864.5391036188</v>
      </c>
      <c r="AN15" s="3" t="s">
        <v>10</v>
      </c>
      <c r="AO15" s="4">
        <f t="shared" si="40"/>
        <v>0</v>
      </c>
      <c r="AP15" s="4">
        <f t="shared" si="41"/>
        <v>0</v>
      </c>
      <c r="AQ15" s="4">
        <f t="shared" si="42"/>
        <v>0</v>
      </c>
      <c r="AR15" s="4">
        <f t="shared" si="43"/>
        <v>0</v>
      </c>
      <c r="AS15" s="4">
        <f t="shared" si="44"/>
        <v>0</v>
      </c>
      <c r="AT15" s="4">
        <f t="shared" si="45"/>
        <v>0</v>
      </c>
      <c r="AU15" s="4">
        <f t="shared" si="46"/>
        <v>0</v>
      </c>
      <c r="AV15" s="4">
        <f t="shared" si="47"/>
        <v>0</v>
      </c>
      <c r="AW15" s="4">
        <f t="shared" si="48"/>
        <v>0</v>
      </c>
      <c r="AX15" s="4">
        <f t="shared" si="49"/>
        <v>0</v>
      </c>
      <c r="AY15" s="5">
        <f t="shared" si="50"/>
        <v>0</v>
      </c>
      <c r="BA15" s="3" t="s">
        <v>10</v>
      </c>
      <c r="BB15" s="4">
        <f t="shared" si="95"/>
        <v>8686418.1528431326</v>
      </c>
      <c r="BC15" s="4">
        <f t="shared" si="96"/>
        <v>1183407.5697275277</v>
      </c>
      <c r="BD15" s="4">
        <f t="shared" si="97"/>
        <v>1629269.7735339566</v>
      </c>
      <c r="BE15" s="4">
        <f t="shared" si="98"/>
        <v>264519.90595189627</v>
      </c>
      <c r="BF15" s="4">
        <f t="shared" si="99"/>
        <v>369101.81033748225</v>
      </c>
      <c r="BG15" s="4">
        <f t="shared" si="100"/>
        <v>28649.100944356069</v>
      </c>
      <c r="BH15" s="4">
        <f t="shared" si="101"/>
        <v>250783.93524861685</v>
      </c>
      <c r="BI15" s="4">
        <f t="shared" si="102"/>
        <v>47734.630237621299</v>
      </c>
      <c r="BJ15" s="4">
        <f t="shared" si="103"/>
        <v>561601.30522093817</v>
      </c>
      <c r="BK15" s="4">
        <f t="shared" si="104"/>
        <v>1503334</v>
      </c>
      <c r="BL15" s="5">
        <f t="shared" si="60"/>
        <v>14524820.184045529</v>
      </c>
      <c r="BN15" s="3" t="s">
        <v>10</v>
      </c>
      <c r="BO15" s="4">
        <f t="shared" si="61"/>
        <v>1384926.4911585266</v>
      </c>
      <c r="BP15" s="4">
        <f t="shared" si="62"/>
        <v>187704.49905105718</v>
      </c>
      <c r="BQ15" s="4">
        <f t="shared" si="63"/>
        <v>276000.37312843738</v>
      </c>
      <c r="BR15" s="4">
        <f t="shared" si="64"/>
        <v>39572.847618729465</v>
      </c>
      <c r="BS15" s="4">
        <f t="shared" si="65"/>
        <v>139302.11324144329</v>
      </c>
      <c r="BT15" s="4">
        <f t="shared" si="66"/>
        <v>5510.7070490901187</v>
      </c>
      <c r="BU15" s="4">
        <f t="shared" si="67"/>
        <v>37408.38095163746</v>
      </c>
      <c r="BV15" s="4">
        <f t="shared" si="68"/>
        <v>8428.4027985627508</v>
      </c>
      <c r="BW15" s="4">
        <f t="shared" si="69"/>
        <v>97624.724106134323</v>
      </c>
      <c r="BX15" s="4">
        <f t="shared" si="70"/>
        <v>386</v>
      </c>
      <c r="BY15" s="5">
        <f t="shared" si="71"/>
        <v>2176864.5391036188</v>
      </c>
      <c r="CA15" s="3" t="s">
        <v>10</v>
      </c>
      <c r="CB15" s="4">
        <f t="shared" si="72"/>
        <v>10071344.644001659</v>
      </c>
      <c r="CC15" s="4">
        <f t="shared" si="73"/>
        <v>1371112.0687785849</v>
      </c>
      <c r="CD15" s="4">
        <f t="shared" si="74"/>
        <v>1905270.1466623941</v>
      </c>
      <c r="CE15" s="4">
        <f t="shared" si="75"/>
        <v>304092.75357062573</v>
      </c>
      <c r="CF15" s="4">
        <f t="shared" si="76"/>
        <v>508403.92357892555</v>
      </c>
      <c r="CG15" s="4">
        <f t="shared" si="77"/>
        <v>34159.807993446186</v>
      </c>
      <c r="CH15" s="4">
        <f t="shared" si="78"/>
        <v>288192.31620025431</v>
      </c>
      <c r="CI15" s="4">
        <f t="shared" si="79"/>
        <v>56163.033036184046</v>
      </c>
      <c r="CJ15" s="4">
        <f t="shared" si="80"/>
        <v>659226.02932707244</v>
      </c>
      <c r="CK15" s="4">
        <f t="shared" si="81"/>
        <v>1503720</v>
      </c>
      <c r="CL15" s="5">
        <f t="shared" si="82"/>
        <v>16701684.723149145</v>
      </c>
      <c r="CM15" s="5"/>
      <c r="CN15" s="3" t="s">
        <v>10</v>
      </c>
      <c r="CO15" s="4">
        <f>ParFedAn19!$C$7*CaGa19!$N16</f>
        <v>1229731.9915025937</v>
      </c>
      <c r="CP15" s="4">
        <f>ParFedAn19!$D$7*CaGa19!$N16</f>
        <v>169218.3175350345</v>
      </c>
      <c r="CQ15" s="4">
        <f>ParFedAn19!$E$7*CoAr14FIII19!R14</f>
        <v>0</v>
      </c>
      <c r="CR15" s="4">
        <f>ParFedAn19!$F$7*CaGa19!$N16</f>
        <v>44985.41402279093</v>
      </c>
      <c r="CS15" s="4">
        <f>ParFedAn19!$G$7*CaGa19!$N16</f>
        <v>91769.915499000199</v>
      </c>
      <c r="CT15" s="4">
        <f>ParFedAn19!$H$7*CaGa19!$N16</f>
        <v>5671.1181317777637</v>
      </c>
      <c r="CU15" s="4">
        <f>ParFedAn19!$I$7*CaGa19!$N16+Aj1S19!G17</f>
        <v>44979.167809236518</v>
      </c>
      <c r="CV15" s="4">
        <f>ParFedAn19!$J$7*CaGa19!$N16</f>
        <v>7955.7717062702168</v>
      </c>
      <c r="CW15" s="4">
        <f>ParFedAn19!$K$7*CoAr14FII19!O16+Aj1S19!I17</f>
        <v>98892.632516149723</v>
      </c>
      <c r="CX15" s="4">
        <f>ISR!W16</f>
        <v>0</v>
      </c>
      <c r="CY15" s="5">
        <f t="shared" si="83"/>
        <v>1693204.3287228534</v>
      </c>
      <c r="DA15" s="3" t="s">
        <v>10</v>
      </c>
      <c r="DB15" s="4">
        <f>ParFedAn19!$C$11*CaGa19!$N16</f>
        <v>1698501.7167947025</v>
      </c>
      <c r="DC15" s="4">
        <f>ParFedAn19!$D$11*CaGa19!$N16</f>
        <v>244766.37500338623</v>
      </c>
      <c r="DD15" s="4">
        <f>ParFedAn19!$E$11*CoAr14FIII19!R14</f>
        <v>0</v>
      </c>
      <c r="DE15" s="4">
        <f>ParFedAn19!$F$11*CaGa19!$N16</f>
        <v>78420.815480064601</v>
      </c>
      <c r="DF15" s="4">
        <f>ParFedAn19!$G$11*CaGa19!$N16</f>
        <v>39366.105797605822</v>
      </c>
      <c r="DG15" s="4">
        <f>ParFedAn19!$H$11*CaGa19!$N16</f>
        <v>4621.4435856326591</v>
      </c>
      <c r="DH15" s="4">
        <f>ParFedAn19!$I$11*CaGa19!$N16+Aj1S19!G17</f>
        <v>47630.389934943174</v>
      </c>
      <c r="DI15" s="4">
        <f>ParFedAn19!$J$11*CaGa19!$N16</f>
        <v>7955.7717062702168</v>
      </c>
      <c r="DJ15" s="4">
        <f>ParFedAn19!$K$11*CoAr14FII19!O16+Aj1S19!I17</f>
        <v>120045.24881587319</v>
      </c>
      <c r="DK15" s="4">
        <f>ISR!X16</f>
        <v>640108</v>
      </c>
      <c r="DL15" s="5">
        <f t="shared" si="84"/>
        <v>2881415.8671184783</v>
      </c>
      <c r="DN15" s="3" t="s">
        <v>10</v>
      </c>
      <c r="DO15" s="4">
        <f>ParFedAn19!$C$14*CaGa19!$N16</f>
        <v>1226428.5067016208</v>
      </c>
      <c r="DP15" s="4">
        <f>ParFedAn19!$D$14*CaGa19!$N16</f>
        <v>168581.36375208898</v>
      </c>
      <c r="DQ15" s="4">
        <f>ParFedAn19!$E$14*CoAr14FIII19!R14</f>
        <v>0</v>
      </c>
      <c r="DR15" s="4">
        <f>ParFedAn19!$F$14*CaGa19!$N16</f>
        <v>67387.401242505875</v>
      </c>
      <c r="DS15" s="4">
        <f>ParFedAn19!$G$14*CaGa19!$N16</f>
        <v>39366.105797605822</v>
      </c>
      <c r="DT15" s="4">
        <f>ParFedAn19!$H$14*CaGa19!$N16</f>
        <v>5420.4932822512619</v>
      </c>
      <c r="DU15" s="4">
        <f>ParFedAn19!$I$14*CaGa19!$N16+Aj1S19!G17</f>
        <v>40963.044640799693</v>
      </c>
      <c r="DV15" s="4">
        <f>ParFedAn19!$J$14*CaGa19!$N16</f>
        <v>7955.7717062702168</v>
      </c>
      <c r="DW15" s="4">
        <f>ParFedAn19!$K$14*CoAr14FII19!O16+Aj1S19!I17</f>
        <v>68712.797615916381</v>
      </c>
      <c r="DX15" s="4">
        <f>ISR!Y16</f>
        <v>0</v>
      </c>
      <c r="DY15" s="5">
        <f t="shared" si="85"/>
        <v>1624815.4847390591</v>
      </c>
      <c r="EA15" s="3" t="s">
        <v>10</v>
      </c>
      <c r="EB15" s="4">
        <f>ParFedAn19!$C$22*CaGa19!$N16</f>
        <v>1361595.226801852</v>
      </c>
      <c r="EC15" s="4">
        <f>ParFedAn19!$D$22*CaGa19!$N16</f>
        <v>192197.72094173488</v>
      </c>
      <c r="ED15" s="4">
        <f>ParFedAn19!$E$22*CoAr14FIII19!R14</f>
        <v>0</v>
      </c>
      <c r="EE15" s="4">
        <f>ParFedAn19!$F$22*CaGa19!$N16</f>
        <v>40980.793440262802</v>
      </c>
      <c r="EF15" s="4">
        <f>ParFedAn19!$G$22*CaGa19!$N16</f>
        <v>119492.19539241829</v>
      </c>
      <c r="EG15" s="4">
        <f>ParFedAn19!$H$22*CaGa19!$N16</f>
        <v>4817.6206289802058</v>
      </c>
      <c r="EH15" s="4">
        <f>ParFedAn19!$I$22*CaGa19!$N16</f>
        <v>29834.302569334544</v>
      </c>
      <c r="EI15" s="4">
        <f>ParFedAn19!$J$22*CaGa19!$N16</f>
        <v>7955.7717062702168</v>
      </c>
      <c r="EJ15" s="4">
        <f>ParFedAn19!$K$22*CoAr14FII19!O16</f>
        <v>81994.798081300396</v>
      </c>
      <c r="EK15" s="4">
        <f>ISR!Z16</f>
        <v>0</v>
      </c>
      <c r="EL15" s="5">
        <f t="shared" si="86"/>
        <v>1838868.4295621535</v>
      </c>
      <c r="EN15" s="3" t="s">
        <v>10</v>
      </c>
      <c r="EO15" s="4">
        <f>ParFedAn19!$C$26*CaGa19!$N16</f>
        <v>1656814.9695504745</v>
      </c>
      <c r="EP15" s="4">
        <f>ParFedAn19!$D$26*CaGa19!$N16</f>
        <v>223333.29194635642</v>
      </c>
      <c r="EQ15" s="4">
        <f>ParFedAn19!$E$26*CoAr14FIII19!R14</f>
        <v>0</v>
      </c>
      <c r="ER15" s="4">
        <f>ParFedAn19!$F$26*CaGa19!$N16</f>
        <v>41908.78380346721</v>
      </c>
      <c r="ES15" s="4">
        <f>ParFedAn19!$G$26*CaGa19!$N16</f>
        <v>39741.382118804511</v>
      </c>
      <c r="ET15" s="4">
        <f>ParFedAn19!$H$26*CaGa19!$N16</f>
        <v>3057.1831136247147</v>
      </c>
      <c r="EU15" s="4">
        <f>ParFedAn19!$I$26*CaGa19!$N16</f>
        <v>47121.775038783286</v>
      </c>
      <c r="EV15" s="4">
        <f>ParFedAn19!$J$26*CaGa19!$N16</f>
        <v>7955.7717062702168</v>
      </c>
      <c r="EW15" s="4">
        <f>ParFedAn19!$K$26*CoAr14FII19!O16</f>
        <v>95113.713629126549</v>
      </c>
      <c r="EX15" s="4">
        <f>ISR!AA16</f>
        <v>0</v>
      </c>
      <c r="EY15" s="5">
        <f t="shared" si="87"/>
        <v>2115046.8709069076</v>
      </c>
      <c r="FA15" s="3" t="s">
        <v>10</v>
      </c>
      <c r="FB15" s="4">
        <f>ParFedAn19!$C$30*CaGa19!$N16</f>
        <v>1513345.7414918877</v>
      </c>
      <c r="FC15" s="4">
        <f>ParFedAn19!$D$30*CaGa19!$N16</f>
        <v>185310.50054892671</v>
      </c>
      <c r="FD15" s="4">
        <f>ParFedAn19!$E$30*CoAr14FIII19!R14</f>
        <v>1629269.7735339566</v>
      </c>
      <c r="FE15" s="400">
        <f>ParFedAn19!$F$30*CaGa19!$N16</f>
        <v>-9163.3020371952116</v>
      </c>
      <c r="FF15" s="4">
        <f>ParFedAn19!$G$30*CaGa19!$N16</f>
        <v>39366.105732047661</v>
      </c>
      <c r="FG15" s="4">
        <f>ParFedAn19!$H$30*CaGa19!$N16</f>
        <v>5061.2422020894674</v>
      </c>
      <c r="FH15" s="4">
        <f>ParFedAn19!$I$30*CaGa19!$N16</f>
        <v>40255.255255519645</v>
      </c>
      <c r="FI15" s="4">
        <f>ParFedAn19!$J$30*CaGa19!$N16</f>
        <v>7955.7717062702168</v>
      </c>
      <c r="FJ15" s="4">
        <f>ParFedAn19!$K$30*CoAr14FII19!O16</f>
        <v>96842.114562571893</v>
      </c>
      <c r="FK15" s="4">
        <f>ISR!AB16</f>
        <v>863226</v>
      </c>
      <c r="FL15" s="5">
        <f t="shared" si="88"/>
        <v>3508243.2029960742</v>
      </c>
      <c r="FN15" s="3" t="s">
        <v>10</v>
      </c>
      <c r="FO15" s="405">
        <f>ParFedAn19!C$41*CaGa19!$AC16+Aj1S19!AW17</f>
        <v>1384926.4911585266</v>
      </c>
      <c r="FP15" s="405">
        <f>ParFedAn19!D$41*CaGa19!$AC16+Aj1S19!AX17</f>
        <v>187704.49905105718</v>
      </c>
      <c r="FQ15" s="468">
        <f>IFERROR(ParFedAn19!$E$41*CoAr14FIII19!R14+Aj1S19!AY17,0)</f>
        <v>276000.37312843738</v>
      </c>
      <c r="FR15" s="405">
        <f>ParFedAn19!F$41*CaGa19!$AC16+Aj1S19!AZ17</f>
        <v>39572.847618729465</v>
      </c>
      <c r="FS15" s="405">
        <f>ParFedAn19!G$41*CaGa19!$AC16+Aj1S19!BA17</f>
        <v>139302.11324144329</v>
      </c>
      <c r="FT15" s="405">
        <f>ParFedAn19!H$41*CaGa19!$AC16+Aj1S19!BB17</f>
        <v>5510.7070490901187</v>
      </c>
      <c r="FU15" s="405">
        <f>ParFedAn19!I$41*CaGa19!$AC16+Aj1S19!BC17</f>
        <v>37408.38095163746</v>
      </c>
      <c r="FV15" s="405">
        <f>ParFedAn19!J$41*CaGa19!$AC16+Aj1S19!BD17</f>
        <v>8428.4027985627508</v>
      </c>
      <c r="FW15" s="405">
        <f>ParFedAn19!K$41*CoAr14FII19!U16+Aj1S19!BE17</f>
        <v>97624.724106134323</v>
      </c>
      <c r="FX15" s="468">
        <f>IFERROR(ISR!AC16,0)</f>
        <v>386</v>
      </c>
      <c r="FY15" s="5">
        <f t="shared" si="89"/>
        <v>2176864.5391036188</v>
      </c>
      <c r="GA15" s="3" t="s">
        <v>10</v>
      </c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5">
        <f t="shared" si="90"/>
        <v>0</v>
      </c>
      <c r="GN15" s="3" t="s">
        <v>10</v>
      </c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5">
        <f t="shared" si="91"/>
        <v>0</v>
      </c>
      <c r="HA15" s="3" t="s">
        <v>10</v>
      </c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5">
        <f t="shared" si="92"/>
        <v>0</v>
      </c>
      <c r="HN15" s="3" t="s">
        <v>10</v>
      </c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5">
        <f t="shared" si="93"/>
        <v>0</v>
      </c>
      <c r="IA15" s="3" t="s">
        <v>10</v>
      </c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5">
        <f t="shared" si="94"/>
        <v>0</v>
      </c>
    </row>
    <row r="16" spans="1:246" s="2" customFormat="1">
      <c r="A16" s="3" t="s">
        <v>11</v>
      </c>
      <c r="B16" s="4">
        <f t="shared" si="7"/>
        <v>6683019.2353688693</v>
      </c>
      <c r="C16" s="4">
        <f t="shared" si="8"/>
        <v>937091.86417299986</v>
      </c>
      <c r="D16" s="4">
        <f t="shared" si="9"/>
        <v>0</v>
      </c>
      <c r="E16" s="4">
        <f t="shared" si="10"/>
        <v>306902.80900668795</v>
      </c>
      <c r="F16" s="4">
        <f t="shared" si="11"/>
        <v>274262.72849048511</v>
      </c>
      <c r="G16" s="4">
        <f t="shared" si="12"/>
        <v>25275.375800719674</v>
      </c>
      <c r="H16" s="4">
        <f t="shared" si="13"/>
        <v>215173.93134174979</v>
      </c>
      <c r="I16" s="4">
        <f t="shared" si="14"/>
        <v>38391.984180996384</v>
      </c>
      <c r="J16" s="4">
        <f t="shared" si="15"/>
        <v>145606.60428109689</v>
      </c>
      <c r="K16" s="4">
        <f t="shared" si="16"/>
        <v>702393</v>
      </c>
      <c r="L16" s="6">
        <f t="shared" si="17"/>
        <v>9328117.532643605</v>
      </c>
      <c r="M16" s="3"/>
      <c r="N16" s="3" t="s">
        <v>11</v>
      </c>
      <c r="O16" s="4">
        <f t="shared" si="18"/>
        <v>7289596.7314199256</v>
      </c>
      <c r="P16" s="4">
        <f t="shared" si="19"/>
        <v>966489.01497008489</v>
      </c>
      <c r="Q16" s="4">
        <f t="shared" si="20"/>
        <v>6214299.5310427016</v>
      </c>
      <c r="R16" s="4">
        <f t="shared" si="21"/>
        <v>118593.0624103696</v>
      </c>
      <c r="S16" s="4">
        <f t="shared" si="22"/>
        <v>319459.30488919106</v>
      </c>
      <c r="T16" s="4">
        <f t="shared" si="23"/>
        <v>20808.392934064461</v>
      </c>
      <c r="U16" s="4">
        <f t="shared" si="24"/>
        <v>188541.34261577189</v>
      </c>
      <c r="V16" s="4">
        <f t="shared" si="25"/>
        <v>38391.984180996384</v>
      </c>
      <c r="W16" s="4">
        <f t="shared" si="26"/>
        <v>138501.34272565952</v>
      </c>
      <c r="X16" s="4">
        <f t="shared" si="27"/>
        <v>0</v>
      </c>
      <c r="Y16" s="5">
        <f t="shared" si="28"/>
        <v>15294680.707188765</v>
      </c>
      <c r="Z16" s="5"/>
      <c r="AA16" s="3" t="s">
        <v>11</v>
      </c>
      <c r="AB16" s="4">
        <f t="shared" si="29"/>
        <v>1787491.2276137746</v>
      </c>
      <c r="AC16" s="4">
        <f t="shared" si="30"/>
        <v>242107.57586539173</v>
      </c>
      <c r="AD16" s="4">
        <f t="shared" si="31"/>
        <v>1052710.2491930646</v>
      </c>
      <c r="AE16" s="4">
        <f t="shared" si="32"/>
        <v>50653.128823902851</v>
      </c>
      <c r="AF16" s="4">
        <f t="shared" si="33"/>
        <v>192864.91271101567</v>
      </c>
      <c r="AG16" s="4">
        <f t="shared" si="34"/>
        <v>7265.7441293520606</v>
      </c>
      <c r="AH16" s="4">
        <f t="shared" si="35"/>
        <v>47858.970388404909</v>
      </c>
      <c r="AI16" s="4">
        <f t="shared" si="36"/>
        <v>11011.19939927911</v>
      </c>
      <c r="AJ16" s="4">
        <f t="shared" si="37"/>
        <v>41485.906317829002</v>
      </c>
      <c r="AK16" s="4">
        <f t="shared" si="38"/>
        <v>0</v>
      </c>
      <c r="AL16" s="5">
        <f t="shared" si="39"/>
        <v>3433448.9144420144</v>
      </c>
      <c r="AN16" s="3" t="s">
        <v>11</v>
      </c>
      <c r="AO16" s="4">
        <f t="shared" si="40"/>
        <v>0</v>
      </c>
      <c r="AP16" s="4">
        <f t="shared" si="41"/>
        <v>0</v>
      </c>
      <c r="AQ16" s="4">
        <f t="shared" si="42"/>
        <v>0</v>
      </c>
      <c r="AR16" s="4">
        <f t="shared" si="43"/>
        <v>0</v>
      </c>
      <c r="AS16" s="4">
        <f t="shared" si="44"/>
        <v>0</v>
      </c>
      <c r="AT16" s="4">
        <f t="shared" si="45"/>
        <v>0</v>
      </c>
      <c r="AU16" s="4">
        <f t="shared" si="46"/>
        <v>0</v>
      </c>
      <c r="AV16" s="4">
        <f t="shared" si="47"/>
        <v>0</v>
      </c>
      <c r="AW16" s="4">
        <f t="shared" si="48"/>
        <v>0</v>
      </c>
      <c r="AX16" s="4">
        <f t="shared" si="49"/>
        <v>0</v>
      </c>
      <c r="AY16" s="5">
        <f t="shared" si="50"/>
        <v>0</v>
      </c>
      <c r="BA16" s="3" t="s">
        <v>11</v>
      </c>
      <c r="BB16" s="4">
        <f t="shared" si="95"/>
        <v>13972615.966788795</v>
      </c>
      <c r="BC16" s="4">
        <f t="shared" si="96"/>
        <v>1903580.8791430849</v>
      </c>
      <c r="BD16" s="4">
        <f t="shared" si="97"/>
        <v>6214299.5310427016</v>
      </c>
      <c r="BE16" s="4">
        <f t="shared" si="98"/>
        <v>425495.87141705758</v>
      </c>
      <c r="BF16" s="4">
        <f t="shared" si="99"/>
        <v>593722.03337967629</v>
      </c>
      <c r="BG16" s="4">
        <f t="shared" si="100"/>
        <v>46083.768734784127</v>
      </c>
      <c r="BH16" s="4">
        <f t="shared" si="101"/>
        <v>403715.27395752171</v>
      </c>
      <c r="BI16" s="4">
        <f t="shared" si="102"/>
        <v>76783.968361992767</v>
      </c>
      <c r="BJ16" s="4">
        <f t="shared" si="103"/>
        <v>284107.94700675644</v>
      </c>
      <c r="BK16" s="4">
        <f t="shared" si="104"/>
        <v>702393</v>
      </c>
      <c r="BL16" s="5">
        <f t="shared" si="60"/>
        <v>24622798.239832371</v>
      </c>
      <c r="BN16" s="3" t="s">
        <v>11</v>
      </c>
      <c r="BO16" s="4">
        <f t="shared" si="61"/>
        <v>1787491.2276137746</v>
      </c>
      <c r="BP16" s="4">
        <f t="shared" si="62"/>
        <v>242107.57586539173</v>
      </c>
      <c r="BQ16" s="4">
        <f t="shared" si="63"/>
        <v>1052710.2491930646</v>
      </c>
      <c r="BR16" s="4">
        <f t="shared" si="64"/>
        <v>50653.128823902851</v>
      </c>
      <c r="BS16" s="4">
        <f t="shared" si="65"/>
        <v>192864.91271101567</v>
      </c>
      <c r="BT16" s="4">
        <f t="shared" si="66"/>
        <v>7265.7441293520606</v>
      </c>
      <c r="BU16" s="4">
        <f t="shared" si="67"/>
        <v>47858.970388404909</v>
      </c>
      <c r="BV16" s="4">
        <f t="shared" si="68"/>
        <v>11011.19939927911</v>
      </c>
      <c r="BW16" s="4">
        <f t="shared" si="69"/>
        <v>41485.906317829002</v>
      </c>
      <c r="BX16" s="4">
        <f t="shared" si="70"/>
        <v>0</v>
      </c>
      <c r="BY16" s="5">
        <f t="shared" si="71"/>
        <v>3433448.9144420144</v>
      </c>
      <c r="CA16" s="3" t="s">
        <v>11</v>
      </c>
      <c r="CB16" s="4">
        <f t="shared" si="72"/>
        <v>15760107.19440257</v>
      </c>
      <c r="CC16" s="4">
        <f t="shared" si="73"/>
        <v>2145688.4550084765</v>
      </c>
      <c r="CD16" s="4">
        <f t="shared" si="74"/>
        <v>7267009.7802357664</v>
      </c>
      <c r="CE16" s="4">
        <f t="shared" si="75"/>
        <v>476149.00024096045</v>
      </c>
      <c r="CF16" s="4">
        <f t="shared" si="76"/>
        <v>786586.94609069196</v>
      </c>
      <c r="CG16" s="4">
        <f t="shared" si="77"/>
        <v>53349.512864136188</v>
      </c>
      <c r="CH16" s="4">
        <f t="shared" si="78"/>
        <v>451574.24434592662</v>
      </c>
      <c r="CI16" s="4">
        <f t="shared" si="79"/>
        <v>87795.167761271878</v>
      </c>
      <c r="CJ16" s="4">
        <f t="shared" si="80"/>
        <v>325593.85332458542</v>
      </c>
      <c r="CK16" s="4">
        <f t="shared" si="81"/>
        <v>702393</v>
      </c>
      <c r="CL16" s="5">
        <f t="shared" si="82"/>
        <v>28056247.154274382</v>
      </c>
      <c r="CM16" s="5"/>
      <c r="CN16" s="3" t="s">
        <v>11</v>
      </c>
      <c r="CO16" s="4">
        <f>ParFedAn19!$C$7*CaGa19!$N17</f>
        <v>1978096.4440119816</v>
      </c>
      <c r="CP16" s="4">
        <f>ParFedAn19!$D$7*CaGa19!$N17</f>
        <v>272197.64508910564</v>
      </c>
      <c r="CQ16" s="4">
        <f>ParFedAn19!$E$7*CoAr14FIII19!R15</f>
        <v>0</v>
      </c>
      <c r="CR16" s="4">
        <f>ParFedAn19!$F$7*CaGa19!$N17</f>
        <v>72361.691918057084</v>
      </c>
      <c r="CS16" s="4">
        <f>ParFedAn19!$G$7*CaGa19!$N17</f>
        <v>147617.3221240211</v>
      </c>
      <c r="CT16" s="4">
        <f>ParFedAn19!$H$7*CaGa19!$N17</f>
        <v>9122.3280255841073</v>
      </c>
      <c r="CU16" s="4">
        <f>ParFedAn19!$I$7*CaGa19!$N17+Aj1S19!G18</f>
        <v>72456.485059200364</v>
      </c>
      <c r="CV16" s="4">
        <f>ParFedAn19!$J$7*CaGa19!$N17</f>
        <v>12797.328060332127</v>
      </c>
      <c r="CW16" s="4">
        <f>ParFedAn19!$K$7*CoAr14FII19!O17+Aj1S19!I18</f>
        <v>50056.833098267256</v>
      </c>
      <c r="CX16" s="4">
        <f>ISR!W17</f>
        <v>0</v>
      </c>
      <c r="CY16" s="5">
        <f t="shared" si="83"/>
        <v>2614706.0773865492</v>
      </c>
      <c r="DA16" s="3" t="s">
        <v>11</v>
      </c>
      <c r="DB16" s="4">
        <f>ParFedAn19!$C$11*CaGa19!$N17</f>
        <v>2732140.197503157</v>
      </c>
      <c r="DC16" s="4">
        <f>ParFedAn19!$D$11*CaGa19!$N17</f>
        <v>393721.15172534349</v>
      </c>
      <c r="DD16" s="4">
        <f>ParFedAn19!$E$11*CoAr14FIII19!R15</f>
        <v>0</v>
      </c>
      <c r="DE16" s="4">
        <f>ParFedAn19!$F$11*CaGa19!$N17</f>
        <v>126144.50734756573</v>
      </c>
      <c r="DF16" s="4">
        <f>ParFedAn19!$G$11*CaGa19!$N17</f>
        <v>63322.703183232014</v>
      </c>
      <c r="DG16" s="4">
        <f>ParFedAn19!$H$11*CaGa19!$N17</f>
        <v>7433.864603109062</v>
      </c>
      <c r="DH16" s="4">
        <f>ParFedAn19!$I$11*CaGa19!$N17+Aj1S19!G18</f>
        <v>76721.132230604097</v>
      </c>
      <c r="DI16" s="4">
        <f>ParFedAn19!$J$11*CaGa19!$N17</f>
        <v>12797.328060332127</v>
      </c>
      <c r="DJ16" s="4">
        <f>ParFedAn19!$K$11*CoAr14FII19!O17+Aj1S19!I18</f>
        <v>60750.97094175181</v>
      </c>
      <c r="DK16" s="4">
        <f>ISR!X17</f>
        <v>0</v>
      </c>
      <c r="DL16" s="5">
        <f t="shared" si="84"/>
        <v>3473031.8555950951</v>
      </c>
      <c r="DN16" s="3" t="s">
        <v>11</v>
      </c>
      <c r="DO16" s="4">
        <f>ParFedAn19!$C$14*CaGa19!$N17</f>
        <v>1972782.5938537307</v>
      </c>
      <c r="DP16" s="4">
        <f>ParFedAn19!$D$14*CaGa19!$N17</f>
        <v>271173.06735855073</v>
      </c>
      <c r="DQ16" s="4">
        <f>ParFedAn19!$E$14*CoAr14FIII19!R15</f>
        <v>0</v>
      </c>
      <c r="DR16" s="4">
        <f>ParFedAn19!$F$14*CaGa19!$N17</f>
        <v>108396.60974106513</v>
      </c>
      <c r="DS16" s="4">
        <f>ParFedAn19!$G$14*CaGa19!$N17</f>
        <v>63322.703183232014</v>
      </c>
      <c r="DT16" s="4">
        <f>ParFedAn19!$H$14*CaGa19!$N17</f>
        <v>8719.1831720265054</v>
      </c>
      <c r="DU16" s="4">
        <f>ParFedAn19!$I$14*CaGa19!$N17+Aj1S19!G18</f>
        <v>65996.314051945345</v>
      </c>
      <c r="DV16" s="4">
        <f>ParFedAn19!$J$14*CaGa19!$N17</f>
        <v>12797.328060332127</v>
      </c>
      <c r="DW16" s="4">
        <f>ParFedAn19!$K$14*CoAr14FII19!O17+Aj1S19!I18</f>
        <v>34798.800241077828</v>
      </c>
      <c r="DX16" s="4">
        <f>ISR!Y17</f>
        <v>702393</v>
      </c>
      <c r="DY16" s="5">
        <f t="shared" si="85"/>
        <v>3240379.5996619603</v>
      </c>
      <c r="EA16" s="3" t="s">
        <v>11</v>
      </c>
      <c r="EB16" s="4">
        <f>ParFedAn19!$C$22*CaGa19!$N17</f>
        <v>2190206.2359371823</v>
      </c>
      <c r="EC16" s="4">
        <f>ParFedAn19!$D$22*CaGa19!$N17</f>
        <v>309161.37090774474</v>
      </c>
      <c r="ED16" s="4">
        <f>ParFedAn19!$E$22*CoAr14FIII19!R15</f>
        <v>0</v>
      </c>
      <c r="EE16" s="4">
        <f>ParFedAn19!$F$22*CaGa19!$N17</f>
        <v>65920.023498715658</v>
      </c>
      <c r="EF16" s="4">
        <f>ParFedAn19!$G$22*CaGa19!$N17</f>
        <v>192210.24452987811</v>
      </c>
      <c r="EG16" s="4">
        <f>ParFedAn19!$H$22*CaGa19!$N17</f>
        <v>7749.4269488266891</v>
      </c>
      <c r="EH16" s="4">
        <f>ParFedAn19!$I$22*CaGa19!$N17</f>
        <v>47990.23545762062</v>
      </c>
      <c r="EI16" s="4">
        <f>ParFedAn19!$J$22*CaGa19!$N17</f>
        <v>12797.328060332127</v>
      </c>
      <c r="EJ16" s="4">
        <f>ParFedAn19!$K$22*CoAr14FII19!O17</f>
        <v>41454.147359613999</v>
      </c>
      <c r="EK16" s="4">
        <f>ISR!Z17</f>
        <v>0</v>
      </c>
      <c r="EL16" s="5">
        <f t="shared" si="86"/>
        <v>2867489.0126999146</v>
      </c>
      <c r="EN16" s="3" t="s">
        <v>11</v>
      </c>
      <c r="EO16" s="4">
        <f>ParFedAn19!$C$26*CaGa19!$N17</f>
        <v>2665084.6056701136</v>
      </c>
      <c r="EP16" s="4">
        <f>ParFedAn19!$D$26*CaGa19!$N17</f>
        <v>359244.77339877811</v>
      </c>
      <c r="EQ16" s="4">
        <f>ParFedAn19!$E$26*CoAr14FIII19!R15</f>
        <v>0</v>
      </c>
      <c r="ER16" s="4">
        <f>ParFedAn19!$F$26*CaGa19!$N17</f>
        <v>67412.750735395151</v>
      </c>
      <c r="ES16" s="4">
        <f>ParFedAn19!$G$26*CaGa19!$N17</f>
        <v>63926.357281535151</v>
      </c>
      <c r="ET16" s="4">
        <f>ParFedAn19!$H$26*CaGa19!$N17</f>
        <v>4917.6593660585204</v>
      </c>
      <c r="EU16" s="4">
        <f>ParFedAn19!$I$26*CaGa19!$N17</f>
        <v>75798.154625428535</v>
      </c>
      <c r="EV16" s="4">
        <f>ParFedAn19!$J$26*CaGa19!$N17</f>
        <v>12797.328060332127</v>
      </c>
      <c r="EW16" s="4">
        <f>ParFedAn19!$K$26*CoAr14FII19!O17</f>
        <v>48086.683459997934</v>
      </c>
      <c r="EX16" s="4">
        <f>ISR!AA17</f>
        <v>0</v>
      </c>
      <c r="EY16" s="5">
        <f t="shared" si="87"/>
        <v>3297268.3125976389</v>
      </c>
      <c r="FA16" s="3" t="s">
        <v>11</v>
      </c>
      <c r="FB16" s="4">
        <f>ParFedAn19!$C$30*CaGa19!$N17</f>
        <v>2434305.8898126297</v>
      </c>
      <c r="FC16" s="4">
        <f>ParFedAn19!$D$30*CaGa19!$N17</f>
        <v>298082.87066356209</v>
      </c>
      <c r="FD16" s="4">
        <f>ParFedAn19!$E$30*CoAr14FIII19!R15</f>
        <v>6214299.5310427016</v>
      </c>
      <c r="FE16" s="400">
        <f>ParFedAn19!$F$30*CaGa19!$N17</f>
        <v>-14739.711823741201</v>
      </c>
      <c r="FF16" s="4">
        <f>ParFedAn19!$G$30*CaGa19!$N17</f>
        <v>63322.703077777842</v>
      </c>
      <c r="FG16" s="4">
        <f>ParFedAn19!$H$30*CaGa19!$N17</f>
        <v>8141.3066191792495</v>
      </c>
      <c r="FH16" s="4">
        <f>ParFedAn19!$I$30*CaGa19!$N17</f>
        <v>64752.952532722738</v>
      </c>
      <c r="FI16" s="4">
        <f>ParFedAn19!$J$30*CaGa19!$N17</f>
        <v>12797.328060332127</v>
      </c>
      <c r="FJ16" s="4">
        <f>ParFedAn19!$K$30*CoAr14FII19!O17</f>
        <v>48960.511906047592</v>
      </c>
      <c r="FK16" s="4">
        <f>ISR!AB17</f>
        <v>0</v>
      </c>
      <c r="FL16" s="5">
        <f t="shared" si="88"/>
        <v>9129923.3818912134</v>
      </c>
      <c r="FN16" s="3" t="s">
        <v>11</v>
      </c>
      <c r="FO16" s="405">
        <f>ParFedAn19!C$41*CaGa19!$AC17+Aj1S19!AW18</f>
        <v>1787491.2276137746</v>
      </c>
      <c r="FP16" s="405">
        <f>ParFedAn19!D$41*CaGa19!$AC17+Aj1S19!AX18</f>
        <v>242107.57586539173</v>
      </c>
      <c r="FQ16" s="468">
        <f>IFERROR(ParFedAn19!$E$41*CoAr14FIII19!R15+Aj1S19!AY18,0)</f>
        <v>1052710.2491930646</v>
      </c>
      <c r="FR16" s="405">
        <f>ParFedAn19!F$41*CaGa19!$AC17+Aj1S19!AZ18</f>
        <v>50653.128823902851</v>
      </c>
      <c r="FS16" s="405">
        <f>ParFedAn19!G$41*CaGa19!$AC17+Aj1S19!BA18</f>
        <v>192864.91271101567</v>
      </c>
      <c r="FT16" s="405">
        <f>ParFedAn19!H$41*CaGa19!$AC17+Aj1S19!BB18</f>
        <v>7265.7441293520606</v>
      </c>
      <c r="FU16" s="405">
        <f>ParFedAn19!I$41*CaGa19!$AC17+Aj1S19!BC18</f>
        <v>47858.970388404909</v>
      </c>
      <c r="FV16" s="405">
        <f>ParFedAn19!J$41*CaGa19!$AC17+Aj1S19!BD18</f>
        <v>11011.19939927911</v>
      </c>
      <c r="FW16" s="405">
        <f>ParFedAn19!K$41*CoAr14FII19!U17+Aj1S19!BE18</f>
        <v>41485.906317829002</v>
      </c>
      <c r="FX16" s="468">
        <f>IFERROR(ISR!AC17,0)</f>
        <v>0</v>
      </c>
      <c r="FY16" s="5">
        <f t="shared" si="89"/>
        <v>3433448.9144420144</v>
      </c>
      <c r="GA16" s="3" t="s">
        <v>11</v>
      </c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5">
        <f t="shared" si="90"/>
        <v>0</v>
      </c>
      <c r="GN16" s="3" t="s">
        <v>11</v>
      </c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5">
        <f t="shared" si="91"/>
        <v>0</v>
      </c>
      <c r="HA16" s="3" t="s">
        <v>11</v>
      </c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5">
        <f t="shared" si="92"/>
        <v>0</v>
      </c>
      <c r="HN16" s="3" t="s">
        <v>11</v>
      </c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5">
        <f t="shared" si="93"/>
        <v>0</v>
      </c>
      <c r="IA16" s="3" t="s">
        <v>11</v>
      </c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5">
        <f t="shared" si="94"/>
        <v>0</v>
      </c>
    </row>
    <row r="17" spans="1:246" s="2" customFormat="1">
      <c r="A17" s="3" t="s">
        <v>12</v>
      </c>
      <c r="B17" s="4">
        <f t="shared" si="7"/>
        <v>13194742.008114193</v>
      </c>
      <c r="C17" s="4">
        <f t="shared" si="8"/>
        <v>1850164.5663725296</v>
      </c>
      <c r="D17" s="4">
        <f t="shared" si="9"/>
        <v>0</v>
      </c>
      <c r="E17" s="4">
        <f t="shared" si="10"/>
        <v>605939.20858066774</v>
      </c>
      <c r="F17" s="4">
        <f t="shared" si="11"/>
        <v>541495.66497150436</v>
      </c>
      <c r="G17" s="4">
        <f t="shared" si="12"/>
        <v>49902.903329025226</v>
      </c>
      <c r="H17" s="4">
        <f t="shared" si="13"/>
        <v>424143.35154636181</v>
      </c>
      <c r="I17" s="4">
        <f t="shared" si="14"/>
        <v>75799.920456145177</v>
      </c>
      <c r="J17" s="4">
        <f t="shared" si="15"/>
        <v>207215.58380419074</v>
      </c>
      <c r="K17" s="4">
        <f t="shared" si="16"/>
        <v>0</v>
      </c>
      <c r="L17" s="6">
        <f t="shared" si="17"/>
        <v>16949403.207174618</v>
      </c>
      <c r="M17" s="3"/>
      <c r="N17" s="3" t="s">
        <v>12</v>
      </c>
      <c r="O17" s="4">
        <f t="shared" si="18"/>
        <v>14392349.449667487</v>
      </c>
      <c r="P17" s="4">
        <f t="shared" si="19"/>
        <v>1908205.3720144359</v>
      </c>
      <c r="Q17" s="4">
        <f t="shared" si="20"/>
        <v>1577616.5409681636</v>
      </c>
      <c r="R17" s="4">
        <f t="shared" si="21"/>
        <v>234146.39511667402</v>
      </c>
      <c r="S17" s="4">
        <f t="shared" si="22"/>
        <v>630730.35729063139</v>
      </c>
      <c r="T17" s="4">
        <f t="shared" si="23"/>
        <v>41083.433504930261</v>
      </c>
      <c r="U17" s="4">
        <f t="shared" si="24"/>
        <v>372250.06932682637</v>
      </c>
      <c r="V17" s="4">
        <f t="shared" si="25"/>
        <v>75799.920456145177</v>
      </c>
      <c r="W17" s="4">
        <f t="shared" si="26"/>
        <v>198103.84385045778</v>
      </c>
      <c r="X17" s="4">
        <f t="shared" si="27"/>
        <v>0</v>
      </c>
      <c r="Y17" s="5">
        <f t="shared" si="28"/>
        <v>19430285.382195756</v>
      </c>
      <c r="Z17" s="5"/>
      <c r="AA17" s="3" t="s">
        <v>12</v>
      </c>
      <c r="AB17" s="4">
        <f t="shared" si="29"/>
        <v>4114429.0343193696</v>
      </c>
      <c r="AC17" s="4">
        <f t="shared" si="30"/>
        <v>557542.67874106928</v>
      </c>
      <c r="AD17" s="4">
        <f t="shared" si="31"/>
        <v>267250.24979525467</v>
      </c>
      <c r="AE17" s="4">
        <f t="shared" si="32"/>
        <v>117293.01398085638</v>
      </c>
      <c r="AF17" s="4">
        <f t="shared" si="33"/>
        <v>422278.07115207397</v>
      </c>
      <c r="AG17" s="4">
        <f t="shared" si="34"/>
        <v>16470.37770931661</v>
      </c>
      <c r="AH17" s="4">
        <f t="shared" si="35"/>
        <v>110862.33257411477</v>
      </c>
      <c r="AI17" s="4">
        <f t="shared" si="36"/>
        <v>25125.335267339982</v>
      </c>
      <c r="AJ17" s="4">
        <f t="shared" si="37"/>
        <v>70174.830004648305</v>
      </c>
      <c r="AK17" s="4">
        <f t="shared" si="38"/>
        <v>0</v>
      </c>
      <c r="AL17" s="5">
        <f t="shared" si="39"/>
        <v>5701425.9235440437</v>
      </c>
      <c r="AN17" s="3" t="s">
        <v>12</v>
      </c>
      <c r="AO17" s="4">
        <f t="shared" si="40"/>
        <v>0</v>
      </c>
      <c r="AP17" s="4">
        <f t="shared" si="41"/>
        <v>0</v>
      </c>
      <c r="AQ17" s="4">
        <f t="shared" si="42"/>
        <v>0</v>
      </c>
      <c r="AR17" s="4">
        <f t="shared" si="43"/>
        <v>0</v>
      </c>
      <c r="AS17" s="4">
        <f t="shared" si="44"/>
        <v>0</v>
      </c>
      <c r="AT17" s="4">
        <f t="shared" si="45"/>
        <v>0</v>
      </c>
      <c r="AU17" s="4">
        <f t="shared" si="46"/>
        <v>0</v>
      </c>
      <c r="AV17" s="4">
        <f t="shared" si="47"/>
        <v>0</v>
      </c>
      <c r="AW17" s="4">
        <f t="shared" si="48"/>
        <v>0</v>
      </c>
      <c r="AX17" s="4">
        <f t="shared" si="49"/>
        <v>0</v>
      </c>
      <c r="AY17" s="5">
        <f t="shared" si="50"/>
        <v>0</v>
      </c>
      <c r="BA17" s="3" t="s">
        <v>12</v>
      </c>
      <c r="BB17" s="4">
        <f t="shared" si="95"/>
        <v>27587091.45778168</v>
      </c>
      <c r="BC17" s="4">
        <f t="shared" si="96"/>
        <v>3758369.938386966</v>
      </c>
      <c r="BD17" s="4">
        <f t="shared" si="97"/>
        <v>1577616.5409681636</v>
      </c>
      <c r="BE17" s="4">
        <f t="shared" si="98"/>
        <v>840085.60369734175</v>
      </c>
      <c r="BF17" s="4">
        <f t="shared" si="99"/>
        <v>1172226.0222621358</v>
      </c>
      <c r="BG17" s="4">
        <f t="shared" si="100"/>
        <v>90986.336833955502</v>
      </c>
      <c r="BH17" s="4">
        <f t="shared" si="101"/>
        <v>796393.42087318818</v>
      </c>
      <c r="BI17" s="4">
        <f t="shared" si="102"/>
        <v>151599.84091229035</v>
      </c>
      <c r="BJ17" s="4">
        <f t="shared" si="103"/>
        <v>405319.42765464849</v>
      </c>
      <c r="BK17" s="4">
        <f t="shared" si="104"/>
        <v>0</v>
      </c>
      <c r="BL17" s="5">
        <f t="shared" si="60"/>
        <v>36379688.589370362</v>
      </c>
      <c r="BN17" s="3" t="s">
        <v>12</v>
      </c>
      <c r="BO17" s="4">
        <f t="shared" si="61"/>
        <v>4114429.0343193696</v>
      </c>
      <c r="BP17" s="4">
        <f t="shared" si="62"/>
        <v>557542.67874106928</v>
      </c>
      <c r="BQ17" s="4">
        <f t="shared" si="63"/>
        <v>267250.24979525467</v>
      </c>
      <c r="BR17" s="4">
        <f t="shared" si="64"/>
        <v>117293.01398085638</v>
      </c>
      <c r="BS17" s="4">
        <f t="shared" si="65"/>
        <v>422278.07115207397</v>
      </c>
      <c r="BT17" s="4">
        <f t="shared" si="66"/>
        <v>16470.37770931661</v>
      </c>
      <c r="BU17" s="4">
        <f t="shared" si="67"/>
        <v>110862.33257411477</v>
      </c>
      <c r="BV17" s="4">
        <f t="shared" si="68"/>
        <v>25125.335267339982</v>
      </c>
      <c r="BW17" s="4">
        <f t="shared" si="69"/>
        <v>70174.830004648305</v>
      </c>
      <c r="BX17" s="4">
        <f t="shared" si="70"/>
        <v>0</v>
      </c>
      <c r="BY17" s="5">
        <f t="shared" si="71"/>
        <v>5701425.9235440437</v>
      </c>
      <c r="CA17" s="3" t="s">
        <v>12</v>
      </c>
      <c r="CB17" s="4">
        <f t="shared" si="72"/>
        <v>31701520.492101051</v>
      </c>
      <c r="CC17" s="4">
        <f t="shared" si="73"/>
        <v>4315912.6171280351</v>
      </c>
      <c r="CD17" s="4">
        <f t="shared" si="74"/>
        <v>1844866.7907634182</v>
      </c>
      <c r="CE17" s="4">
        <f t="shared" si="75"/>
        <v>957378.61767819815</v>
      </c>
      <c r="CF17" s="4">
        <f t="shared" si="76"/>
        <v>1594504.0934142098</v>
      </c>
      <c r="CG17" s="4">
        <f t="shared" si="77"/>
        <v>107456.71454327212</v>
      </c>
      <c r="CH17" s="4">
        <f t="shared" si="78"/>
        <v>907255.75344730297</v>
      </c>
      <c r="CI17" s="4">
        <f t="shared" si="79"/>
        <v>176725.17617963033</v>
      </c>
      <c r="CJ17" s="4">
        <f t="shared" si="80"/>
        <v>475494.2576592968</v>
      </c>
      <c r="CK17" s="4">
        <f t="shared" si="81"/>
        <v>0</v>
      </c>
      <c r="CL17" s="5">
        <f t="shared" si="82"/>
        <v>42081114.512914412</v>
      </c>
      <c r="CM17" s="5"/>
      <c r="CN17" s="3" t="s">
        <v>12</v>
      </c>
      <c r="CO17" s="4">
        <f>ParFedAn19!$C$7*CaGa19!$N18</f>
        <v>3905491.1151195541</v>
      </c>
      <c r="CP17" s="4">
        <f>ParFedAn19!$D$7*CaGa19!$N18</f>
        <v>537418.42955637444</v>
      </c>
      <c r="CQ17" s="4">
        <f>ParFedAn19!$E$7*CoAr14FIII19!R16</f>
        <v>0</v>
      </c>
      <c r="CR17" s="4">
        <f>ParFedAn19!$F$7*CaGa19!$N18</f>
        <v>142868.63803657825</v>
      </c>
      <c r="CS17" s="4">
        <f>ParFedAn19!$G$7*CaGa19!$N18</f>
        <v>291450.97638607025</v>
      </c>
      <c r="CT17" s="4">
        <f>ParFedAn19!$H$7*CaGa19!$N18</f>
        <v>18010.836206178952</v>
      </c>
      <c r="CU17" s="4">
        <f>ParFedAn19!$I$7*CaGa19!$N18+Aj1S19!G19</f>
        <v>142826.04147788434</v>
      </c>
      <c r="CV17" s="4">
        <f>ParFedAn19!$J$7*CaGa19!$N18</f>
        <v>25266.640152048392</v>
      </c>
      <c r="CW17" s="4">
        <f>ParFedAn19!$K$7*CoAr14FII19!O18+Aj1S19!I19</f>
        <v>71247.833301624167</v>
      </c>
      <c r="CX17" s="4">
        <f>ISR!W18</f>
        <v>0</v>
      </c>
      <c r="CY17" s="5">
        <f t="shared" si="83"/>
        <v>5134580.5102363126</v>
      </c>
      <c r="DA17" s="3" t="s">
        <v>12</v>
      </c>
      <c r="DB17" s="4">
        <f>ParFedAn19!$C$11*CaGa19!$N18</f>
        <v>5394251.2757203719</v>
      </c>
      <c r="DC17" s="4">
        <f>ParFedAn19!$D$11*CaGa19!$N18</f>
        <v>777350.60115635744</v>
      </c>
      <c r="DD17" s="4">
        <f>ParFedAn19!$E$11*CoAr14FIII19!R16</f>
        <v>0</v>
      </c>
      <c r="DE17" s="4">
        <f>ParFedAn19!$F$11*CaGa19!$N18</f>
        <v>249055.72938994027</v>
      </c>
      <c r="DF17" s="4">
        <f>ParFedAn19!$G$11*CaGa19!$N18</f>
        <v>125022.34429271708</v>
      </c>
      <c r="DG17" s="4">
        <f>ParFedAn19!$H$11*CaGa19!$N18</f>
        <v>14677.187376950937</v>
      </c>
      <c r="DH17" s="4">
        <f>ParFedAn19!$I$11*CaGa19!$N18+Aj1S19!G19</f>
        <v>151246.02609868281</v>
      </c>
      <c r="DI17" s="4">
        <f>ParFedAn19!$J$11*CaGa19!$N18</f>
        <v>25266.640152048392</v>
      </c>
      <c r="DJ17" s="4">
        <f>ParFedAn19!$K$11*CoAr14FII19!O18+Aj1S19!I19</f>
        <v>86544.073552935763</v>
      </c>
      <c r="DK17" s="4">
        <f>ISR!X18</f>
        <v>0</v>
      </c>
      <c r="DL17" s="5">
        <f t="shared" si="84"/>
        <v>6823413.8777400041</v>
      </c>
      <c r="DN17" s="3" t="s">
        <v>12</v>
      </c>
      <c r="DO17" s="4">
        <f>ParFedAn19!$C$14*CaGa19!$N18</f>
        <v>3894999.6172742653</v>
      </c>
      <c r="DP17" s="4">
        <f>ParFedAn19!$D$14*CaGa19!$N18</f>
        <v>535395.53565979784</v>
      </c>
      <c r="DQ17" s="4">
        <f>ParFedAn19!$E$14*CoAr14FIII19!R16</f>
        <v>0</v>
      </c>
      <c r="DR17" s="4">
        <f>ParFedAn19!$F$14*CaGa19!$N18</f>
        <v>214014.84115414918</v>
      </c>
      <c r="DS17" s="4">
        <f>ParFedAn19!$G$14*CaGa19!$N18</f>
        <v>125022.34429271708</v>
      </c>
      <c r="DT17" s="4">
        <f>ParFedAn19!$H$14*CaGa19!$N18</f>
        <v>17214.879745895334</v>
      </c>
      <c r="DU17" s="4">
        <f>ParFedAn19!$I$14*CaGa19!$N18+Aj1S19!G19</f>
        <v>130071.28396979463</v>
      </c>
      <c r="DV17" s="4">
        <f>ParFedAn19!$J$14*CaGa19!$N18</f>
        <v>25266.640152048392</v>
      </c>
      <c r="DW17" s="4">
        <f>ParFedAn19!$K$14*CoAr14FII19!O18+Aj1S19!I19</f>
        <v>49423.676949630826</v>
      </c>
      <c r="DX17" s="4">
        <f>ISR!Y18</f>
        <v>0</v>
      </c>
      <c r="DY17" s="5">
        <f t="shared" si="85"/>
        <v>4991408.8191982973</v>
      </c>
      <c r="EA17" s="3" t="s">
        <v>12</v>
      </c>
      <c r="EB17" s="4">
        <f>ParFedAn19!$C$22*CaGa19!$N18</f>
        <v>4324273.9860465042</v>
      </c>
      <c r="EC17" s="4">
        <f>ParFedAn19!$D$22*CaGa19!$N18</f>
        <v>610398.44183202251</v>
      </c>
      <c r="ED17" s="4">
        <f>ParFedAn19!$E$22*CoAr14FIII19!R16</f>
        <v>0</v>
      </c>
      <c r="EE17" s="4">
        <f>ParFedAn19!$F$22*CaGa19!$N18</f>
        <v>130150.41145341993</v>
      </c>
      <c r="EF17" s="4">
        <f>ParFedAn19!$G$22*CaGa19!$N18</f>
        <v>379493.83333598915</v>
      </c>
      <c r="EG17" s="4">
        <f>ParFedAn19!$H$22*CaGa19!$N18</f>
        <v>15300.223701189439</v>
      </c>
      <c r="EH17" s="4">
        <f>ParFedAn19!$I$22*CaGa19!$N18</f>
        <v>94750.404490943751</v>
      </c>
      <c r="EI17" s="4">
        <f>ParFedAn19!$J$22*CaGa19!$N18</f>
        <v>25266.640152048392</v>
      </c>
      <c r="EJ17" s="4">
        <f>ParFedAn19!$K$22*CoAr14FII19!O18</f>
        <v>59293.475239077197</v>
      </c>
      <c r="EK17" s="4">
        <f>ISR!Z18</f>
        <v>0</v>
      </c>
      <c r="EL17" s="5">
        <f t="shared" si="86"/>
        <v>5638927.4162511956</v>
      </c>
      <c r="EN17" s="3" t="s">
        <v>12</v>
      </c>
      <c r="EO17" s="4">
        <f>ParFedAn19!$C$26*CaGa19!$N18</f>
        <v>5261858.83402937</v>
      </c>
      <c r="EP17" s="4">
        <f>ParFedAn19!$D$26*CaGa19!$N18</f>
        <v>709281.52917379548</v>
      </c>
      <c r="EQ17" s="4">
        <f>ParFedAn19!$E$26*CoAr14FIII19!R16</f>
        <v>0</v>
      </c>
      <c r="ER17" s="4">
        <f>ParFedAn19!$F$26*CaGa19!$N18</f>
        <v>133097.60494228976</v>
      </c>
      <c r="ES17" s="4">
        <f>ParFedAn19!$G$26*CaGa19!$N18</f>
        <v>126214.17987013048</v>
      </c>
      <c r="ET17" s="4">
        <f>ParFedAn19!$H$26*CaGa19!$N18</f>
        <v>9709.271264030278</v>
      </c>
      <c r="EU17" s="4">
        <f>ParFedAn19!$I$26*CaGa19!$N18</f>
        <v>149653.48142058344</v>
      </c>
      <c r="EV17" s="4">
        <f>ParFedAn19!$J$26*CaGa19!$N18</f>
        <v>25266.640152048392</v>
      </c>
      <c r="EW17" s="4">
        <f>ParFedAn19!$K$26*CoAr14FII19!O18</f>
        <v>68780.248941810103</v>
      </c>
      <c r="EX17" s="4">
        <f>ISR!AA18</f>
        <v>0</v>
      </c>
      <c r="EY17" s="5">
        <f t="shared" si="87"/>
        <v>6483861.7897940576</v>
      </c>
      <c r="FA17" s="3" t="s">
        <v>12</v>
      </c>
      <c r="FB17" s="4">
        <f>ParFedAn19!$C$30*CaGa19!$N18</f>
        <v>4806216.6295916149</v>
      </c>
      <c r="FC17" s="4">
        <f>ParFedAn19!$D$30*CaGa19!$N18</f>
        <v>588525.40100861806</v>
      </c>
      <c r="FD17" s="4">
        <f>ParFedAn19!$E$30*CoAr14FIII19!R16</f>
        <v>1577616.5409681636</v>
      </c>
      <c r="FE17" s="400">
        <f>ParFedAn19!$F$30*CaGa19!$N18</f>
        <v>-29101.62127903568</v>
      </c>
      <c r="FF17" s="4">
        <f>ParFedAn19!$G$30*CaGa19!$N18</f>
        <v>125022.3440845117</v>
      </c>
      <c r="FG17" s="4">
        <f>ParFedAn19!$H$30*CaGa19!$N18</f>
        <v>16073.938539710545</v>
      </c>
      <c r="FH17" s="4">
        <f>ParFedAn19!$I$30*CaGa19!$N18</f>
        <v>127846.18341529918</v>
      </c>
      <c r="FI17" s="4">
        <f>ParFedAn19!$J$30*CaGa19!$N18</f>
        <v>25266.640152048392</v>
      </c>
      <c r="FJ17" s="4">
        <f>ParFedAn19!$K$30*CoAr14FII19!O18</f>
        <v>70030.119669570471</v>
      </c>
      <c r="FK17" s="4">
        <f>ISR!AB18</f>
        <v>0</v>
      </c>
      <c r="FL17" s="5">
        <f t="shared" si="88"/>
        <v>7307496.1761505017</v>
      </c>
      <c r="FN17" s="3" t="s">
        <v>12</v>
      </c>
      <c r="FO17" s="405">
        <f>ParFedAn19!C$41*CaGa19!$AC18+Aj1S19!AW19</f>
        <v>4114429.0343193696</v>
      </c>
      <c r="FP17" s="405">
        <f>ParFedAn19!D$41*CaGa19!$AC18+Aj1S19!AX19</f>
        <v>557542.67874106928</v>
      </c>
      <c r="FQ17" s="468">
        <f>IFERROR(ParFedAn19!$E$41*CoAr14FIII19!R16+Aj1S19!AY19,0)</f>
        <v>267250.24979525467</v>
      </c>
      <c r="FR17" s="405">
        <f>ParFedAn19!F$41*CaGa19!$AC18+Aj1S19!AZ19</f>
        <v>117293.01398085638</v>
      </c>
      <c r="FS17" s="405">
        <f>ParFedAn19!G$41*CaGa19!$AC18+Aj1S19!BA19</f>
        <v>422278.07115207397</v>
      </c>
      <c r="FT17" s="405">
        <f>ParFedAn19!H$41*CaGa19!$AC18+Aj1S19!BB19</f>
        <v>16470.37770931661</v>
      </c>
      <c r="FU17" s="405">
        <f>ParFedAn19!I$41*CaGa19!$AC18+Aj1S19!BC19</f>
        <v>110862.33257411477</v>
      </c>
      <c r="FV17" s="405">
        <f>ParFedAn19!J$41*CaGa19!$AC18+Aj1S19!BD19</f>
        <v>25125.335267339982</v>
      </c>
      <c r="FW17" s="405">
        <f>ParFedAn19!K$41*CoAr14FII19!U18+Aj1S19!BE19</f>
        <v>70174.830004648305</v>
      </c>
      <c r="FX17" s="468">
        <f>IFERROR(ISR!AC18,0)</f>
        <v>0</v>
      </c>
      <c r="FY17" s="5">
        <f t="shared" si="89"/>
        <v>5701425.9235440437</v>
      </c>
      <c r="GA17" s="3" t="s">
        <v>12</v>
      </c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5">
        <f t="shared" si="90"/>
        <v>0</v>
      </c>
      <c r="GN17" s="3" t="s">
        <v>12</v>
      </c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5">
        <f t="shared" si="91"/>
        <v>0</v>
      </c>
      <c r="HA17" s="3" t="s">
        <v>12</v>
      </c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5">
        <f t="shared" si="92"/>
        <v>0</v>
      </c>
      <c r="HN17" s="3" t="s">
        <v>12</v>
      </c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5">
        <f t="shared" si="93"/>
        <v>0</v>
      </c>
      <c r="IA17" s="3" t="s">
        <v>12</v>
      </c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5">
        <f t="shared" si="94"/>
        <v>0</v>
      </c>
    </row>
    <row r="18" spans="1:246" s="2" customFormat="1">
      <c r="A18" s="3" t="s">
        <v>13</v>
      </c>
      <c r="B18" s="4">
        <f t="shared" si="7"/>
        <v>6713610.8210741654</v>
      </c>
      <c r="C18" s="4">
        <f t="shared" si="8"/>
        <v>941381.41131733055</v>
      </c>
      <c r="D18" s="4">
        <f t="shared" si="9"/>
        <v>0</v>
      </c>
      <c r="E18" s="4">
        <f t="shared" si="10"/>
        <v>308307.65960703278</v>
      </c>
      <c r="F18" s="4">
        <f t="shared" si="11"/>
        <v>275518.168804046</v>
      </c>
      <c r="G18" s="4">
        <f t="shared" si="12"/>
        <v>25391.074079867096</v>
      </c>
      <c r="H18" s="4">
        <f t="shared" si="13"/>
        <v>215808.19033134327</v>
      </c>
      <c r="I18" s="4">
        <f t="shared" si="14"/>
        <v>38567.723862883518</v>
      </c>
      <c r="J18" s="4">
        <f t="shared" si="15"/>
        <v>366253.17540242168</v>
      </c>
      <c r="K18" s="4">
        <f t="shared" si="16"/>
        <v>0</v>
      </c>
      <c r="L18" s="6">
        <f t="shared" si="17"/>
        <v>8884838.2244790904</v>
      </c>
      <c r="M18" s="3"/>
      <c r="N18" s="3" t="s">
        <v>13</v>
      </c>
      <c r="O18" s="4">
        <f t="shared" si="18"/>
        <v>7322964.9315271592</v>
      </c>
      <c r="P18" s="4">
        <f t="shared" si="19"/>
        <v>970913.12785879383</v>
      </c>
      <c r="Q18" s="4">
        <f t="shared" si="20"/>
        <v>1976796.3968482688</v>
      </c>
      <c r="R18" s="4">
        <f t="shared" si="21"/>
        <v>119135.92330976372</v>
      </c>
      <c r="S18" s="4">
        <f t="shared" si="22"/>
        <v>320921.63297185639</v>
      </c>
      <c r="T18" s="4">
        <f t="shared" si="23"/>
        <v>20903.643555589384</v>
      </c>
      <c r="U18" s="4">
        <f t="shared" si="24"/>
        <v>189404.39244975965</v>
      </c>
      <c r="V18" s="4">
        <f t="shared" si="25"/>
        <v>38567.723862883518</v>
      </c>
      <c r="W18" s="4">
        <f t="shared" si="26"/>
        <v>348952.46725936915</v>
      </c>
      <c r="X18" s="4">
        <f t="shared" si="27"/>
        <v>0</v>
      </c>
      <c r="Y18" s="5">
        <f t="shared" si="28"/>
        <v>11308560.239643443</v>
      </c>
      <c r="Z18" s="5"/>
      <c r="AA18" s="3" t="s">
        <v>13</v>
      </c>
      <c r="AB18" s="4">
        <f t="shared" si="29"/>
        <v>2093460.8096438355</v>
      </c>
      <c r="AC18" s="4">
        <f t="shared" si="30"/>
        <v>283683.04275330756</v>
      </c>
      <c r="AD18" s="4">
        <f t="shared" si="31"/>
        <v>334871.82539798203</v>
      </c>
      <c r="AE18" s="4">
        <f t="shared" si="32"/>
        <v>59679.806351198655</v>
      </c>
      <c r="AF18" s="4">
        <f t="shared" si="33"/>
        <v>214859.1178399307</v>
      </c>
      <c r="AG18" s="4">
        <f t="shared" si="34"/>
        <v>8380.2855674212897</v>
      </c>
      <c r="AH18" s="4">
        <f t="shared" si="35"/>
        <v>56407.814200641158</v>
      </c>
      <c r="AI18" s="4">
        <f t="shared" si="36"/>
        <v>12784.010678662622</v>
      </c>
      <c r="AJ18" s="4">
        <f t="shared" si="37"/>
        <v>124153.10870086651</v>
      </c>
      <c r="AK18" s="4">
        <f t="shared" si="38"/>
        <v>0</v>
      </c>
      <c r="AL18" s="5">
        <f t="shared" si="39"/>
        <v>3188279.821133846</v>
      </c>
      <c r="AN18" s="3" t="s">
        <v>13</v>
      </c>
      <c r="AO18" s="4">
        <f t="shared" si="40"/>
        <v>0</v>
      </c>
      <c r="AP18" s="4">
        <f t="shared" si="41"/>
        <v>0</v>
      </c>
      <c r="AQ18" s="4">
        <f t="shared" si="42"/>
        <v>0</v>
      </c>
      <c r="AR18" s="4">
        <f t="shared" si="43"/>
        <v>0</v>
      </c>
      <c r="AS18" s="4">
        <f t="shared" si="44"/>
        <v>0</v>
      </c>
      <c r="AT18" s="4">
        <f t="shared" si="45"/>
        <v>0</v>
      </c>
      <c r="AU18" s="4">
        <f t="shared" si="46"/>
        <v>0</v>
      </c>
      <c r="AV18" s="4">
        <f t="shared" si="47"/>
        <v>0</v>
      </c>
      <c r="AW18" s="4">
        <f t="shared" si="48"/>
        <v>0</v>
      </c>
      <c r="AX18" s="4">
        <f t="shared" si="49"/>
        <v>0</v>
      </c>
      <c r="AY18" s="5">
        <f t="shared" si="50"/>
        <v>0</v>
      </c>
      <c r="BA18" s="3" t="s">
        <v>13</v>
      </c>
      <c r="BB18" s="4">
        <f t="shared" si="95"/>
        <v>14036575.752601324</v>
      </c>
      <c r="BC18" s="4">
        <f t="shared" si="96"/>
        <v>1912294.5391761244</v>
      </c>
      <c r="BD18" s="4">
        <f t="shared" si="97"/>
        <v>1976796.3968482688</v>
      </c>
      <c r="BE18" s="4">
        <f t="shared" si="98"/>
        <v>427443.5829167965</v>
      </c>
      <c r="BF18" s="4">
        <f t="shared" si="99"/>
        <v>596439.80177590228</v>
      </c>
      <c r="BG18" s="4">
        <f t="shared" si="100"/>
        <v>46294.71763545648</v>
      </c>
      <c r="BH18" s="4">
        <f t="shared" si="101"/>
        <v>405212.58278110286</v>
      </c>
      <c r="BI18" s="4">
        <f t="shared" si="102"/>
        <v>77135.447725767037</v>
      </c>
      <c r="BJ18" s="4">
        <f t="shared" si="103"/>
        <v>715205.64266179083</v>
      </c>
      <c r="BK18" s="4">
        <f t="shared" si="104"/>
        <v>0</v>
      </c>
      <c r="BL18" s="5">
        <f t="shared" si="60"/>
        <v>20193398.46412253</v>
      </c>
      <c r="BN18" s="3" t="s">
        <v>13</v>
      </c>
      <c r="BO18" s="4">
        <f t="shared" si="61"/>
        <v>2093460.8096438355</v>
      </c>
      <c r="BP18" s="4">
        <f t="shared" si="62"/>
        <v>283683.04275330756</v>
      </c>
      <c r="BQ18" s="4">
        <f t="shared" si="63"/>
        <v>334871.82539798203</v>
      </c>
      <c r="BR18" s="4">
        <f t="shared" si="64"/>
        <v>59679.806351198655</v>
      </c>
      <c r="BS18" s="4">
        <f t="shared" si="65"/>
        <v>214859.1178399307</v>
      </c>
      <c r="BT18" s="4">
        <f t="shared" si="66"/>
        <v>8380.2855674212897</v>
      </c>
      <c r="BU18" s="4">
        <f t="shared" si="67"/>
        <v>56407.814200641158</v>
      </c>
      <c r="BV18" s="4">
        <f t="shared" si="68"/>
        <v>12784.010678662622</v>
      </c>
      <c r="BW18" s="4">
        <f t="shared" si="69"/>
        <v>124153.10870086651</v>
      </c>
      <c r="BX18" s="4">
        <f t="shared" si="70"/>
        <v>0</v>
      </c>
      <c r="BY18" s="5">
        <f t="shared" si="71"/>
        <v>3188279.821133846</v>
      </c>
      <c r="CA18" s="3" t="s">
        <v>13</v>
      </c>
      <c r="CB18" s="4">
        <f t="shared" si="72"/>
        <v>16130036.562245158</v>
      </c>
      <c r="CC18" s="4">
        <f t="shared" si="73"/>
        <v>2195977.5819294318</v>
      </c>
      <c r="CD18" s="4">
        <f t="shared" si="74"/>
        <v>2311668.2222462511</v>
      </c>
      <c r="CE18" s="4">
        <f t="shared" si="75"/>
        <v>487123.38926799514</v>
      </c>
      <c r="CF18" s="4">
        <f t="shared" si="76"/>
        <v>811298.91961583297</v>
      </c>
      <c r="CG18" s="4">
        <f t="shared" si="77"/>
        <v>54675.003202877771</v>
      </c>
      <c r="CH18" s="4">
        <f t="shared" si="78"/>
        <v>461620.39698174404</v>
      </c>
      <c r="CI18" s="4">
        <f t="shared" si="79"/>
        <v>89919.458404429664</v>
      </c>
      <c r="CJ18" s="4">
        <f t="shared" si="80"/>
        <v>839358.75136265729</v>
      </c>
      <c r="CK18" s="4">
        <f t="shared" si="81"/>
        <v>0</v>
      </c>
      <c r="CL18" s="5">
        <f t="shared" si="82"/>
        <v>23381678.285256378</v>
      </c>
      <c r="CM18" s="5"/>
      <c r="CN18" s="3" t="s">
        <v>13</v>
      </c>
      <c r="CO18" s="4">
        <f>ParFedAn19!$C$7*CaGa19!$N19</f>
        <v>1987151.1997696902</v>
      </c>
      <c r="CP18" s="4">
        <f>ParFedAn19!$D$7*CaGa19!$N19</f>
        <v>273443.63246326341</v>
      </c>
      <c r="CQ18" s="4">
        <f>ParFedAn19!$E$7*CoAr14FIII19!R17</f>
        <v>0</v>
      </c>
      <c r="CR18" s="4">
        <f>ParFedAn19!$F$7*CaGa19!$N19</f>
        <v>72692.928268294723</v>
      </c>
      <c r="CS18" s="4">
        <f>ParFedAn19!$G$7*CaGa19!$N19</f>
        <v>148293.04185522339</v>
      </c>
      <c r="CT18" s="4">
        <f>ParFedAn19!$H$7*CaGa19!$N19</f>
        <v>9164.0855710583983</v>
      </c>
      <c r="CU18" s="4">
        <f>ParFedAn19!$I$7*CaGa19!$N19+Aj1S19!G20</f>
        <v>72671.254732986054</v>
      </c>
      <c r="CV18" s="4">
        <f>ParFedAn19!$J$7*CaGa19!$N19</f>
        <v>12855.907954294506</v>
      </c>
      <c r="CW18" s="4">
        <f>ParFedAn19!$K$7*CoAr14FII19!O19+Aj1S19!I20</f>
        <v>125917.28466668988</v>
      </c>
      <c r="CX18" s="4">
        <f>ISR!W19</f>
        <v>0</v>
      </c>
      <c r="CY18" s="5">
        <f t="shared" si="83"/>
        <v>2702189.3352815011</v>
      </c>
      <c r="DA18" s="3" t="s">
        <v>13</v>
      </c>
      <c r="DB18" s="4">
        <f>ParFedAn19!$C$11*CaGa19!$N19</f>
        <v>2744646.5958939418</v>
      </c>
      <c r="DC18" s="4">
        <f>ParFedAn19!$D$11*CaGa19!$N19</f>
        <v>395523.41413590929</v>
      </c>
      <c r="DD18" s="4">
        <f>ParFedAn19!$E$11*CoAr14FIII19!R17</f>
        <v>0</v>
      </c>
      <c r="DE18" s="4">
        <f>ParFedAn19!$F$11*CaGa19!$N19</f>
        <v>126721.93505978186</v>
      </c>
      <c r="DF18" s="4">
        <f>ParFedAn19!$G$11*CaGa19!$N19</f>
        <v>63612.563474411312</v>
      </c>
      <c r="DG18" s="4">
        <f>ParFedAn19!$H$11*CaGa19!$N19</f>
        <v>7467.8931908054774</v>
      </c>
      <c r="DH18" s="4">
        <f>ParFedAn19!$I$11*CaGa19!$N19+Aj1S19!G20</f>
        <v>76955.423368394637</v>
      </c>
      <c r="DI18" s="4">
        <f>ParFedAn19!$J$11*CaGa19!$N19</f>
        <v>12855.907954294506</v>
      </c>
      <c r="DJ18" s="4">
        <f>ParFedAn19!$K$11*CoAr14FII19!O19+Aj1S19!I20</f>
        <v>152861.03634632152</v>
      </c>
      <c r="DK18" s="4">
        <f>ISR!X19</f>
        <v>0</v>
      </c>
      <c r="DL18" s="5">
        <f t="shared" si="84"/>
        <v>3580644.7694238601</v>
      </c>
      <c r="DN18" s="3" t="s">
        <v>13</v>
      </c>
      <c r="DO18" s="4">
        <f>ParFedAn19!$C$14*CaGa19!$N19</f>
        <v>1981813.0254105332</v>
      </c>
      <c r="DP18" s="4">
        <f>ParFedAn19!$D$14*CaGa19!$N19</f>
        <v>272414.36471815786</v>
      </c>
      <c r="DQ18" s="4">
        <f>ParFedAn19!$E$14*CoAr14FIII19!R17</f>
        <v>0</v>
      </c>
      <c r="DR18" s="4">
        <f>ParFedAn19!$F$14*CaGa19!$N19</f>
        <v>108892.79627895623</v>
      </c>
      <c r="DS18" s="4">
        <f>ParFedAn19!$G$14*CaGa19!$N19</f>
        <v>63612.563474411312</v>
      </c>
      <c r="DT18" s="4">
        <f>ParFedAn19!$H$14*CaGa19!$N19</f>
        <v>8759.0953180032175</v>
      </c>
      <c r="DU18" s="4">
        <f>ParFedAn19!$I$14*CaGa19!$N19+Aj1S19!G20</f>
        <v>66181.51222996258</v>
      </c>
      <c r="DV18" s="4">
        <f>ParFedAn19!$J$14*CaGa19!$N19</f>
        <v>12855.907954294506</v>
      </c>
      <c r="DW18" s="4">
        <f>ParFedAn19!$K$14*CoAr14FII19!O19+Aj1S19!I20</f>
        <v>87474.854389410291</v>
      </c>
      <c r="DX18" s="4">
        <f>ISR!Y19</f>
        <v>0</v>
      </c>
      <c r="DY18" s="5">
        <f t="shared" si="85"/>
        <v>2602004.1197737297</v>
      </c>
      <c r="EA18" s="3" t="s">
        <v>13</v>
      </c>
      <c r="EB18" s="4">
        <f>ParFedAn19!$C$22*CaGa19!$N19</f>
        <v>2200231.9263353706</v>
      </c>
      <c r="EC18" s="4">
        <f>ParFedAn19!$D$22*CaGa19!$N19</f>
        <v>310576.56009721127</v>
      </c>
      <c r="ED18" s="4">
        <f>ParFedAn19!$E$22*CoAr14FIII19!R17</f>
        <v>0</v>
      </c>
      <c r="EE18" s="4">
        <f>ParFedAn19!$F$22*CaGa19!$N19</f>
        <v>66221.77304896139</v>
      </c>
      <c r="EF18" s="4">
        <f>ParFedAn19!$G$22*CaGa19!$N19</f>
        <v>193090.08879814725</v>
      </c>
      <c r="EG18" s="4">
        <f>ParFedAn19!$H$22*CaGa19!$N19</f>
        <v>7784.9000262371683</v>
      </c>
      <c r="EH18" s="4">
        <f>ParFedAn19!$I$22*CaGa19!$N19</f>
        <v>48209.911228303645</v>
      </c>
      <c r="EI18" s="4">
        <f>ParFedAn19!$J$22*CaGa19!$N19</f>
        <v>12855.907954294506</v>
      </c>
      <c r="EJ18" s="4">
        <f>ParFedAn19!$K$22*CoAr14FII19!O19</f>
        <v>104443.22570882054</v>
      </c>
      <c r="EK18" s="4">
        <f>ISR!Z19</f>
        <v>0</v>
      </c>
      <c r="EL18" s="5">
        <f t="shared" si="86"/>
        <v>2943414.2931973469</v>
      </c>
      <c r="EN18" s="3" t="s">
        <v>13</v>
      </c>
      <c r="EO18" s="4">
        <f>ParFedAn19!$C$26*CaGa19!$N19</f>
        <v>2677284.0564355315</v>
      </c>
      <c r="EP18" s="4">
        <f>ParFedAn19!$D$26*CaGa19!$N19</f>
        <v>360889.21985143021</v>
      </c>
      <c r="EQ18" s="4">
        <f>ParFedAn19!$E$26*CoAr14FIII19!R17</f>
        <v>0</v>
      </c>
      <c r="ER18" s="4">
        <f>ParFedAn19!$F$26*CaGa19!$N19</f>
        <v>67721.333259119958</v>
      </c>
      <c r="ES18" s="4">
        <f>ParFedAn19!$G$26*CaGa19!$N19</f>
        <v>64218.980805234693</v>
      </c>
      <c r="ET18" s="4">
        <f>ParFedAn19!$H$26*CaGa19!$N19</f>
        <v>4940.1699997508567</v>
      </c>
      <c r="EU18" s="4">
        <f>ParFedAn19!$I$26*CaGa19!$N19</f>
        <v>76145.121417212591</v>
      </c>
      <c r="EV18" s="4">
        <f>ParFedAn19!$J$26*CaGa19!$N19</f>
        <v>12855.907954294506</v>
      </c>
      <c r="EW18" s="4">
        <f>ParFedAn19!$K$26*CoAr14FII19!O19</f>
        <v>121153.82064507471</v>
      </c>
      <c r="EX18" s="4">
        <f>ISR!AA19</f>
        <v>0</v>
      </c>
      <c r="EY18" s="5">
        <f t="shared" si="87"/>
        <v>3385208.6103676492</v>
      </c>
      <c r="FA18" s="3" t="s">
        <v>13</v>
      </c>
      <c r="FB18" s="4">
        <f>ParFedAn19!$C$30*CaGa19!$N19</f>
        <v>2445448.9487562571</v>
      </c>
      <c r="FC18" s="4">
        <f>ParFedAn19!$D$30*CaGa19!$N19</f>
        <v>299447.34791015222</v>
      </c>
      <c r="FD18" s="4">
        <f>ParFedAn19!$E$30*CoAr14FIII19!R17</f>
        <v>1976796.3968482688</v>
      </c>
      <c r="FE18" s="400">
        <f>ParFedAn19!$F$30*CaGa19!$N19</f>
        <v>-14807.18299831765</v>
      </c>
      <c r="FF18" s="4">
        <f>ParFedAn19!$G$30*CaGa19!$N19</f>
        <v>63612.563368474424</v>
      </c>
      <c r="FG18" s="4">
        <f>ParFedAn19!$H$30*CaGa19!$N19</f>
        <v>8178.5735296013572</v>
      </c>
      <c r="FH18" s="4">
        <f>ParFedAn19!$I$30*CaGa19!$N19</f>
        <v>65049.359804243395</v>
      </c>
      <c r="FI18" s="4">
        <f>ParFedAn19!$J$30*CaGa19!$N19</f>
        <v>12855.907954294506</v>
      </c>
      <c r="FJ18" s="4">
        <f>ParFedAn19!$K$30*CoAr14FII19!O19</f>
        <v>123355.42090547389</v>
      </c>
      <c r="FK18" s="4">
        <f>ISR!AB19</f>
        <v>0</v>
      </c>
      <c r="FL18" s="5">
        <f t="shared" si="88"/>
        <v>4979937.3360784482</v>
      </c>
      <c r="FN18" s="3" t="s">
        <v>13</v>
      </c>
      <c r="FO18" s="405">
        <f>ParFedAn19!C$41*CaGa19!$AC19+Aj1S19!AW20</f>
        <v>2093460.8096438355</v>
      </c>
      <c r="FP18" s="405">
        <f>ParFedAn19!D$41*CaGa19!$AC19+Aj1S19!AX20</f>
        <v>283683.04275330756</v>
      </c>
      <c r="FQ18" s="468">
        <f>IFERROR(ParFedAn19!$E$41*CoAr14FIII19!R17+Aj1S19!AY20,0)</f>
        <v>334871.82539798203</v>
      </c>
      <c r="FR18" s="405">
        <f>ParFedAn19!F$41*CaGa19!$AC19+Aj1S19!AZ20</f>
        <v>59679.806351198655</v>
      </c>
      <c r="FS18" s="405">
        <f>ParFedAn19!G$41*CaGa19!$AC19+Aj1S19!BA20</f>
        <v>214859.1178399307</v>
      </c>
      <c r="FT18" s="405">
        <f>ParFedAn19!H$41*CaGa19!$AC19+Aj1S19!BB20</f>
        <v>8380.2855674212897</v>
      </c>
      <c r="FU18" s="405">
        <f>ParFedAn19!I$41*CaGa19!$AC19+Aj1S19!BC20</f>
        <v>56407.814200641158</v>
      </c>
      <c r="FV18" s="405">
        <f>ParFedAn19!J$41*CaGa19!$AC19+Aj1S19!BD20</f>
        <v>12784.010678662622</v>
      </c>
      <c r="FW18" s="405">
        <f>ParFedAn19!K$41*CoAr14FII19!U19+Aj1S19!BE20</f>
        <v>124153.10870086651</v>
      </c>
      <c r="FX18" s="468">
        <f>IFERROR(ISR!AC19,0)</f>
        <v>0</v>
      </c>
      <c r="FY18" s="5">
        <f t="shared" si="89"/>
        <v>3188279.821133846</v>
      </c>
      <c r="GA18" s="3" t="s">
        <v>13</v>
      </c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5">
        <f t="shared" si="90"/>
        <v>0</v>
      </c>
      <c r="GN18" s="3" t="s">
        <v>13</v>
      </c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5">
        <f t="shared" si="91"/>
        <v>0</v>
      </c>
      <c r="HA18" s="3" t="s">
        <v>13</v>
      </c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5">
        <f t="shared" si="92"/>
        <v>0</v>
      </c>
      <c r="HN18" s="3" t="s">
        <v>13</v>
      </c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5">
        <f t="shared" si="93"/>
        <v>0</v>
      </c>
      <c r="IA18" s="3" t="s">
        <v>13</v>
      </c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5">
        <f t="shared" si="94"/>
        <v>0</v>
      </c>
    </row>
    <row r="19" spans="1:246" s="2" customFormat="1">
      <c r="A19" s="3" t="s">
        <v>14</v>
      </c>
      <c r="B19" s="4">
        <f t="shared" si="7"/>
        <v>36396774.619564794</v>
      </c>
      <c r="C19" s="4">
        <f t="shared" si="8"/>
        <v>5103549.784448579</v>
      </c>
      <c r="D19" s="4">
        <f t="shared" si="9"/>
        <v>0</v>
      </c>
      <c r="E19" s="4">
        <f t="shared" si="10"/>
        <v>1671441.002355759</v>
      </c>
      <c r="F19" s="4">
        <f t="shared" si="11"/>
        <v>1493677.9865282113</v>
      </c>
      <c r="G19" s="4">
        <f t="shared" si="12"/>
        <v>137653.67479042124</v>
      </c>
      <c r="H19" s="4">
        <f t="shared" si="13"/>
        <v>1170869.6928160482</v>
      </c>
      <c r="I19" s="4">
        <f t="shared" si="14"/>
        <v>209088.78849822667</v>
      </c>
      <c r="J19" s="4">
        <f t="shared" si="15"/>
        <v>683639.21949345001</v>
      </c>
      <c r="K19" s="4">
        <f t="shared" si="16"/>
        <v>0</v>
      </c>
      <c r="L19" s="6">
        <f t="shared" si="17"/>
        <v>46866694.768495493</v>
      </c>
      <c r="M19" s="3"/>
      <c r="N19" s="3" t="s">
        <v>14</v>
      </c>
      <c r="O19" s="4">
        <f t="shared" si="18"/>
        <v>39700291.13441015</v>
      </c>
      <c r="P19" s="4">
        <f t="shared" si="19"/>
        <v>5263651.294609773</v>
      </c>
      <c r="Q19" s="4">
        <f t="shared" si="20"/>
        <v>472852.99328132148</v>
      </c>
      <c r="R19" s="4">
        <f t="shared" si="21"/>
        <v>645876.48366329446</v>
      </c>
      <c r="S19" s="4">
        <f t="shared" si="22"/>
        <v>1739825.6552426266</v>
      </c>
      <c r="T19" s="4">
        <f t="shared" si="23"/>
        <v>113325.78302457725</v>
      </c>
      <c r="U19" s="4">
        <f t="shared" si="24"/>
        <v>1026825.8270661152</v>
      </c>
      <c r="V19" s="4">
        <f t="shared" si="25"/>
        <v>209088.78849822667</v>
      </c>
      <c r="W19" s="4">
        <f t="shared" si="26"/>
        <v>651733.69208996673</v>
      </c>
      <c r="X19" s="4">
        <f t="shared" si="27"/>
        <v>0</v>
      </c>
      <c r="Y19" s="5">
        <f t="shared" si="28"/>
        <v>49823471.651886061</v>
      </c>
      <c r="Z19" s="5"/>
      <c r="AA19" s="3" t="s">
        <v>14</v>
      </c>
      <c r="AB19" s="4">
        <f t="shared" si="29"/>
        <v>11515821.637953635</v>
      </c>
      <c r="AC19" s="4">
        <f t="shared" si="30"/>
        <v>1560562.8158699938</v>
      </c>
      <c r="AD19" s="4">
        <f t="shared" si="31"/>
        <v>80101.898838684399</v>
      </c>
      <c r="AE19" s="4">
        <f t="shared" si="32"/>
        <v>328460.69194215001</v>
      </c>
      <c r="AF19" s="4">
        <f t="shared" si="33"/>
        <v>1176625.3539998552</v>
      </c>
      <c r="AG19" s="4">
        <f t="shared" si="34"/>
        <v>46036.79951012208</v>
      </c>
      <c r="AH19" s="4">
        <f t="shared" si="35"/>
        <v>310462.15745522187</v>
      </c>
      <c r="AI19" s="4">
        <f t="shared" si="36"/>
        <v>70269.270090001519</v>
      </c>
      <c r="AJ19" s="4">
        <f t="shared" si="37"/>
        <v>230564.90220165049</v>
      </c>
      <c r="AK19" s="4">
        <f t="shared" si="38"/>
        <v>0</v>
      </c>
      <c r="AL19" s="5">
        <f t="shared" si="39"/>
        <v>15318905.527861314</v>
      </c>
      <c r="AN19" s="3" t="s">
        <v>14</v>
      </c>
      <c r="AO19" s="4">
        <f t="shared" si="40"/>
        <v>0</v>
      </c>
      <c r="AP19" s="4">
        <f t="shared" si="41"/>
        <v>0</v>
      </c>
      <c r="AQ19" s="4">
        <f t="shared" si="42"/>
        <v>0</v>
      </c>
      <c r="AR19" s="4">
        <f t="shared" si="43"/>
        <v>0</v>
      </c>
      <c r="AS19" s="4">
        <f t="shared" si="44"/>
        <v>0</v>
      </c>
      <c r="AT19" s="4">
        <f t="shared" si="45"/>
        <v>0</v>
      </c>
      <c r="AU19" s="4">
        <f t="shared" si="46"/>
        <v>0</v>
      </c>
      <c r="AV19" s="4">
        <f t="shared" si="47"/>
        <v>0</v>
      </c>
      <c r="AW19" s="4">
        <f t="shared" si="48"/>
        <v>0</v>
      </c>
      <c r="AX19" s="4">
        <f t="shared" si="49"/>
        <v>0</v>
      </c>
      <c r="AY19" s="5">
        <f t="shared" si="50"/>
        <v>0</v>
      </c>
      <c r="BA19" s="3" t="s">
        <v>14</v>
      </c>
      <c r="BB19" s="4">
        <f t="shared" si="95"/>
        <v>76097065.753974944</v>
      </c>
      <c r="BC19" s="4">
        <f t="shared" si="96"/>
        <v>10367201.079058351</v>
      </c>
      <c r="BD19" s="4">
        <f t="shared" si="97"/>
        <v>472852.99328132148</v>
      </c>
      <c r="BE19" s="4">
        <f t="shared" si="98"/>
        <v>2317317.4860190535</v>
      </c>
      <c r="BF19" s="4">
        <f t="shared" si="99"/>
        <v>3233503.6417708378</v>
      </c>
      <c r="BG19" s="4">
        <f t="shared" si="100"/>
        <v>250979.45781499849</v>
      </c>
      <c r="BH19" s="4">
        <f t="shared" si="101"/>
        <v>2197695.519882163</v>
      </c>
      <c r="BI19" s="4">
        <f t="shared" si="102"/>
        <v>418177.5769964534</v>
      </c>
      <c r="BJ19" s="4">
        <f t="shared" si="103"/>
        <v>1335372.9115834166</v>
      </c>
      <c r="BK19" s="4">
        <f t="shared" si="104"/>
        <v>0</v>
      </c>
      <c r="BL19" s="5">
        <f t="shared" si="60"/>
        <v>96690166.420381546</v>
      </c>
      <c r="BN19" s="3" t="s">
        <v>14</v>
      </c>
      <c r="BO19" s="4">
        <f t="shared" si="61"/>
        <v>11515821.637953635</v>
      </c>
      <c r="BP19" s="4">
        <f t="shared" si="62"/>
        <v>1560562.8158699938</v>
      </c>
      <c r="BQ19" s="4">
        <f t="shared" si="63"/>
        <v>80101.898838684399</v>
      </c>
      <c r="BR19" s="4">
        <f t="shared" si="64"/>
        <v>328460.69194215001</v>
      </c>
      <c r="BS19" s="4">
        <f t="shared" si="65"/>
        <v>1176625.3539998552</v>
      </c>
      <c r="BT19" s="4">
        <f t="shared" si="66"/>
        <v>46036.79951012208</v>
      </c>
      <c r="BU19" s="4">
        <f t="shared" si="67"/>
        <v>310462.15745522187</v>
      </c>
      <c r="BV19" s="4">
        <f t="shared" si="68"/>
        <v>70269.270090001519</v>
      </c>
      <c r="BW19" s="4">
        <f t="shared" si="69"/>
        <v>230564.90220165049</v>
      </c>
      <c r="BX19" s="4">
        <f t="shared" si="70"/>
        <v>0</v>
      </c>
      <c r="BY19" s="5">
        <f t="shared" si="71"/>
        <v>15318905.527861314</v>
      </c>
      <c r="CA19" s="3" t="s">
        <v>14</v>
      </c>
      <c r="CB19" s="4">
        <f t="shared" si="72"/>
        <v>87612887.391928583</v>
      </c>
      <c r="CC19" s="4">
        <f t="shared" si="73"/>
        <v>11927763.894928345</v>
      </c>
      <c r="CD19" s="4">
        <f t="shared" si="74"/>
        <v>552954.89212000591</v>
      </c>
      <c r="CE19" s="4">
        <f t="shared" si="75"/>
        <v>2645778.1779612033</v>
      </c>
      <c r="CF19" s="4">
        <f t="shared" si="76"/>
        <v>4410128.9957706928</v>
      </c>
      <c r="CG19" s="4">
        <f t="shared" si="77"/>
        <v>297016.25732512056</v>
      </c>
      <c r="CH19" s="4">
        <f t="shared" si="78"/>
        <v>2508157.6773373848</v>
      </c>
      <c r="CI19" s="4">
        <f t="shared" si="79"/>
        <v>488446.84708645492</v>
      </c>
      <c r="CJ19" s="4">
        <f t="shared" si="80"/>
        <v>1565937.8137850671</v>
      </c>
      <c r="CK19" s="4">
        <f t="shared" si="81"/>
        <v>0</v>
      </c>
      <c r="CL19" s="5">
        <f t="shared" si="82"/>
        <v>112009071.94824286</v>
      </c>
      <c r="CM19" s="5"/>
      <c r="CN19" s="3" t="s">
        <v>14</v>
      </c>
      <c r="CO19" s="4">
        <f>ParFedAn19!$C$7*CaGa19!$N20</f>
        <v>10773024.573599452</v>
      </c>
      <c r="CP19" s="4">
        <f>ParFedAn19!$D$7*CaGa19!$N20</f>
        <v>1482431.2172936073</v>
      </c>
      <c r="CQ19" s="4">
        <f>ParFedAn19!$E$7*CoAr14FIII19!R18</f>
        <v>0</v>
      </c>
      <c r="CR19" s="4">
        <f>ParFedAn19!$F$7*CaGa19!$N20</f>
        <v>394093.16344524</v>
      </c>
      <c r="CS19" s="4">
        <f>ParFedAn19!$G$7*CaGa19!$N20</f>
        <v>803947.17029347888</v>
      </c>
      <c r="CT19" s="4">
        <f>ParFedAn19!$H$7*CaGa19!$N20</f>
        <v>49681.634222409681</v>
      </c>
      <c r="CU19" s="4">
        <f>ParFedAn19!$I$7*CaGa19!$N20+Aj1S19!G21</f>
        <v>394275.62039575377</v>
      </c>
      <c r="CV19" s="4">
        <f>ParFedAn19!$J$7*CaGa19!$N20</f>
        <v>69696.262832742228</v>
      </c>
      <c r="CW19" s="4">
        <f>ParFedAn19!$K$7*CoAr14FII19!O20+Aj1S19!I21</f>
        <v>235038.38077295563</v>
      </c>
      <c r="CX19" s="4">
        <f>ISR!W20</f>
        <v>0</v>
      </c>
      <c r="CY19" s="5">
        <f t="shared" si="83"/>
        <v>14202188.022855638</v>
      </c>
      <c r="DA19" s="3" t="s">
        <v>14</v>
      </c>
      <c r="DB19" s="4">
        <f>ParFedAn19!$C$11*CaGa19!$N20</f>
        <v>14879665.536693159</v>
      </c>
      <c r="DC19" s="4">
        <f>ParFedAn19!$D$11*CaGa19!$N20</f>
        <v>2144267.3614438348</v>
      </c>
      <c r="DD19" s="4">
        <f>ParFedAn19!$E$11*CoAr14FIII19!R18</f>
        <v>0</v>
      </c>
      <c r="DE19" s="4">
        <f>ParFedAn19!$F$11*CaGa19!$N20</f>
        <v>687002.84133956558</v>
      </c>
      <c r="DF19" s="4">
        <f>ParFedAn19!$G$11*CaGa19!$N20</f>
        <v>344865.40811736614</v>
      </c>
      <c r="DG19" s="4">
        <f>ParFedAn19!$H$11*CaGa19!$N20</f>
        <v>40485.99667045354</v>
      </c>
      <c r="DH19" s="4">
        <f>ParFedAn19!$I$11*CaGa19!$N20+Aj1S19!G21</f>
        <v>417501.56011893624</v>
      </c>
      <c r="DI19" s="4">
        <f>ParFedAn19!$J$11*CaGa19!$N20</f>
        <v>69696.262832742228</v>
      </c>
      <c r="DJ19" s="4">
        <f>ParFedAn19!$K$11*CoAr14FII19!O20+Aj1S19!I21</f>
        <v>285360.85276702652</v>
      </c>
      <c r="DK19" s="4">
        <f>ISR!X20</f>
        <v>0</v>
      </c>
      <c r="DL19" s="5">
        <f t="shared" si="84"/>
        <v>18868845.819983087</v>
      </c>
      <c r="DN19" s="3" t="s">
        <v>14</v>
      </c>
      <c r="DO19" s="4">
        <f>ParFedAn19!$C$14*CaGa19!$N20</f>
        <v>10744084.509272179</v>
      </c>
      <c r="DP19" s="4">
        <f>ParFedAn19!$D$14*CaGa19!$N20</f>
        <v>1476851.2057111366</v>
      </c>
      <c r="DQ19" s="4">
        <f>ParFedAn19!$E$14*CoAr14FIII19!R18</f>
        <v>0</v>
      </c>
      <c r="DR19" s="4">
        <f>ParFedAn19!$F$14*CaGa19!$N20</f>
        <v>590344.99757095322</v>
      </c>
      <c r="DS19" s="4">
        <f>ParFedAn19!$G$14*CaGa19!$N20</f>
        <v>344865.40811736614</v>
      </c>
      <c r="DT19" s="4">
        <f>ParFedAn19!$H$14*CaGa19!$N20</f>
        <v>47486.043897558011</v>
      </c>
      <c r="DU19" s="4">
        <f>ParFedAn19!$I$14*CaGa19!$N20+Aj1S19!G21</f>
        <v>359092.51230135816</v>
      </c>
      <c r="DV19" s="4">
        <f>ParFedAn19!$J$14*CaGa19!$N20</f>
        <v>69696.262832742228</v>
      </c>
      <c r="DW19" s="4">
        <f>ParFedAn19!$K$14*CoAr14FII19!O20+Aj1S19!I21</f>
        <v>163239.98595346787</v>
      </c>
      <c r="DX19" s="4">
        <f>ISR!Y20</f>
        <v>0</v>
      </c>
      <c r="DY19" s="5">
        <f t="shared" si="85"/>
        <v>13795660.925656758</v>
      </c>
      <c r="EA19" s="3" t="s">
        <v>14</v>
      </c>
      <c r="EB19" s="4">
        <f>ParFedAn19!$C$22*CaGa19!$N20</f>
        <v>11928207.885125296</v>
      </c>
      <c r="EC19" s="4">
        <f>ParFedAn19!$D$22*CaGa19!$N20</f>
        <v>1683741.4859518625</v>
      </c>
      <c r="ED19" s="4">
        <f>ParFedAn19!$E$22*CoAr14FIII19!R18</f>
        <v>0</v>
      </c>
      <c r="EE19" s="4">
        <f>ParFedAn19!$F$22*CaGa19!$N20</f>
        <v>359010.82335680886</v>
      </c>
      <c r="EF19" s="4">
        <f>ParFedAn19!$G$22*CaGa19!$N20</f>
        <v>1046807.2443516279</v>
      </c>
      <c r="EG19" s="4">
        <f>ParFedAn19!$H$22*CaGa19!$N20</f>
        <v>42204.598872691808</v>
      </c>
      <c r="EH19" s="4">
        <f>ParFedAn19!$I$22*CaGa19!$N20</f>
        <v>261362.37565302412</v>
      </c>
      <c r="EI19" s="4">
        <f>ParFedAn19!$J$22*CaGa19!$N20</f>
        <v>69696.262832742228</v>
      </c>
      <c r="EJ19" s="4">
        <f>ParFedAn19!$K$22*CoAr14FII19!O20</f>
        <v>195067.16671070541</v>
      </c>
      <c r="EK19" s="4">
        <f>ISR!Z20</f>
        <v>0</v>
      </c>
      <c r="EL19" s="5">
        <f t="shared" si="86"/>
        <v>15586097.842854759</v>
      </c>
      <c r="EN19" s="3" t="s">
        <v>14</v>
      </c>
      <c r="EO19" s="4">
        <f>ParFedAn19!$C$26*CaGa19!$N20</f>
        <v>14514470.229456535</v>
      </c>
      <c r="EP19" s="4">
        <f>ParFedAn19!$D$26*CaGa19!$N20</f>
        <v>1956503.5787197247</v>
      </c>
      <c r="EQ19" s="4">
        <f>ParFedAn19!$E$26*CoAr14FIII19!R18</f>
        <v>0</v>
      </c>
      <c r="ER19" s="4">
        <f>ParFedAn19!$F$26*CaGa19!$N20</f>
        <v>367140.45083332027</v>
      </c>
      <c r="ES19" s="4">
        <f>ParFedAn19!$G$26*CaGa19!$N20</f>
        <v>348153.00334795256</v>
      </c>
      <c r="ET19" s="4">
        <f>ParFedAn19!$H$26*CaGa19!$N20</f>
        <v>26782.346915143156</v>
      </c>
      <c r="EU19" s="4">
        <f>ParFedAn19!$I$26*CaGa19!$N20</f>
        <v>412808.68022645643</v>
      </c>
      <c r="EV19" s="4">
        <f>ParFedAn19!$J$26*CaGa19!$N20</f>
        <v>69696.262832742228</v>
      </c>
      <c r="EW19" s="4">
        <f>ParFedAn19!$K$26*CoAr14FII19!O20</f>
        <v>226277.31352628843</v>
      </c>
      <c r="EX19" s="4">
        <f>ISR!AA20</f>
        <v>0</v>
      </c>
      <c r="EY19" s="5">
        <f t="shared" si="87"/>
        <v>17921831.86585816</v>
      </c>
      <c r="FA19" s="3" t="s">
        <v>14</v>
      </c>
      <c r="FB19" s="4">
        <f>ParFedAn19!$C$30*CaGa19!$N20</f>
        <v>13257613.019828318</v>
      </c>
      <c r="FC19" s="4">
        <f>ParFedAn19!$D$30*CaGa19!$N20</f>
        <v>1623406.2299381855</v>
      </c>
      <c r="FD19" s="4">
        <f>ParFedAn19!$E$30*CoAr14FIII19!R18</f>
        <v>472852.99328132148</v>
      </c>
      <c r="FE19" s="400">
        <f>ParFedAn19!$F$30*CaGa19!$N20</f>
        <v>-80274.790526834666</v>
      </c>
      <c r="FF19" s="4">
        <f>ParFedAn19!$G$30*CaGa19!$N20</f>
        <v>344865.40754304617</v>
      </c>
      <c r="FG19" s="4">
        <f>ParFedAn19!$H$30*CaGa19!$N20</f>
        <v>44338.837236742278</v>
      </c>
      <c r="FH19" s="4">
        <f>ParFedAn19!$I$30*CaGa19!$N20</f>
        <v>352654.77118663467</v>
      </c>
      <c r="FI19" s="4">
        <f>ParFedAn19!$J$30*CaGa19!$N20</f>
        <v>69696.262832742228</v>
      </c>
      <c r="FJ19" s="4">
        <f>ParFedAn19!$K$30*CoAr14FII19!O20</f>
        <v>230389.2118529728</v>
      </c>
      <c r="FK19" s="4">
        <f>ISR!AB20</f>
        <v>0</v>
      </c>
      <c r="FL19" s="5">
        <f t="shared" si="88"/>
        <v>16315541.943173127</v>
      </c>
      <c r="FN19" s="3" t="s">
        <v>14</v>
      </c>
      <c r="FO19" s="405">
        <f>ParFedAn19!C$41*CaGa19!$AC20+Aj1S19!AW21</f>
        <v>11515821.637953635</v>
      </c>
      <c r="FP19" s="405">
        <f>ParFedAn19!D$41*CaGa19!$AC20+Aj1S19!AX21</f>
        <v>1560562.8158699938</v>
      </c>
      <c r="FQ19" s="468">
        <f>IFERROR(ParFedAn19!$E$41*CoAr14FIII19!R18+Aj1S19!AY21,0)</f>
        <v>80101.898838684399</v>
      </c>
      <c r="FR19" s="405">
        <f>ParFedAn19!F$41*CaGa19!$AC20+Aj1S19!AZ21</f>
        <v>328460.69194215001</v>
      </c>
      <c r="FS19" s="405">
        <f>ParFedAn19!G$41*CaGa19!$AC20+Aj1S19!BA21</f>
        <v>1176625.3539998552</v>
      </c>
      <c r="FT19" s="405">
        <f>ParFedAn19!H$41*CaGa19!$AC20+Aj1S19!BB21</f>
        <v>46036.79951012208</v>
      </c>
      <c r="FU19" s="405">
        <f>ParFedAn19!I$41*CaGa19!$AC20+Aj1S19!BC21</f>
        <v>310462.15745522187</v>
      </c>
      <c r="FV19" s="405">
        <f>ParFedAn19!J$41*CaGa19!$AC20+Aj1S19!BD21</f>
        <v>70269.270090001519</v>
      </c>
      <c r="FW19" s="405">
        <f>ParFedAn19!K$41*CoAr14FII19!U20+Aj1S19!BE21</f>
        <v>230564.90220165049</v>
      </c>
      <c r="FX19" s="468">
        <f>IFERROR(ISR!AC20,0)</f>
        <v>0</v>
      </c>
      <c r="FY19" s="5">
        <f t="shared" si="89"/>
        <v>15318905.527861314</v>
      </c>
      <c r="GA19" s="3" t="s">
        <v>14</v>
      </c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5">
        <f t="shared" si="90"/>
        <v>0</v>
      </c>
      <c r="GN19" s="3" t="s">
        <v>14</v>
      </c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5">
        <f t="shared" si="91"/>
        <v>0</v>
      </c>
      <c r="HA19" s="3" t="s">
        <v>14</v>
      </c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5">
        <f t="shared" si="92"/>
        <v>0</v>
      </c>
      <c r="HN19" s="3" t="s">
        <v>14</v>
      </c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5">
        <f t="shared" si="93"/>
        <v>0</v>
      </c>
      <c r="IA19" s="3" t="s">
        <v>14</v>
      </c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5">
        <f t="shared" si="94"/>
        <v>0</v>
      </c>
    </row>
    <row r="20" spans="1:246" s="2" customFormat="1">
      <c r="A20" s="3" t="s">
        <v>15</v>
      </c>
      <c r="B20" s="4">
        <f t="shared" si="7"/>
        <v>4628330.089626411</v>
      </c>
      <c r="C20" s="4">
        <f t="shared" si="8"/>
        <v>648983.68820220977</v>
      </c>
      <c r="D20" s="4">
        <f t="shared" si="9"/>
        <v>0</v>
      </c>
      <c r="E20" s="4">
        <f t="shared" si="10"/>
        <v>212545.77541824471</v>
      </c>
      <c r="F20" s="4">
        <f t="shared" si="11"/>
        <v>189940.86265943354</v>
      </c>
      <c r="G20" s="4">
        <f t="shared" si="12"/>
        <v>17504.480867864691</v>
      </c>
      <c r="H20" s="4">
        <f t="shared" si="13"/>
        <v>148923.92087822111</v>
      </c>
      <c r="I20" s="4">
        <f t="shared" si="14"/>
        <v>26588.398046943388</v>
      </c>
      <c r="J20" s="4">
        <f t="shared" si="15"/>
        <v>65193.991995003409</v>
      </c>
      <c r="K20" s="4">
        <f t="shared" si="16"/>
        <v>0</v>
      </c>
      <c r="L20" s="6">
        <f t="shared" si="17"/>
        <v>5938011.2076943312</v>
      </c>
      <c r="M20" s="3"/>
      <c r="N20" s="3" t="s">
        <v>15</v>
      </c>
      <c r="O20" s="4">
        <f t="shared" si="18"/>
        <v>5048415.7990622586</v>
      </c>
      <c r="P20" s="4">
        <f t="shared" si="19"/>
        <v>669342.7075004573</v>
      </c>
      <c r="Q20" s="4">
        <f t="shared" si="20"/>
        <v>4795115.7756750742</v>
      </c>
      <c r="R20" s="4">
        <f t="shared" si="21"/>
        <v>82131.71619646858</v>
      </c>
      <c r="S20" s="4">
        <f t="shared" si="22"/>
        <v>221241.78625802972</v>
      </c>
      <c r="T20" s="4">
        <f t="shared" si="23"/>
        <v>14410.868462536215</v>
      </c>
      <c r="U20" s="4">
        <f t="shared" si="24"/>
        <v>130574.45122241587</v>
      </c>
      <c r="V20" s="4">
        <f t="shared" si="25"/>
        <v>26588.398046943388</v>
      </c>
      <c r="W20" s="4">
        <f t="shared" si="26"/>
        <v>62144.496378686585</v>
      </c>
      <c r="X20" s="4">
        <f t="shared" si="27"/>
        <v>27124</v>
      </c>
      <c r="Y20" s="5">
        <f t="shared" si="28"/>
        <v>11077089.998802871</v>
      </c>
      <c r="Z20" s="5"/>
      <c r="AA20" s="3" t="s">
        <v>15</v>
      </c>
      <c r="AB20" s="4">
        <f t="shared" si="29"/>
        <v>1475409.7582078646</v>
      </c>
      <c r="AC20" s="4">
        <f t="shared" si="30"/>
        <v>199943.8422277818</v>
      </c>
      <c r="AD20" s="4">
        <f t="shared" si="31"/>
        <v>812298.71490818157</v>
      </c>
      <c r="AE20" s="4">
        <f t="shared" si="32"/>
        <v>42093.606358393707</v>
      </c>
      <c r="AF20" s="4">
        <f t="shared" si="33"/>
        <v>150404.76869504098</v>
      </c>
      <c r="AG20" s="4">
        <f t="shared" si="34"/>
        <v>5894.2046848434429</v>
      </c>
      <c r="AH20" s="4">
        <f t="shared" si="35"/>
        <v>39787.64398666707</v>
      </c>
      <c r="AI20" s="4">
        <f t="shared" si="36"/>
        <v>8999.4110531816841</v>
      </c>
      <c r="AJ20" s="4">
        <f t="shared" si="37"/>
        <v>22125.902509207608</v>
      </c>
      <c r="AK20" s="4">
        <f t="shared" si="38"/>
        <v>128508</v>
      </c>
      <c r="AL20" s="5">
        <f t="shared" si="39"/>
        <v>2885465.8526311624</v>
      </c>
      <c r="AN20" s="3" t="s">
        <v>15</v>
      </c>
      <c r="AO20" s="4">
        <f t="shared" si="40"/>
        <v>0</v>
      </c>
      <c r="AP20" s="4">
        <f t="shared" si="41"/>
        <v>0</v>
      </c>
      <c r="AQ20" s="4">
        <f t="shared" si="42"/>
        <v>0</v>
      </c>
      <c r="AR20" s="4">
        <f t="shared" si="43"/>
        <v>0</v>
      </c>
      <c r="AS20" s="4">
        <f t="shared" si="44"/>
        <v>0</v>
      </c>
      <c r="AT20" s="4">
        <f t="shared" si="45"/>
        <v>0</v>
      </c>
      <c r="AU20" s="4">
        <f t="shared" si="46"/>
        <v>0</v>
      </c>
      <c r="AV20" s="4">
        <f t="shared" si="47"/>
        <v>0</v>
      </c>
      <c r="AW20" s="4">
        <f t="shared" si="48"/>
        <v>0</v>
      </c>
      <c r="AX20" s="4">
        <f t="shared" si="49"/>
        <v>0</v>
      </c>
      <c r="AY20" s="5">
        <f t="shared" si="50"/>
        <v>0</v>
      </c>
      <c r="BA20" s="3" t="s">
        <v>15</v>
      </c>
      <c r="BB20" s="4">
        <f t="shared" si="95"/>
        <v>9676745.8886886686</v>
      </c>
      <c r="BC20" s="4">
        <f t="shared" si="96"/>
        <v>1318326.3957026671</v>
      </c>
      <c r="BD20" s="4">
        <f t="shared" si="97"/>
        <v>4795115.7756750742</v>
      </c>
      <c r="BE20" s="4">
        <f t="shared" si="98"/>
        <v>294677.49161471333</v>
      </c>
      <c r="BF20" s="4">
        <f t="shared" si="99"/>
        <v>411182.6489174632</v>
      </c>
      <c r="BG20" s="4">
        <f t="shared" si="100"/>
        <v>31915.349330400906</v>
      </c>
      <c r="BH20" s="4">
        <f t="shared" si="101"/>
        <v>279498.37210063695</v>
      </c>
      <c r="BI20" s="4">
        <f t="shared" si="102"/>
        <v>53176.796093886769</v>
      </c>
      <c r="BJ20" s="4">
        <f t="shared" si="103"/>
        <v>127338.48837368999</v>
      </c>
      <c r="BK20" s="4">
        <f t="shared" si="104"/>
        <v>27124</v>
      </c>
      <c r="BL20" s="5">
        <f t="shared" si="60"/>
        <v>17015101.206497204</v>
      </c>
      <c r="BN20" s="3" t="s">
        <v>15</v>
      </c>
      <c r="BO20" s="4">
        <f t="shared" si="61"/>
        <v>1475409.7582078646</v>
      </c>
      <c r="BP20" s="4">
        <f t="shared" si="62"/>
        <v>199943.8422277818</v>
      </c>
      <c r="BQ20" s="4">
        <f t="shared" si="63"/>
        <v>812298.71490818157</v>
      </c>
      <c r="BR20" s="4">
        <f t="shared" si="64"/>
        <v>42093.606358393707</v>
      </c>
      <c r="BS20" s="4">
        <f t="shared" si="65"/>
        <v>150404.76869504098</v>
      </c>
      <c r="BT20" s="4">
        <f t="shared" si="66"/>
        <v>5894.2046848434429</v>
      </c>
      <c r="BU20" s="4">
        <f t="shared" si="67"/>
        <v>39787.64398666707</v>
      </c>
      <c r="BV20" s="4">
        <f t="shared" si="68"/>
        <v>8999.4110531816841</v>
      </c>
      <c r="BW20" s="4">
        <f t="shared" si="69"/>
        <v>22125.902509207608</v>
      </c>
      <c r="BX20" s="4">
        <f t="shared" si="70"/>
        <v>128508</v>
      </c>
      <c r="BY20" s="5">
        <f t="shared" si="71"/>
        <v>2885465.8526311624</v>
      </c>
      <c r="CA20" s="3" t="s">
        <v>15</v>
      </c>
      <c r="CB20" s="4">
        <f t="shared" si="72"/>
        <v>11152155.646896534</v>
      </c>
      <c r="CC20" s="4">
        <f t="shared" si="73"/>
        <v>1518270.237930449</v>
      </c>
      <c r="CD20" s="4">
        <f t="shared" si="74"/>
        <v>5607414.4905832559</v>
      </c>
      <c r="CE20" s="4">
        <f t="shared" si="75"/>
        <v>336771.09797310701</v>
      </c>
      <c r="CF20" s="4">
        <f t="shared" si="76"/>
        <v>561587.41761250421</v>
      </c>
      <c r="CG20" s="4">
        <f t="shared" si="77"/>
        <v>37809.55401524435</v>
      </c>
      <c r="CH20" s="4">
        <f t="shared" si="78"/>
        <v>319286.01608730399</v>
      </c>
      <c r="CI20" s="4">
        <f t="shared" si="79"/>
        <v>62176.207147068453</v>
      </c>
      <c r="CJ20" s="4">
        <f t="shared" si="80"/>
        <v>149464.3908828976</v>
      </c>
      <c r="CK20" s="4">
        <f t="shared" si="81"/>
        <v>155632</v>
      </c>
      <c r="CL20" s="5">
        <f t="shared" si="82"/>
        <v>19900567.059128366</v>
      </c>
      <c r="CM20" s="5"/>
      <c r="CN20" s="3" t="s">
        <v>15</v>
      </c>
      <c r="CO20" s="4">
        <f>ParFedAn19!$C$7*CaGa19!$N21</f>
        <v>1369932.2072201597</v>
      </c>
      <c r="CP20" s="4">
        <f>ParFedAn19!$D$7*CaGa19!$N21</f>
        <v>188510.68756826979</v>
      </c>
      <c r="CQ20" s="4">
        <f>ParFedAn19!$E$7*CoAr14FIII19!R19</f>
        <v>0</v>
      </c>
      <c r="CR20" s="4">
        <f>ParFedAn19!$F$7*CaGa19!$N21</f>
        <v>50114.145155851002</v>
      </c>
      <c r="CS20" s="4">
        <f>ParFedAn19!$G$7*CaGa19!$N21</f>
        <v>102232.48948930654</v>
      </c>
      <c r="CT20" s="4">
        <f>ParFedAn19!$H$7*CaGa19!$N21</f>
        <v>6317.6752604278281</v>
      </c>
      <c r="CU20" s="4">
        <f>ParFedAn19!$I$7*CaGa19!$N21+Aj1S19!G22</f>
        <v>50148.144197391906</v>
      </c>
      <c r="CV20" s="4">
        <f>ParFedAn19!$J$7*CaGa19!$N21</f>
        <v>8862.7993489811288</v>
      </c>
      <c r="CW20" s="4">
        <f>ParFedAn19!$K$7*CoAr14FII19!O21+Aj1S19!I22</f>
        <v>22413.925628992878</v>
      </c>
      <c r="CX20" s="4">
        <f>ISR!W21</f>
        <v>0</v>
      </c>
      <c r="CY20" s="5">
        <f t="shared" si="83"/>
        <v>1798532.0738693809</v>
      </c>
      <c r="DA20" s="3" t="s">
        <v>15</v>
      </c>
      <c r="DB20" s="4">
        <f>ParFedAn19!$C$11*CaGa19!$N21</f>
        <v>1892145.7861827852</v>
      </c>
      <c r="DC20" s="4">
        <f>ParFedAn19!$D$11*CaGa19!$N21</f>
        <v>272671.88515763596</v>
      </c>
      <c r="DD20" s="4">
        <f>ParFedAn19!$E$11*CoAr14FIII19!R19</f>
        <v>0</v>
      </c>
      <c r="DE20" s="4">
        <f>ParFedAn19!$F$11*CaGa19!$N21</f>
        <v>87361.475170976875</v>
      </c>
      <c r="DF20" s="4">
        <f>ParFedAn19!$G$11*CaGa19!$N21</f>
        <v>43854.1865850635</v>
      </c>
      <c r="DG20" s="4">
        <f>ParFedAn19!$H$11*CaGa19!$N21</f>
        <v>5148.3286240877187</v>
      </c>
      <c r="DH20" s="4">
        <f>ParFedAn19!$I$11*CaGa19!$N21+Aj1S19!G22</f>
        <v>53101.62886201575</v>
      </c>
      <c r="DI20" s="4">
        <f>ParFedAn19!$J$11*CaGa19!$N21</f>
        <v>8862.7993489811288</v>
      </c>
      <c r="DJ20" s="4">
        <f>ParFedAn19!$K$11*CoAr14FII19!O21+Aj1S19!I22</f>
        <v>27212.303734279485</v>
      </c>
      <c r="DK20" s="4">
        <f>ISR!X21</f>
        <v>0</v>
      </c>
      <c r="DL20" s="5">
        <f t="shared" si="84"/>
        <v>2390358.3936658264</v>
      </c>
      <c r="DN20" s="3" t="s">
        <v>15</v>
      </c>
      <c r="DO20" s="4">
        <f>ParFedAn19!$C$14*CaGa19!$N21</f>
        <v>1366252.0962234656</v>
      </c>
      <c r="DP20" s="4">
        <f>ParFedAn19!$D$14*CaGa19!$N21</f>
        <v>187801.115476304</v>
      </c>
      <c r="DQ20" s="4">
        <f>ParFedAn19!$E$14*CoAr14FIII19!R19</f>
        <v>0</v>
      </c>
      <c r="DR20" s="4">
        <f>ParFedAn19!$F$14*CaGa19!$N21</f>
        <v>75070.155091416847</v>
      </c>
      <c r="DS20" s="4">
        <f>ParFedAn19!$G$14*CaGa19!$N21</f>
        <v>43854.1865850635</v>
      </c>
      <c r="DT20" s="4">
        <f>ParFedAn19!$H$14*CaGa19!$N21</f>
        <v>6038.4769833491455</v>
      </c>
      <c r="DU20" s="4">
        <f>ParFedAn19!$I$14*CaGa19!$N21+Aj1S19!G22</f>
        <v>45674.147818813442</v>
      </c>
      <c r="DV20" s="4">
        <f>ParFedAn19!$J$14*CaGa19!$N21</f>
        <v>8862.7993489811288</v>
      </c>
      <c r="DW20" s="4">
        <f>ParFedAn19!$K$14*CoAr14FII19!O21+Aj1S19!I22</f>
        <v>15567.762631731046</v>
      </c>
      <c r="DX20" s="4">
        <f>ISR!Y21</f>
        <v>0</v>
      </c>
      <c r="DY20" s="5">
        <f t="shared" si="85"/>
        <v>1749120.7401591246</v>
      </c>
      <c r="EA20" s="3" t="s">
        <v>15</v>
      </c>
      <c r="EB20" s="4">
        <f>ParFedAn19!$C$22*CaGa19!$N21</f>
        <v>1516829.006061652</v>
      </c>
      <c r="EC20" s="4">
        <f>ParFedAn19!$D$22*CaGa19!$N21</f>
        <v>214109.94419253495</v>
      </c>
      <c r="ED20" s="4">
        <f>ParFedAn19!$E$22*CoAr14FIII19!R19</f>
        <v>0</v>
      </c>
      <c r="EE20" s="4">
        <f>ParFedAn19!$F$22*CaGa19!$N21</f>
        <v>45652.962758702248</v>
      </c>
      <c r="EF20" s="4">
        <f>ParFedAn19!$G$22*CaGa19!$N21</f>
        <v>133115.35205284844</v>
      </c>
      <c r="EG20" s="4">
        <f>ParFedAn19!$H$22*CaGa19!$N21</f>
        <v>5366.8715682870061</v>
      </c>
      <c r="EH20" s="4">
        <f>ParFedAn19!$I$22*CaGa19!$N21</f>
        <v>33235.674319363556</v>
      </c>
      <c r="EI20" s="4">
        <f>ParFedAn19!$J$22*CaGa19!$N21</f>
        <v>8862.7993489811288</v>
      </c>
      <c r="EJ20" s="4">
        <f>ParFedAn19!$K$22*CoAr14FII19!O21</f>
        <v>18600.159823532176</v>
      </c>
      <c r="EK20" s="4">
        <f>ISR!Z21</f>
        <v>0</v>
      </c>
      <c r="EL20" s="5">
        <f t="shared" si="86"/>
        <v>1975772.7701259016</v>
      </c>
      <c r="EN20" s="3" t="s">
        <v>15</v>
      </c>
      <c r="EO20" s="4">
        <f>ParFedAn19!$C$26*CaGa19!$N21</f>
        <v>1845706.3847044725</v>
      </c>
      <c r="EP20" s="4">
        <f>ParFedAn19!$D$26*CaGa19!$N21</f>
        <v>248795.24294393466</v>
      </c>
      <c r="EQ20" s="4">
        <f>ParFedAn19!$E$26*CoAr14FIII19!R19</f>
        <v>0</v>
      </c>
      <c r="ER20" s="4">
        <f>ParFedAn19!$F$26*CaGa19!$N21</f>
        <v>46686.752149665626</v>
      </c>
      <c r="ES20" s="4">
        <f>ParFedAn19!$G$26*CaGa19!$N21</f>
        <v>44272.247693150151</v>
      </c>
      <c r="ET20" s="4">
        <f>ParFedAn19!$H$26*CaGa19!$N21</f>
        <v>3405.7287601395806</v>
      </c>
      <c r="EU20" s="4">
        <f>ParFedAn19!$I$26*CaGa19!$N21</f>
        <v>52494.070035646509</v>
      </c>
      <c r="EV20" s="4">
        <f>ParFedAn19!$J$26*CaGa19!$N21</f>
        <v>8862.7993489811288</v>
      </c>
      <c r="EW20" s="4">
        <f>ParFedAn19!$K$26*CoAr14FII19!O21</f>
        <v>21576.128197270227</v>
      </c>
      <c r="EX20" s="4">
        <f>ISR!AA21</f>
        <v>27124</v>
      </c>
      <c r="EY20" s="5">
        <f t="shared" si="87"/>
        <v>2298923.3538332609</v>
      </c>
      <c r="FA20" s="3" t="s">
        <v>15</v>
      </c>
      <c r="FB20" s="4">
        <f>ParFedAn19!$C$30*CaGa19!$N21</f>
        <v>1685880.4082961341</v>
      </c>
      <c r="FC20" s="4">
        <f>ParFedAn19!$D$30*CaGa19!$N21</f>
        <v>206437.52036398766</v>
      </c>
      <c r="FD20" s="4">
        <f>ParFedAn19!$E$30*CoAr14FIII19!R19</f>
        <v>4795115.7756750742</v>
      </c>
      <c r="FE20" s="400">
        <f>ParFedAn19!$F$30*CaGa19!$N21</f>
        <v>-10207.998711899287</v>
      </c>
      <c r="FF20" s="4">
        <f>ParFedAn19!$G$30*CaGa19!$N21</f>
        <v>43854.186512031134</v>
      </c>
      <c r="FG20" s="4">
        <f>ParFedAn19!$H$30*CaGa19!$N21</f>
        <v>5638.2681341096277</v>
      </c>
      <c r="FH20" s="4">
        <f>ParFedAn19!$I$30*CaGa19!$N21</f>
        <v>44844.706867405795</v>
      </c>
      <c r="FI20" s="4">
        <f>ParFedAn19!$J$30*CaGa19!$N21</f>
        <v>8862.7993489811288</v>
      </c>
      <c r="FJ20" s="4">
        <f>ParFedAn19!$K$30*CoAr14FII19!O21</f>
        <v>21968.208357884188</v>
      </c>
      <c r="FK20" s="4">
        <f>ISR!AB21</f>
        <v>0</v>
      </c>
      <c r="FL20" s="5">
        <f t="shared" si="88"/>
        <v>6802393.8748437101</v>
      </c>
      <c r="FN20" s="3" t="s">
        <v>15</v>
      </c>
      <c r="FO20" s="405">
        <f>ParFedAn19!C$41*CaGa19!$AC21+Aj1S19!AW22</f>
        <v>1475409.7582078646</v>
      </c>
      <c r="FP20" s="405">
        <f>ParFedAn19!D$41*CaGa19!$AC21+Aj1S19!AX22</f>
        <v>199943.8422277818</v>
      </c>
      <c r="FQ20" s="468">
        <f>IFERROR(ParFedAn19!$E$41*CoAr14FIII19!R19+Aj1S19!AY22,0)</f>
        <v>812298.71490818157</v>
      </c>
      <c r="FR20" s="405">
        <f>ParFedAn19!F$41*CaGa19!$AC21+Aj1S19!AZ22</f>
        <v>42093.606358393707</v>
      </c>
      <c r="FS20" s="405">
        <f>ParFedAn19!G$41*CaGa19!$AC21+Aj1S19!BA22</f>
        <v>150404.76869504098</v>
      </c>
      <c r="FT20" s="405">
        <f>ParFedAn19!H$41*CaGa19!$AC21+Aj1S19!BB22</f>
        <v>5894.2046848434429</v>
      </c>
      <c r="FU20" s="405">
        <f>ParFedAn19!I$41*CaGa19!$AC21+Aj1S19!BC22</f>
        <v>39787.64398666707</v>
      </c>
      <c r="FV20" s="405">
        <f>ParFedAn19!J$41*CaGa19!$AC21+Aj1S19!BD22</f>
        <v>8999.4110531816841</v>
      </c>
      <c r="FW20" s="405">
        <f>ParFedAn19!K$41*CoAr14FII19!U21+Aj1S19!BE22</f>
        <v>22125.902509207608</v>
      </c>
      <c r="FX20" s="468">
        <f>IFERROR(ISR!AC21,0)</f>
        <v>128508</v>
      </c>
      <c r="FY20" s="5">
        <f t="shared" si="89"/>
        <v>2885465.8526311624</v>
      </c>
      <c r="GA20" s="3" t="s">
        <v>15</v>
      </c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5">
        <f t="shared" si="90"/>
        <v>0</v>
      </c>
      <c r="GN20" s="3" t="s">
        <v>15</v>
      </c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5">
        <f t="shared" si="91"/>
        <v>0</v>
      </c>
      <c r="HA20" s="3" t="s">
        <v>15</v>
      </c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5">
        <f t="shared" si="92"/>
        <v>0</v>
      </c>
      <c r="HN20" s="3" t="s">
        <v>15</v>
      </c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5">
        <f t="shared" si="93"/>
        <v>0</v>
      </c>
      <c r="IA20" s="3" t="s">
        <v>15</v>
      </c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5">
        <f t="shared" si="94"/>
        <v>0</v>
      </c>
    </row>
    <row r="21" spans="1:246" s="2" customFormat="1">
      <c r="A21" s="3" t="s">
        <v>16</v>
      </c>
      <c r="B21" s="4">
        <f t="shared" si="7"/>
        <v>3269099.307078925</v>
      </c>
      <c r="C21" s="4">
        <f t="shared" si="8"/>
        <v>458392.57017613004</v>
      </c>
      <c r="D21" s="4">
        <f t="shared" si="9"/>
        <v>0</v>
      </c>
      <c r="E21" s="4">
        <f t="shared" si="10"/>
        <v>150126.12188134191</v>
      </c>
      <c r="F21" s="4">
        <f t="shared" si="11"/>
        <v>134159.7359051044</v>
      </c>
      <c r="G21" s="4">
        <f t="shared" si="12"/>
        <v>12363.829970591349</v>
      </c>
      <c r="H21" s="4">
        <f t="shared" si="13"/>
        <v>105084.79330793681</v>
      </c>
      <c r="I21" s="4">
        <f t="shared" si="14"/>
        <v>18780.016106979368</v>
      </c>
      <c r="J21" s="4">
        <f t="shared" si="15"/>
        <v>44138.014258619507</v>
      </c>
      <c r="K21" s="4">
        <f t="shared" si="16"/>
        <v>0</v>
      </c>
      <c r="L21" s="6">
        <f t="shared" si="17"/>
        <v>4192144.3886856283</v>
      </c>
      <c r="M21" s="3"/>
      <c r="N21" s="3" t="s">
        <v>16</v>
      </c>
      <c r="O21" s="4">
        <f t="shared" si="18"/>
        <v>3565815.8063425589</v>
      </c>
      <c r="P21" s="4">
        <f t="shared" si="19"/>
        <v>472772.62833790213</v>
      </c>
      <c r="Q21" s="4">
        <f t="shared" si="20"/>
        <v>3070172.1266009142</v>
      </c>
      <c r="R21" s="4">
        <f t="shared" si="21"/>
        <v>58011.578972914373</v>
      </c>
      <c r="S21" s="4">
        <f t="shared" si="22"/>
        <v>156268.32057075878</v>
      </c>
      <c r="T21" s="4">
        <f t="shared" si="23"/>
        <v>10178.738161064337</v>
      </c>
      <c r="U21" s="4">
        <f t="shared" si="24"/>
        <v>92227.831582311774</v>
      </c>
      <c r="V21" s="4">
        <f t="shared" si="25"/>
        <v>18780.016106979368</v>
      </c>
      <c r="W21" s="4">
        <f t="shared" si="26"/>
        <v>42230.179486806883</v>
      </c>
      <c r="X21" s="4">
        <f t="shared" si="27"/>
        <v>454620</v>
      </c>
      <c r="Y21" s="5">
        <f t="shared" si="28"/>
        <v>7941077.2261622101</v>
      </c>
      <c r="Z21" s="5"/>
      <c r="AA21" s="3" t="s">
        <v>16</v>
      </c>
      <c r="AB21" s="4">
        <f t="shared" si="29"/>
        <v>1019381.5913071592</v>
      </c>
      <c r="AC21" s="4">
        <f t="shared" si="30"/>
        <v>138135.50758464998</v>
      </c>
      <c r="AD21" s="4">
        <f t="shared" si="31"/>
        <v>520091.0655037816</v>
      </c>
      <c r="AE21" s="4">
        <f t="shared" si="32"/>
        <v>29060.250703971014</v>
      </c>
      <c r="AF21" s="4">
        <f t="shared" si="33"/>
        <v>104622.65567215653</v>
      </c>
      <c r="AG21" s="4">
        <f t="shared" si="34"/>
        <v>4080.6633675553367</v>
      </c>
      <c r="AH21" s="4">
        <f t="shared" si="35"/>
        <v>27466.999686414449</v>
      </c>
      <c r="AI21" s="4">
        <f t="shared" si="36"/>
        <v>6224.9959917424703</v>
      </c>
      <c r="AJ21" s="4">
        <f t="shared" si="37"/>
        <v>15079.64974828109</v>
      </c>
      <c r="AK21" s="4">
        <f t="shared" si="38"/>
        <v>408624</v>
      </c>
      <c r="AL21" s="5">
        <f t="shared" si="39"/>
        <v>2272767.3795657111</v>
      </c>
      <c r="AN21" s="3" t="s">
        <v>16</v>
      </c>
      <c r="AO21" s="4">
        <f t="shared" si="40"/>
        <v>0</v>
      </c>
      <c r="AP21" s="4">
        <f t="shared" si="41"/>
        <v>0</v>
      </c>
      <c r="AQ21" s="4">
        <f t="shared" si="42"/>
        <v>0</v>
      </c>
      <c r="AR21" s="4">
        <f t="shared" si="43"/>
        <v>0</v>
      </c>
      <c r="AS21" s="4">
        <f t="shared" si="44"/>
        <v>0</v>
      </c>
      <c r="AT21" s="4">
        <f t="shared" si="45"/>
        <v>0</v>
      </c>
      <c r="AU21" s="4">
        <f t="shared" si="46"/>
        <v>0</v>
      </c>
      <c r="AV21" s="4">
        <f t="shared" si="47"/>
        <v>0</v>
      </c>
      <c r="AW21" s="4">
        <f t="shared" si="48"/>
        <v>0</v>
      </c>
      <c r="AX21" s="4">
        <f t="shared" si="49"/>
        <v>0</v>
      </c>
      <c r="AY21" s="5">
        <f t="shared" si="50"/>
        <v>0</v>
      </c>
      <c r="BA21" s="3" t="s">
        <v>16</v>
      </c>
      <c r="BB21" s="4">
        <f t="shared" si="95"/>
        <v>6834915.113421483</v>
      </c>
      <c r="BC21" s="4">
        <f t="shared" si="96"/>
        <v>931165.19851403206</v>
      </c>
      <c r="BD21" s="4">
        <f t="shared" si="97"/>
        <v>3070172.1266009142</v>
      </c>
      <c r="BE21" s="4">
        <f t="shared" si="98"/>
        <v>208137.70085425628</v>
      </c>
      <c r="BF21" s="4">
        <f t="shared" si="99"/>
        <v>290428.05647586315</v>
      </c>
      <c r="BG21" s="4">
        <f t="shared" si="100"/>
        <v>22542.568131655684</v>
      </c>
      <c r="BH21" s="4">
        <f t="shared" si="101"/>
        <v>197312.62489024858</v>
      </c>
      <c r="BI21" s="4">
        <f t="shared" si="102"/>
        <v>37560.032213958737</v>
      </c>
      <c r="BJ21" s="4">
        <f t="shared" si="103"/>
        <v>86368.193745426397</v>
      </c>
      <c r="BK21" s="4">
        <f t="shared" si="104"/>
        <v>454620</v>
      </c>
      <c r="BL21" s="5">
        <f t="shared" si="60"/>
        <v>12133221.614847839</v>
      </c>
      <c r="BN21" s="3" t="s">
        <v>16</v>
      </c>
      <c r="BO21" s="4">
        <f t="shared" si="61"/>
        <v>1019381.5913071592</v>
      </c>
      <c r="BP21" s="4">
        <f t="shared" si="62"/>
        <v>138135.50758464998</v>
      </c>
      <c r="BQ21" s="4">
        <f t="shared" si="63"/>
        <v>520091.0655037816</v>
      </c>
      <c r="BR21" s="4">
        <f t="shared" si="64"/>
        <v>29060.250703971014</v>
      </c>
      <c r="BS21" s="4">
        <f t="shared" si="65"/>
        <v>104622.65567215653</v>
      </c>
      <c r="BT21" s="4">
        <f t="shared" si="66"/>
        <v>4080.6633675553367</v>
      </c>
      <c r="BU21" s="4">
        <f t="shared" si="67"/>
        <v>27466.999686414449</v>
      </c>
      <c r="BV21" s="4">
        <f t="shared" si="68"/>
        <v>6224.9959917424703</v>
      </c>
      <c r="BW21" s="4">
        <f t="shared" si="69"/>
        <v>15079.64974828109</v>
      </c>
      <c r="BX21" s="4">
        <f t="shared" si="70"/>
        <v>408624</v>
      </c>
      <c r="BY21" s="5">
        <f t="shared" si="71"/>
        <v>2272767.3795657111</v>
      </c>
      <c r="CA21" s="3" t="s">
        <v>16</v>
      </c>
      <c r="CB21" s="4">
        <f t="shared" si="72"/>
        <v>7854296.7047286425</v>
      </c>
      <c r="CC21" s="4">
        <f t="shared" si="73"/>
        <v>1069300.706098682</v>
      </c>
      <c r="CD21" s="4">
        <f t="shared" si="74"/>
        <v>3590263.1921046958</v>
      </c>
      <c r="CE21" s="4">
        <f t="shared" si="75"/>
        <v>237197.9515582273</v>
      </c>
      <c r="CF21" s="4">
        <f t="shared" si="76"/>
        <v>395050.71214801969</v>
      </c>
      <c r="CG21" s="4">
        <f t="shared" si="77"/>
        <v>26623.231499211019</v>
      </c>
      <c r="CH21" s="4">
        <f t="shared" si="78"/>
        <v>224779.62457666302</v>
      </c>
      <c r="CI21" s="4">
        <f t="shared" si="79"/>
        <v>43785.028205701208</v>
      </c>
      <c r="CJ21" s="4">
        <f t="shared" si="80"/>
        <v>101447.84349370749</v>
      </c>
      <c r="CK21" s="4">
        <f t="shared" si="81"/>
        <v>863244</v>
      </c>
      <c r="CL21" s="5">
        <f t="shared" si="82"/>
        <v>14405988.994413551</v>
      </c>
      <c r="CM21" s="5"/>
      <c r="CN21" s="3" t="s">
        <v>16</v>
      </c>
      <c r="CO21" s="4">
        <f>ParFedAn19!$C$7*CaGa19!$N22</f>
        <v>967615.60706445144</v>
      </c>
      <c r="CP21" s="4">
        <f>ParFedAn19!$D$7*CaGa19!$N22</f>
        <v>133149.56932039949</v>
      </c>
      <c r="CQ21" s="4">
        <f>ParFedAn19!$E$7*CoAr14FIII19!R20</f>
        <v>0</v>
      </c>
      <c r="CR21" s="4">
        <f>ParFedAn19!$F$7*CaGa19!$N22</f>
        <v>35396.809223058037</v>
      </c>
      <c r="CS21" s="4">
        <f>ParFedAn19!$G$7*CaGa19!$N22</f>
        <v>72209.231856542465</v>
      </c>
      <c r="CT21" s="4">
        <f>ParFedAn19!$H$7*CaGa19!$N22</f>
        <v>4462.3238654703118</v>
      </c>
      <c r="CU21" s="4">
        <f>ParFedAn19!$I$7*CaGa19!$N22+Aj1S19!G23</f>
        <v>35386.255597242867</v>
      </c>
      <c r="CV21" s="4">
        <f>ParFedAn19!$J$7*CaGa19!$N22</f>
        <v>6260.0053689931228</v>
      </c>
      <c r="CW21" s="4">
        <f>ParFedAn19!$K$7*CoAr14FII19!O22+Aj1S19!I23</f>
        <v>15176.527585828571</v>
      </c>
      <c r="CX21" s="4">
        <f>ISR!W22</f>
        <v>0</v>
      </c>
      <c r="CY21" s="5">
        <f t="shared" si="83"/>
        <v>1269656.3298819861</v>
      </c>
      <c r="DA21" s="3" t="s">
        <v>16</v>
      </c>
      <c r="DB21" s="4">
        <f>ParFedAn19!$C$11*CaGa19!$N22</f>
        <v>1336467.4426239424</v>
      </c>
      <c r="DC21" s="4">
        <f>ParFedAn19!$D$11*CaGa19!$N22</f>
        <v>192594.61913199091</v>
      </c>
      <c r="DD21" s="4">
        <f>ParFedAn19!$E$11*CoAr14FIII19!R20</f>
        <v>0</v>
      </c>
      <c r="DE21" s="4">
        <f>ParFedAn19!$F$11*CaGa19!$N22</f>
        <v>61705.481764781754</v>
      </c>
      <c r="DF21" s="4">
        <f>ParFedAn19!$G$11*CaGa19!$N22</f>
        <v>30975.252024280966</v>
      </c>
      <c r="DG21" s="4">
        <f>ParFedAn19!$H$11*CaGa19!$N22</f>
        <v>3636.386604175475</v>
      </c>
      <c r="DH21" s="4">
        <f>ParFedAn19!$I$11*CaGa19!$N22+Aj1S19!G23</f>
        <v>37472.371860261905</v>
      </c>
      <c r="DI21" s="4">
        <f>ParFedAn19!$J$11*CaGa19!$N22</f>
        <v>6260.0053689931228</v>
      </c>
      <c r="DJ21" s="4">
        <f>ParFedAn19!$K$11*CoAr14FII19!O22+Aj1S19!I23</f>
        <v>18437.256700069407</v>
      </c>
      <c r="DK21" s="4">
        <f>ISR!X22</f>
        <v>0</v>
      </c>
      <c r="DL21" s="5">
        <f t="shared" si="84"/>
        <v>1687548.8160784962</v>
      </c>
      <c r="DN21" s="3" t="s">
        <v>16</v>
      </c>
      <c r="DO21" s="4">
        <f>ParFedAn19!$C$14*CaGa19!$N22</f>
        <v>965016.25739053113</v>
      </c>
      <c r="DP21" s="4">
        <f>ParFedAn19!$D$14*CaGa19!$N22</f>
        <v>132648.3817237397</v>
      </c>
      <c r="DQ21" s="4">
        <f>ParFedAn19!$E$14*CoAr14FIII19!R20</f>
        <v>0</v>
      </c>
      <c r="DR21" s="4">
        <f>ParFedAn19!$F$14*CaGa19!$N22</f>
        <v>53023.830893502105</v>
      </c>
      <c r="DS21" s="4">
        <f>ParFedAn19!$G$14*CaGa19!$N22</f>
        <v>30975.252024280966</v>
      </c>
      <c r="DT21" s="4">
        <f>ParFedAn19!$H$14*CaGa19!$N22</f>
        <v>4265.1195009455632</v>
      </c>
      <c r="DU21" s="4">
        <f>ParFedAn19!$I$14*CaGa19!$N22+Aj1S19!G23</f>
        <v>32226.165850432033</v>
      </c>
      <c r="DV21" s="4">
        <f>ParFedAn19!$J$14*CaGa19!$N22</f>
        <v>6260.0053689931228</v>
      </c>
      <c r="DW21" s="4">
        <f>ParFedAn19!$K$14*CoAr14FII19!O22+Aj1S19!I23</f>
        <v>10524.229972721529</v>
      </c>
      <c r="DX21" s="4">
        <f>ISR!Y22</f>
        <v>0</v>
      </c>
      <c r="DY21" s="5">
        <f t="shared" si="85"/>
        <v>1234939.2427251465</v>
      </c>
      <c r="EA21" s="3" t="s">
        <v>16</v>
      </c>
      <c r="EB21" s="4">
        <f>ParFedAn19!$C$22*CaGa19!$N22</f>
        <v>1071372.2998684421</v>
      </c>
      <c r="EC21" s="4">
        <f>ParFedAn19!$D$22*CaGa19!$N22</f>
        <v>151230.93138221296</v>
      </c>
      <c r="ED21" s="4">
        <f>ParFedAn19!$E$22*CoAr14FIII19!R20</f>
        <v>0</v>
      </c>
      <c r="EE21" s="4">
        <f>ParFedAn19!$F$22*CaGa19!$N22</f>
        <v>32245.770295225455</v>
      </c>
      <c r="EF21" s="4">
        <f>ParFedAn19!$G$22*CaGa19!$N22</f>
        <v>94022.530098465766</v>
      </c>
      <c r="EG21" s="4">
        <f>ParFedAn19!$H$22*CaGa19!$N22</f>
        <v>3790.7486685948143</v>
      </c>
      <c r="EH21" s="4">
        <f>ParFedAn19!$I$22*CaGa19!$N22</f>
        <v>23475.144983987579</v>
      </c>
      <c r="EI21" s="4">
        <f>ParFedAn19!$J$22*CaGa19!$N22</f>
        <v>6260.0053689931228</v>
      </c>
      <c r="EJ21" s="4">
        <f>ParFedAn19!$K$22*CoAr14FII19!O22</f>
        <v>12639.704778433977</v>
      </c>
      <c r="EK21" s="4">
        <f>ISR!Z22</f>
        <v>0</v>
      </c>
      <c r="EL21" s="5">
        <f t="shared" si="86"/>
        <v>1395037.1354443559</v>
      </c>
      <c r="EN21" s="3" t="s">
        <v>16</v>
      </c>
      <c r="EO21" s="4">
        <f>ParFedAn19!$C$26*CaGa19!$N22</f>
        <v>1303666.1920099943</v>
      </c>
      <c r="EP21" s="4">
        <f>ParFedAn19!$D$26*CaGa19!$N22</f>
        <v>175729.98048162126</v>
      </c>
      <c r="EQ21" s="4">
        <f>ParFedAn19!$E$26*CoAr14FIII19!R20</f>
        <v>0</v>
      </c>
      <c r="ER21" s="4">
        <f>ParFedAn19!$F$26*CaGa19!$N22</f>
        <v>32975.960259255597</v>
      </c>
      <c r="ES21" s="4">
        <f>ParFedAn19!$G$26*CaGa19!$N22</f>
        <v>31270.538499596521</v>
      </c>
      <c r="ET21" s="4">
        <f>ParFedAn19!$H$26*CaGa19!$N22</f>
        <v>2405.5469930343183</v>
      </c>
      <c r="EU21" s="4">
        <f>ParFedAn19!$I$26*CaGa19!$N22</f>
        <v>37077.80660759579</v>
      </c>
      <c r="EV21" s="4">
        <f>ParFedAn19!$J$26*CaGa19!$N22</f>
        <v>6260.0053689931228</v>
      </c>
      <c r="EW21" s="4">
        <f>ParFedAn19!$K$26*CoAr14FII19!O22</f>
        <v>14662.018674168132</v>
      </c>
      <c r="EX21" s="4">
        <f>ISR!AA22</f>
        <v>272827</v>
      </c>
      <c r="EY21" s="5">
        <f t="shared" si="87"/>
        <v>1876875.0488942591</v>
      </c>
      <c r="FA21" s="3" t="s">
        <v>16</v>
      </c>
      <c r="FB21" s="4">
        <f>ParFedAn19!$C$30*CaGa19!$N22</f>
        <v>1190777.3144641223</v>
      </c>
      <c r="FC21" s="4">
        <f>ParFedAn19!$D$30*CaGa19!$N22</f>
        <v>145811.71647406791</v>
      </c>
      <c r="FD21" s="4">
        <f>ParFedAn19!$E$30*CoAr14FIII19!R20</f>
        <v>3070172.1266009142</v>
      </c>
      <c r="FE21" s="400">
        <f>ParFedAn19!$F$30*CaGa19!$N22</f>
        <v>-7210.1515815666799</v>
      </c>
      <c r="FF21" s="4">
        <f>ParFedAn19!$G$30*CaGa19!$N22</f>
        <v>30975.251972696475</v>
      </c>
      <c r="FG21" s="4">
        <f>ParFedAn19!$H$30*CaGa19!$N22</f>
        <v>3982.4424994352044</v>
      </c>
      <c r="FH21" s="4">
        <f>ParFedAn19!$I$30*CaGa19!$N22</f>
        <v>31674.879990728401</v>
      </c>
      <c r="FI21" s="4">
        <f>ParFedAn19!$J$30*CaGa19!$N22</f>
        <v>6260.0053689931228</v>
      </c>
      <c r="FJ21" s="4">
        <f>ParFedAn19!$K$30*CoAr14FII19!O22</f>
        <v>14928.45603420477</v>
      </c>
      <c r="FK21" s="4">
        <f>ISR!AB22</f>
        <v>181793</v>
      </c>
      <c r="FL21" s="5">
        <f t="shared" si="88"/>
        <v>4487372.0418235958</v>
      </c>
      <c r="FN21" s="3" t="s">
        <v>16</v>
      </c>
      <c r="FO21" s="405">
        <f>ParFedAn19!C$41*CaGa19!$AC22+Aj1S19!AW23</f>
        <v>1019381.5913071592</v>
      </c>
      <c r="FP21" s="405">
        <f>ParFedAn19!D$41*CaGa19!$AC22+Aj1S19!AX23</f>
        <v>138135.50758464998</v>
      </c>
      <c r="FQ21" s="468">
        <f>IFERROR(ParFedAn19!$E$41*CoAr14FIII19!R20+Aj1S19!AY23,0)</f>
        <v>520091.0655037816</v>
      </c>
      <c r="FR21" s="405">
        <f>ParFedAn19!F$41*CaGa19!$AC22+Aj1S19!AZ23</f>
        <v>29060.250703971014</v>
      </c>
      <c r="FS21" s="405">
        <f>ParFedAn19!G$41*CaGa19!$AC22+Aj1S19!BA23</f>
        <v>104622.65567215653</v>
      </c>
      <c r="FT21" s="405">
        <f>ParFedAn19!H$41*CaGa19!$AC22+Aj1S19!BB23</f>
        <v>4080.6633675553367</v>
      </c>
      <c r="FU21" s="405">
        <f>ParFedAn19!I$41*CaGa19!$AC22+Aj1S19!BC23</f>
        <v>27466.999686414449</v>
      </c>
      <c r="FV21" s="405">
        <f>ParFedAn19!J$41*CaGa19!$AC22+Aj1S19!BD23</f>
        <v>6224.9959917424703</v>
      </c>
      <c r="FW21" s="405">
        <f>ParFedAn19!K$41*CoAr14FII19!U22+Aj1S19!BE23</f>
        <v>15079.64974828109</v>
      </c>
      <c r="FX21" s="468">
        <f>IFERROR(ISR!AC22,0)</f>
        <v>408624</v>
      </c>
      <c r="FY21" s="5">
        <f t="shared" si="89"/>
        <v>2272767.3795657111</v>
      </c>
      <c r="GA21" s="3" t="s">
        <v>16</v>
      </c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5">
        <f t="shared" si="90"/>
        <v>0</v>
      </c>
      <c r="GN21" s="3" t="s">
        <v>16</v>
      </c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5">
        <f t="shared" si="91"/>
        <v>0</v>
      </c>
      <c r="HA21" s="3" t="s">
        <v>16</v>
      </c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5">
        <f t="shared" si="92"/>
        <v>0</v>
      </c>
      <c r="HN21" s="3" t="s">
        <v>16</v>
      </c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5">
        <f t="shared" si="93"/>
        <v>0</v>
      </c>
      <c r="IA21" s="3" t="s">
        <v>16</v>
      </c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5">
        <f t="shared" si="94"/>
        <v>0</v>
      </c>
    </row>
    <row r="22" spans="1:246" s="2" customFormat="1">
      <c r="A22" s="3" t="s">
        <v>17</v>
      </c>
      <c r="B22" s="4">
        <f t="shared" si="7"/>
        <v>28670438.885299187</v>
      </c>
      <c r="C22" s="4">
        <f t="shared" si="8"/>
        <v>4020164.2514351024</v>
      </c>
      <c r="D22" s="4">
        <f t="shared" si="9"/>
        <v>0</v>
      </c>
      <c r="E22" s="4">
        <f t="shared" si="10"/>
        <v>1316626.2013410521</v>
      </c>
      <c r="F22" s="4">
        <f t="shared" si="11"/>
        <v>1176598.8573079198</v>
      </c>
      <c r="G22" s="4">
        <f t="shared" si="12"/>
        <v>108432.44522810447</v>
      </c>
      <c r="H22" s="4">
        <f t="shared" si="13"/>
        <v>921607.71552436484</v>
      </c>
      <c r="I22" s="4">
        <f t="shared" si="14"/>
        <v>164703.25722261312</v>
      </c>
      <c r="J22" s="4">
        <f t="shared" si="15"/>
        <v>622819.02576669259</v>
      </c>
      <c r="K22" s="4">
        <f t="shared" si="16"/>
        <v>2225925</v>
      </c>
      <c r="L22" s="6">
        <f t="shared" si="17"/>
        <v>39227315.639125042</v>
      </c>
      <c r="M22" s="3"/>
      <c r="N22" s="3" t="s">
        <v>17</v>
      </c>
      <c r="O22" s="4">
        <f t="shared" si="18"/>
        <v>31272682.335039869</v>
      </c>
      <c r="P22" s="4">
        <f t="shared" si="19"/>
        <v>4146279.2880145586</v>
      </c>
      <c r="Q22" s="4">
        <f t="shared" si="20"/>
        <v>3238311.4880410195</v>
      </c>
      <c r="R22" s="4">
        <f t="shared" si="21"/>
        <v>508769.31942113512</v>
      </c>
      <c r="S22" s="4">
        <f t="shared" si="22"/>
        <v>1370494.1067194429</v>
      </c>
      <c r="T22" s="4">
        <f t="shared" si="23"/>
        <v>89268.897321145894</v>
      </c>
      <c r="U22" s="4">
        <f t="shared" si="24"/>
        <v>808850.4387671994</v>
      </c>
      <c r="V22" s="4">
        <f t="shared" si="25"/>
        <v>164703.25722261312</v>
      </c>
      <c r="W22" s="4">
        <f t="shared" si="26"/>
        <v>594641.12899381574</v>
      </c>
      <c r="X22" s="4">
        <f t="shared" si="27"/>
        <v>808085</v>
      </c>
      <c r="Y22" s="5">
        <f t="shared" si="28"/>
        <v>43002085.259540804</v>
      </c>
      <c r="Z22" s="5"/>
      <c r="AA22" s="3" t="s">
        <v>17</v>
      </c>
      <c r="AB22" s="4">
        <f t="shared" si="29"/>
        <v>8940113.1226220448</v>
      </c>
      <c r="AC22" s="4">
        <f t="shared" si="30"/>
        <v>1211466.9075728613</v>
      </c>
      <c r="AD22" s="4">
        <f t="shared" si="31"/>
        <v>548574.08731445973</v>
      </c>
      <c r="AE22" s="4">
        <f t="shared" si="32"/>
        <v>254862.29188434943</v>
      </c>
      <c r="AF22" s="4">
        <f t="shared" si="33"/>
        <v>917554.70657344756</v>
      </c>
      <c r="AG22" s="4">
        <f t="shared" si="34"/>
        <v>35787.964421158482</v>
      </c>
      <c r="AH22" s="4">
        <f t="shared" si="35"/>
        <v>240889.2670120605</v>
      </c>
      <c r="AI22" s="4">
        <f t="shared" si="36"/>
        <v>54594.048812165987</v>
      </c>
      <c r="AJ22" s="4">
        <f t="shared" si="37"/>
        <v>210518.51418724796</v>
      </c>
      <c r="AK22" s="4">
        <f t="shared" si="38"/>
        <v>493430</v>
      </c>
      <c r="AL22" s="5">
        <f t="shared" si="39"/>
        <v>12907790.910399796</v>
      </c>
      <c r="AN22" s="3" t="s">
        <v>17</v>
      </c>
      <c r="AO22" s="4">
        <f t="shared" si="40"/>
        <v>0</v>
      </c>
      <c r="AP22" s="4">
        <f t="shared" si="41"/>
        <v>0</v>
      </c>
      <c r="AQ22" s="4">
        <f t="shared" si="42"/>
        <v>0</v>
      </c>
      <c r="AR22" s="4">
        <f t="shared" si="43"/>
        <v>0</v>
      </c>
      <c r="AS22" s="4">
        <f t="shared" si="44"/>
        <v>0</v>
      </c>
      <c r="AT22" s="4">
        <f t="shared" si="45"/>
        <v>0</v>
      </c>
      <c r="AU22" s="4">
        <f t="shared" si="46"/>
        <v>0</v>
      </c>
      <c r="AV22" s="4">
        <f t="shared" si="47"/>
        <v>0</v>
      </c>
      <c r="AW22" s="4">
        <f t="shared" si="48"/>
        <v>0</v>
      </c>
      <c r="AX22" s="4">
        <f t="shared" si="49"/>
        <v>0</v>
      </c>
      <c r="AY22" s="5">
        <f t="shared" si="50"/>
        <v>0</v>
      </c>
      <c r="BA22" s="3" t="s">
        <v>17</v>
      </c>
      <c r="BB22" s="4">
        <f t="shared" si="95"/>
        <v>59943121.220339052</v>
      </c>
      <c r="BC22" s="4">
        <f t="shared" si="96"/>
        <v>8166443.5394496601</v>
      </c>
      <c r="BD22" s="4">
        <f t="shared" si="97"/>
        <v>3238311.4880410195</v>
      </c>
      <c r="BE22" s="4">
        <f t="shared" si="98"/>
        <v>1825395.5207621872</v>
      </c>
      <c r="BF22" s="4">
        <f t="shared" si="99"/>
        <v>2547092.9640273629</v>
      </c>
      <c r="BG22" s="4">
        <f t="shared" si="100"/>
        <v>197701.34254925034</v>
      </c>
      <c r="BH22" s="4">
        <f t="shared" si="101"/>
        <v>1730458.1542915641</v>
      </c>
      <c r="BI22" s="4">
        <f t="shared" si="102"/>
        <v>329406.51444522623</v>
      </c>
      <c r="BJ22" s="4">
        <f t="shared" si="103"/>
        <v>1217460.1547605083</v>
      </c>
      <c r="BK22" s="4">
        <f t="shared" si="104"/>
        <v>3034010</v>
      </c>
      <c r="BL22" s="5">
        <f t="shared" si="60"/>
        <v>82229400.89866583</v>
      </c>
      <c r="BN22" s="3" t="s">
        <v>17</v>
      </c>
      <c r="BO22" s="4">
        <f t="shared" si="61"/>
        <v>8940113.1226220448</v>
      </c>
      <c r="BP22" s="4">
        <f t="shared" si="62"/>
        <v>1211466.9075728613</v>
      </c>
      <c r="BQ22" s="4">
        <f t="shared" si="63"/>
        <v>548574.08731445973</v>
      </c>
      <c r="BR22" s="4">
        <f t="shared" si="64"/>
        <v>254862.29188434943</v>
      </c>
      <c r="BS22" s="4">
        <f t="shared" si="65"/>
        <v>917554.70657344756</v>
      </c>
      <c r="BT22" s="4">
        <f t="shared" si="66"/>
        <v>35787.964421158482</v>
      </c>
      <c r="BU22" s="4">
        <f t="shared" si="67"/>
        <v>240889.2670120605</v>
      </c>
      <c r="BV22" s="4">
        <f t="shared" si="68"/>
        <v>54594.048812165987</v>
      </c>
      <c r="BW22" s="4">
        <f t="shared" si="69"/>
        <v>210518.51418724796</v>
      </c>
      <c r="BX22" s="4">
        <f t="shared" si="70"/>
        <v>493430</v>
      </c>
      <c r="BY22" s="5">
        <f t="shared" si="71"/>
        <v>12907790.910399796</v>
      </c>
      <c r="CA22" s="3" t="s">
        <v>17</v>
      </c>
      <c r="CB22" s="4">
        <f t="shared" si="72"/>
        <v>68883234.342961103</v>
      </c>
      <c r="CC22" s="4">
        <f t="shared" si="73"/>
        <v>9377910.4470225219</v>
      </c>
      <c r="CD22" s="4">
        <f t="shared" si="74"/>
        <v>3786885.5753554795</v>
      </c>
      <c r="CE22" s="4">
        <f t="shared" si="75"/>
        <v>2080257.8126465366</v>
      </c>
      <c r="CF22" s="4">
        <f t="shared" si="76"/>
        <v>3464647.6706008106</v>
      </c>
      <c r="CG22" s="4">
        <f t="shared" si="77"/>
        <v>233489.30697040883</v>
      </c>
      <c r="CH22" s="4">
        <f t="shared" si="78"/>
        <v>1971347.4213036248</v>
      </c>
      <c r="CI22" s="4">
        <f t="shared" si="79"/>
        <v>384000.5632573922</v>
      </c>
      <c r="CJ22" s="4">
        <f t="shared" si="80"/>
        <v>1427978.6689477563</v>
      </c>
      <c r="CK22" s="4">
        <f t="shared" si="81"/>
        <v>3527440</v>
      </c>
      <c r="CL22" s="5">
        <f t="shared" si="82"/>
        <v>95137191.809065655</v>
      </c>
      <c r="CM22" s="5"/>
      <c r="CN22" s="3" t="s">
        <v>17</v>
      </c>
      <c r="CO22" s="4">
        <f>ParFedAn19!$C$7*CaGa19!$N23</f>
        <v>8486118.5057090279</v>
      </c>
      <c r="CP22" s="4">
        <f>ParFedAn19!$D$7*CaGa19!$N23</f>
        <v>1167739.5610277364</v>
      </c>
      <c r="CQ22" s="4">
        <f>ParFedAn19!$E$7*CoAr14FIII19!R21</f>
        <v>0</v>
      </c>
      <c r="CR22" s="4">
        <f>ParFedAn19!$F$7*CaGa19!$N23</f>
        <v>310434.75900739257</v>
      </c>
      <c r="CS22" s="4">
        <f>ParFedAn19!$G$7*CaGa19!$N23</f>
        <v>633284.63727437879</v>
      </c>
      <c r="CT22" s="4">
        <f>ParFedAn19!$H$7*CaGa19!$N23</f>
        <v>39135.178119044482</v>
      </c>
      <c r="CU22" s="4">
        <f>ParFedAn19!$I$7*CaGa19!$N23+Aj1S19!G24</f>
        <v>310342.20228592312</v>
      </c>
      <c r="CV22" s="4">
        <f>ParFedAn19!$J$7*CaGa19!$N23</f>
        <v>54901.085740871036</v>
      </c>
      <c r="CW22" s="4">
        <f>ParFedAn19!$K$7*CoAr14FII19!O23+Aj1S19!I24</f>
        <v>214137.87832024327</v>
      </c>
      <c r="CX22" s="4">
        <f>ISR!W23</f>
        <v>290362</v>
      </c>
      <c r="CY22" s="5">
        <f t="shared" si="83"/>
        <v>11506455.807484619</v>
      </c>
      <c r="DA22" s="3" t="s">
        <v>17</v>
      </c>
      <c r="DB22" s="4">
        <f>ParFedAn19!$C$11*CaGa19!$N23</f>
        <v>11720998.518757069</v>
      </c>
      <c r="DC22" s="4">
        <f>ParFedAn19!$D$11*CaGa19!$N23</f>
        <v>1689080.6117465887</v>
      </c>
      <c r="DD22" s="4">
        <f>ParFedAn19!$E$11*CoAr14FIII19!R21</f>
        <v>0</v>
      </c>
      <c r="DE22" s="4">
        <f>ParFedAn19!$F$11*CaGa19!$N23</f>
        <v>541165.34177907964</v>
      </c>
      <c r="DF22" s="4">
        <f>ParFedAn19!$G$11*CaGa19!$N23</f>
        <v>271657.11001677043</v>
      </c>
      <c r="DG22" s="4">
        <f>ParFedAn19!$H$11*CaGa19!$N23</f>
        <v>31891.59768642555</v>
      </c>
      <c r="DH22" s="4">
        <f>ParFedAn19!$I$11*CaGa19!$N23+Aj1S19!G24</f>
        <v>328637.72139022301</v>
      </c>
      <c r="DI22" s="4">
        <f>ParFedAn19!$J$11*CaGa19!$N23</f>
        <v>54901.085740871036</v>
      </c>
      <c r="DJ22" s="4">
        <f>ParFedAn19!$K$11*CoAr14FII19!O23+Aj1S19!I24</f>
        <v>260052.04836162156</v>
      </c>
      <c r="DK22" s="4">
        <f>ISR!X23</f>
        <v>1681086</v>
      </c>
      <c r="DL22" s="5">
        <f t="shared" si="84"/>
        <v>16579470.03547865</v>
      </c>
      <c r="DN22" s="3" t="s">
        <v>17</v>
      </c>
      <c r="DO22" s="4">
        <f>ParFedAn19!$C$14*CaGa19!$N23</f>
        <v>8463321.8608330898</v>
      </c>
      <c r="DP22" s="4">
        <f>ParFedAn19!$D$14*CaGa19!$N23</f>
        <v>1163344.0786607773</v>
      </c>
      <c r="DQ22" s="4">
        <f>ParFedAn19!$E$14*CoAr14FIII19!R21</f>
        <v>0</v>
      </c>
      <c r="DR22" s="4">
        <f>ParFedAn19!$F$14*CaGa19!$N23</f>
        <v>465026.10055457975</v>
      </c>
      <c r="DS22" s="4">
        <f>ParFedAn19!$G$14*CaGa19!$N23</f>
        <v>271657.11001677043</v>
      </c>
      <c r="DT22" s="4">
        <f>ParFedAn19!$H$14*CaGa19!$N23</f>
        <v>37405.669422634426</v>
      </c>
      <c r="DU22" s="4">
        <f>ParFedAn19!$I$14*CaGa19!$N23+Aj1S19!G24</f>
        <v>282627.79184821865</v>
      </c>
      <c r="DV22" s="4">
        <f>ParFedAn19!$J$14*CaGa19!$N23</f>
        <v>54901.085740871036</v>
      </c>
      <c r="DW22" s="4">
        <f>ParFedAn19!$K$14*CoAr14FII19!O23+Aj1S19!I24</f>
        <v>148629.09908482773</v>
      </c>
      <c r="DX22" s="4">
        <f>ISR!Y23</f>
        <v>254477</v>
      </c>
      <c r="DY22" s="5">
        <f t="shared" si="85"/>
        <v>11141389.796161769</v>
      </c>
      <c r="EA22" s="3" t="s">
        <v>17</v>
      </c>
      <c r="EB22" s="4">
        <f>ParFedAn19!$C$22*CaGa19!$N23</f>
        <v>9396078.6019153576</v>
      </c>
      <c r="EC22" s="4">
        <f>ParFedAn19!$D$22*CaGa19!$N23</f>
        <v>1326315.5286753522</v>
      </c>
      <c r="ED22" s="4">
        <f>ParFedAn19!$E$22*CoAr14FIII19!R21</f>
        <v>0</v>
      </c>
      <c r="EE22" s="4">
        <f>ParFedAn19!$F$22*CaGa19!$N23</f>
        <v>282799.7254646683</v>
      </c>
      <c r="EF22" s="4">
        <f>ParFedAn19!$G$22*CaGa19!$N23</f>
        <v>824590.18519016972</v>
      </c>
      <c r="EG22" s="4">
        <f>ParFedAn19!$H$22*CaGa19!$N23</f>
        <v>33245.373671315334</v>
      </c>
      <c r="EH22" s="4">
        <f>ParFedAn19!$I$22*CaGa19!$N23</f>
        <v>205880.16648180233</v>
      </c>
      <c r="EI22" s="4">
        <f>ParFedAn19!$J$22*CaGa19!$N23</f>
        <v>54901.085740871036</v>
      </c>
      <c r="EJ22" s="4">
        <f>ParFedAn19!$K$22*CoAr14FII19!O23</f>
        <v>177979.07588682181</v>
      </c>
      <c r="EK22" s="4">
        <f>ISR!Z23</f>
        <v>0</v>
      </c>
      <c r="EL22" s="5">
        <f t="shared" si="86"/>
        <v>12301789.743026359</v>
      </c>
      <c r="EN22" s="3" t="s">
        <v>17</v>
      </c>
      <c r="EO22" s="4">
        <f>ParFedAn19!$C$26*CaGa19!$N23</f>
        <v>11433327.156479338</v>
      </c>
      <c r="EP22" s="4">
        <f>ParFedAn19!$D$26*CaGa19!$N23</f>
        <v>1541175.4714221365</v>
      </c>
      <c r="EQ22" s="4">
        <f>ParFedAn19!$E$26*CoAr14FIII19!R21</f>
        <v>0</v>
      </c>
      <c r="ER22" s="4">
        <f>ParFedAn19!$F$26*CaGa19!$N23</f>
        <v>289203.58927298168</v>
      </c>
      <c r="ES22" s="4">
        <f>ParFedAn19!$G$26*CaGa19!$N23</f>
        <v>274246.8119649057</v>
      </c>
      <c r="ET22" s="4">
        <f>ParFedAn19!$H$26*CaGa19!$N23</f>
        <v>21096.96940076485</v>
      </c>
      <c r="EU22" s="4">
        <f>ParFedAn19!$I$26*CaGa19!$N23</f>
        <v>325177.33127351367</v>
      </c>
      <c r="EV22" s="4">
        <f>ParFedAn19!$J$26*CaGa19!$N23</f>
        <v>54901.085740871036</v>
      </c>
      <c r="EW22" s="4">
        <f>ParFedAn19!$K$26*CoAr14FII19!O23</f>
        <v>206455.18071879222</v>
      </c>
      <c r="EX22" s="4">
        <f>ISR!AA23</f>
        <v>0</v>
      </c>
      <c r="EY22" s="5">
        <f t="shared" si="87"/>
        <v>14145583.596273303</v>
      </c>
      <c r="FA22" s="3" t="s">
        <v>17</v>
      </c>
      <c r="FB22" s="4">
        <f>ParFedAn19!$C$30*CaGa19!$N23</f>
        <v>10443276.576645175</v>
      </c>
      <c r="FC22" s="4">
        <f>ParFedAn19!$D$30*CaGa19!$N23</f>
        <v>1278788.2879170696</v>
      </c>
      <c r="FD22" s="4">
        <f>ParFedAn19!$E$30*CoAr14FIII19!R21</f>
        <v>3238311.4880410195</v>
      </c>
      <c r="FE22" s="400">
        <f>ParFedAn19!$F$30*CaGa19!$N23</f>
        <v>-63233.995316514876</v>
      </c>
      <c r="FF22" s="4">
        <f>ParFedAn19!$G$30*CaGa19!$N23</f>
        <v>271657.10956436751</v>
      </c>
      <c r="FG22" s="4">
        <f>ParFedAn19!$H$30*CaGa19!$N23</f>
        <v>34926.554249065703</v>
      </c>
      <c r="FH22" s="4">
        <f>ParFedAn19!$I$30*CaGa19!$N23</f>
        <v>277792.94101188343</v>
      </c>
      <c r="FI22" s="4">
        <f>ParFedAn19!$J$30*CaGa19!$N23</f>
        <v>54901.085740871036</v>
      </c>
      <c r="FJ22" s="4">
        <f>ParFedAn19!$K$30*CoAr14FII19!O23</f>
        <v>210206.87238820165</v>
      </c>
      <c r="FK22" s="4">
        <f>ISR!AB23</f>
        <v>808085</v>
      </c>
      <c r="FL22" s="5">
        <f t="shared" si="88"/>
        <v>15746626.920241138</v>
      </c>
      <c r="FN22" s="3" t="s">
        <v>17</v>
      </c>
      <c r="FO22" s="405">
        <f>ParFedAn19!C$41*CaGa19!$AC23+Aj1S19!AW24</f>
        <v>8940113.1226220448</v>
      </c>
      <c r="FP22" s="405">
        <f>ParFedAn19!D$41*CaGa19!$AC23+Aj1S19!AX24</f>
        <v>1211466.9075728613</v>
      </c>
      <c r="FQ22" s="468">
        <f>IFERROR(ParFedAn19!$E$41*CoAr14FIII19!R21+Aj1S19!AY24,0)</f>
        <v>548574.08731445973</v>
      </c>
      <c r="FR22" s="405">
        <f>ParFedAn19!F$41*CaGa19!$AC23+Aj1S19!AZ24</f>
        <v>254862.29188434943</v>
      </c>
      <c r="FS22" s="405">
        <f>ParFedAn19!G$41*CaGa19!$AC23+Aj1S19!BA24</f>
        <v>917554.70657344756</v>
      </c>
      <c r="FT22" s="405">
        <f>ParFedAn19!H$41*CaGa19!$AC23+Aj1S19!BB24</f>
        <v>35787.964421158482</v>
      </c>
      <c r="FU22" s="405">
        <f>ParFedAn19!I$41*CaGa19!$AC23+Aj1S19!BC24</f>
        <v>240889.2670120605</v>
      </c>
      <c r="FV22" s="405">
        <f>ParFedAn19!J$41*CaGa19!$AC23+Aj1S19!BD24</f>
        <v>54594.048812165987</v>
      </c>
      <c r="FW22" s="405">
        <f>ParFedAn19!K$41*CoAr14FII19!U23+Aj1S19!BE24</f>
        <v>210518.51418724796</v>
      </c>
      <c r="FX22" s="468">
        <f>IFERROR(ISR!AC23,0)</f>
        <v>493430</v>
      </c>
      <c r="FY22" s="5">
        <f t="shared" si="89"/>
        <v>12907790.910399796</v>
      </c>
      <c r="GA22" s="3" t="s">
        <v>17</v>
      </c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5">
        <f t="shared" si="90"/>
        <v>0</v>
      </c>
      <c r="GN22" s="3" t="s">
        <v>17</v>
      </c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5">
        <f t="shared" si="91"/>
        <v>0</v>
      </c>
      <c r="HA22" s="3" t="s">
        <v>17</v>
      </c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5">
        <f t="shared" si="92"/>
        <v>0</v>
      </c>
      <c r="HN22" s="3" t="s">
        <v>17</v>
      </c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5">
        <f t="shared" si="93"/>
        <v>0</v>
      </c>
      <c r="IA22" s="3" t="s">
        <v>17</v>
      </c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5">
        <f t="shared" si="94"/>
        <v>0</v>
      </c>
    </row>
    <row r="23" spans="1:246" s="2" customFormat="1">
      <c r="A23" s="3" t="s">
        <v>18</v>
      </c>
      <c r="B23" s="4">
        <f t="shared" si="7"/>
        <v>32686997.86006688</v>
      </c>
      <c r="C23" s="4">
        <f t="shared" si="8"/>
        <v>4583365.4939672286</v>
      </c>
      <c r="D23" s="4">
        <f t="shared" si="9"/>
        <v>0</v>
      </c>
      <c r="E23" s="4">
        <f t="shared" si="10"/>
        <v>1501077.7476381783</v>
      </c>
      <c r="F23" s="4">
        <f t="shared" si="11"/>
        <v>1341433.4006132449</v>
      </c>
      <c r="G23" s="4">
        <f t="shared" si="12"/>
        <v>123623.18970116049</v>
      </c>
      <c r="H23" s="4">
        <f t="shared" si="13"/>
        <v>1051763.1292212659</v>
      </c>
      <c r="I23" s="4">
        <f t="shared" si="14"/>
        <v>187777.20975670437</v>
      </c>
      <c r="J23" s="4">
        <f t="shared" si="15"/>
        <v>2120745.6294909366</v>
      </c>
      <c r="K23" s="4">
        <f t="shared" si="16"/>
        <v>9276173</v>
      </c>
      <c r="L23" s="6">
        <f t="shared" si="17"/>
        <v>52872956.660455607</v>
      </c>
      <c r="M23" s="3"/>
      <c r="N23" s="3" t="s">
        <v>18</v>
      </c>
      <c r="O23" s="4">
        <f t="shared" si="18"/>
        <v>35653800.231434174</v>
      </c>
      <c r="P23" s="4">
        <f t="shared" si="19"/>
        <v>4727148.5015203031</v>
      </c>
      <c r="Q23" s="4">
        <f t="shared" si="20"/>
        <v>4292343.8190513235</v>
      </c>
      <c r="R23" s="4">
        <f t="shared" si="21"/>
        <v>580044.89298953337</v>
      </c>
      <c r="S23" s="4">
        <f t="shared" si="22"/>
        <v>1562492.228067796</v>
      </c>
      <c r="T23" s="4">
        <f t="shared" si="23"/>
        <v>101774.94203630765</v>
      </c>
      <c r="U23" s="4">
        <f t="shared" si="24"/>
        <v>922165.6029358583</v>
      </c>
      <c r="V23" s="4">
        <f t="shared" si="25"/>
        <v>187777.20975670437</v>
      </c>
      <c r="W23" s="4">
        <f t="shared" si="26"/>
        <v>2018579.2187760752</v>
      </c>
      <c r="X23" s="4">
        <f t="shared" si="27"/>
        <v>2721820</v>
      </c>
      <c r="Y23" s="5">
        <f t="shared" si="28"/>
        <v>52767946.646568075</v>
      </c>
      <c r="Z23" s="5"/>
      <c r="AA23" s="3" t="s">
        <v>18</v>
      </c>
      <c r="AB23" s="4">
        <f t="shared" si="29"/>
        <v>11690873.860076245</v>
      </c>
      <c r="AC23" s="4">
        <f t="shared" si="30"/>
        <v>1584795.2715339875</v>
      </c>
      <c r="AD23" s="4">
        <f t="shared" si="31"/>
        <v>727128.50560289144</v>
      </c>
      <c r="AE23" s="4">
        <f t="shared" si="32"/>
        <v>334817.7013877866</v>
      </c>
      <c r="AF23" s="4">
        <f t="shared" si="33"/>
        <v>1152319.5907191059</v>
      </c>
      <c r="AG23" s="4">
        <f t="shared" si="34"/>
        <v>46242.071330012812</v>
      </c>
      <c r="AH23" s="4">
        <f t="shared" si="35"/>
        <v>316547.29290894518</v>
      </c>
      <c r="AI23" s="4">
        <f t="shared" si="36"/>
        <v>70908.568950360597</v>
      </c>
      <c r="AJ23" s="4">
        <f t="shared" si="37"/>
        <v>736491.90480312996</v>
      </c>
      <c r="AK23" s="4">
        <f t="shared" si="38"/>
        <v>0</v>
      </c>
      <c r="AL23" s="5">
        <f t="shared" si="39"/>
        <v>16660124.767312467</v>
      </c>
      <c r="AN23" s="3" t="s">
        <v>18</v>
      </c>
      <c r="AO23" s="4">
        <f t="shared" si="40"/>
        <v>0</v>
      </c>
      <c r="AP23" s="4">
        <f t="shared" si="41"/>
        <v>0</v>
      </c>
      <c r="AQ23" s="4">
        <f t="shared" si="42"/>
        <v>0</v>
      </c>
      <c r="AR23" s="4">
        <f t="shared" si="43"/>
        <v>0</v>
      </c>
      <c r="AS23" s="4">
        <f t="shared" si="44"/>
        <v>0</v>
      </c>
      <c r="AT23" s="4">
        <f t="shared" si="45"/>
        <v>0</v>
      </c>
      <c r="AU23" s="4">
        <f t="shared" si="46"/>
        <v>0</v>
      </c>
      <c r="AV23" s="4">
        <f t="shared" si="47"/>
        <v>0</v>
      </c>
      <c r="AW23" s="4">
        <f t="shared" si="48"/>
        <v>0</v>
      </c>
      <c r="AX23" s="4">
        <f t="shared" si="49"/>
        <v>0</v>
      </c>
      <c r="AY23" s="5">
        <f t="shared" si="50"/>
        <v>0</v>
      </c>
      <c r="BA23" s="3" t="s">
        <v>18</v>
      </c>
      <c r="BB23" s="4">
        <f t="shared" si="95"/>
        <v>68340798.091501057</v>
      </c>
      <c r="BC23" s="4">
        <f t="shared" si="96"/>
        <v>9310513.9954875316</v>
      </c>
      <c r="BD23" s="4">
        <f t="shared" si="97"/>
        <v>4292343.8190513235</v>
      </c>
      <c r="BE23" s="4">
        <f t="shared" si="98"/>
        <v>2081122.6406277118</v>
      </c>
      <c r="BF23" s="4">
        <f t="shared" si="99"/>
        <v>2903925.6286810413</v>
      </c>
      <c r="BG23" s="4">
        <f t="shared" si="100"/>
        <v>225398.13173746812</v>
      </c>
      <c r="BH23" s="4">
        <f t="shared" si="101"/>
        <v>1973928.7321571242</v>
      </c>
      <c r="BI23" s="4">
        <f t="shared" si="102"/>
        <v>375554.41951340873</v>
      </c>
      <c r="BJ23" s="4">
        <f t="shared" si="103"/>
        <v>4139324.8482670118</v>
      </c>
      <c r="BK23" s="4">
        <f t="shared" si="104"/>
        <v>11997993</v>
      </c>
      <c r="BL23" s="5">
        <f t="shared" si="60"/>
        <v>105640903.30702369</v>
      </c>
      <c r="BN23" s="3" t="s">
        <v>18</v>
      </c>
      <c r="BO23" s="4">
        <f t="shared" si="61"/>
        <v>11690873.860076245</v>
      </c>
      <c r="BP23" s="4">
        <f t="shared" si="62"/>
        <v>1584795.2715339875</v>
      </c>
      <c r="BQ23" s="4">
        <f t="shared" si="63"/>
        <v>727128.50560289144</v>
      </c>
      <c r="BR23" s="4">
        <f t="shared" si="64"/>
        <v>334817.7013877866</v>
      </c>
      <c r="BS23" s="4">
        <f t="shared" si="65"/>
        <v>1152319.5907191059</v>
      </c>
      <c r="BT23" s="4">
        <f t="shared" si="66"/>
        <v>46242.071330012812</v>
      </c>
      <c r="BU23" s="4">
        <f t="shared" si="67"/>
        <v>316547.29290894518</v>
      </c>
      <c r="BV23" s="4">
        <f t="shared" si="68"/>
        <v>70908.568950360597</v>
      </c>
      <c r="BW23" s="4">
        <f t="shared" si="69"/>
        <v>736491.90480312996</v>
      </c>
      <c r="BX23" s="4">
        <f t="shared" si="70"/>
        <v>0</v>
      </c>
      <c r="BY23" s="5">
        <f t="shared" si="71"/>
        <v>16660124.767312467</v>
      </c>
      <c r="CA23" s="3" t="s">
        <v>18</v>
      </c>
      <c r="CB23" s="4">
        <f t="shared" si="72"/>
        <v>80031671.951577306</v>
      </c>
      <c r="CC23" s="4">
        <f t="shared" si="73"/>
        <v>10895309.267021518</v>
      </c>
      <c r="CD23" s="4">
        <f t="shared" si="74"/>
        <v>5019472.324654215</v>
      </c>
      <c r="CE23" s="4">
        <f t="shared" si="75"/>
        <v>2415940.3420154983</v>
      </c>
      <c r="CF23" s="4">
        <f t="shared" si="76"/>
        <v>4056245.219400147</v>
      </c>
      <c r="CG23" s="4">
        <f t="shared" si="77"/>
        <v>271640.20306748094</v>
      </c>
      <c r="CH23" s="4">
        <f t="shared" si="78"/>
        <v>2290476.0250660693</v>
      </c>
      <c r="CI23" s="4">
        <f t="shared" si="79"/>
        <v>446462.98846376932</v>
      </c>
      <c r="CJ23" s="4">
        <f t="shared" si="80"/>
        <v>4875816.7530701421</v>
      </c>
      <c r="CK23" s="4">
        <f t="shared" si="81"/>
        <v>11997993</v>
      </c>
      <c r="CL23" s="5">
        <f t="shared" si="82"/>
        <v>122301028.07433617</v>
      </c>
      <c r="CM23" s="5"/>
      <c r="CN23" s="3" t="s">
        <v>18</v>
      </c>
      <c r="CO23" s="4">
        <f>ParFedAn19!$C$7*CaGa19!$N24</f>
        <v>9674973.5344517156</v>
      </c>
      <c r="CP23" s="4">
        <f>ParFedAn19!$D$7*CaGa19!$N24</f>
        <v>1331332.9693045171</v>
      </c>
      <c r="CQ23" s="4">
        <f>ParFedAn19!$E$7*CoAr14FIII19!R22</f>
        <v>0</v>
      </c>
      <c r="CR23" s="4">
        <f>ParFedAn19!$F$7*CaGa19!$N24</f>
        <v>353924.83330863836</v>
      </c>
      <c r="CS23" s="4">
        <f>ParFedAn19!$G$7*CaGa19!$N24</f>
        <v>722004.07068113959</v>
      </c>
      <c r="CT23" s="4">
        <f>ParFedAn19!$H$7*CaGa19!$N24</f>
        <v>44617.785188020294</v>
      </c>
      <c r="CU23" s="4">
        <f>ParFedAn19!$I$7*CaGa19!$N24+Aj1S19!G25</f>
        <v>354167.18384719448</v>
      </c>
      <c r="CV23" s="4">
        <f>ParFedAn19!$J$7*CaGa19!$N24</f>
        <v>62592.403252234792</v>
      </c>
      <c r="CW23" s="4">
        <f>ParFedAn19!$K$7*CoAr14FII19!O24+Aj1S19!I25</f>
        <v>729087.27798512788</v>
      </c>
      <c r="CX23" s="4">
        <f>ISR!W24</f>
        <v>4760734</v>
      </c>
      <c r="CY23" s="5">
        <f t="shared" si="83"/>
        <v>18033434.058018588</v>
      </c>
      <c r="DA23" s="3" t="s">
        <v>18</v>
      </c>
      <c r="DB23" s="4">
        <f>ParFedAn19!$C$11*CaGa19!$N24</f>
        <v>13363041.111202065</v>
      </c>
      <c r="DC23" s="4">
        <f>ParFedAn19!$D$11*CaGa19!$N24</f>
        <v>1925710.8188166143</v>
      </c>
      <c r="DD23" s="4">
        <f>ParFedAn19!$E$11*CoAr14FIII19!R22</f>
        <v>0</v>
      </c>
      <c r="DE23" s="4">
        <f>ParFedAn19!$F$11*CaGa19!$N24</f>
        <v>616979.40653936891</v>
      </c>
      <c r="DF23" s="4">
        <f>ParFedAn19!$G$11*CaGa19!$N24</f>
        <v>309714.66496605269</v>
      </c>
      <c r="DG23" s="4">
        <f>ParFedAn19!$H$11*CaGa19!$N24</f>
        <v>36359.421964231558</v>
      </c>
      <c r="DH23" s="4">
        <f>ParFedAn19!$I$11*CaGa19!$N24+Aj1S19!G25</f>
        <v>375025.797006329</v>
      </c>
      <c r="DI23" s="4">
        <f>ParFedAn19!$J$11*CaGa19!$N24</f>
        <v>62592.403252234792</v>
      </c>
      <c r="DJ23" s="4">
        <f>ParFedAn19!$K$11*CoAr14FII19!O24+Aj1S19!I25</f>
        <v>884948.32589095004</v>
      </c>
      <c r="DK23" s="4">
        <f>ISR!X24</f>
        <v>-18372</v>
      </c>
      <c r="DL23" s="5">
        <f t="shared" si="84"/>
        <v>17555999.949637845</v>
      </c>
      <c r="DN23" s="3" t="s">
        <v>18</v>
      </c>
      <c r="DO23" s="4">
        <f>ParFedAn19!$C$14*CaGa19!$N24</f>
        <v>9648983.214413099</v>
      </c>
      <c r="DP23" s="4">
        <f>ParFedAn19!$D$14*CaGa19!$N24</f>
        <v>1326321.7058460973</v>
      </c>
      <c r="DQ23" s="4">
        <f>ParFedAn19!$E$14*CoAr14FIII19!R22</f>
        <v>0</v>
      </c>
      <c r="DR23" s="4">
        <f>ParFedAn19!$F$14*CaGa19!$N24</f>
        <v>530173.50779017108</v>
      </c>
      <c r="DS23" s="4">
        <f>ParFedAn19!$G$14*CaGa19!$N24</f>
        <v>309714.66496605269</v>
      </c>
      <c r="DT23" s="4">
        <f>ParFedAn19!$H$14*CaGa19!$N24</f>
        <v>42645.982548908636</v>
      </c>
      <c r="DU23" s="4">
        <f>ParFedAn19!$I$14*CaGa19!$N24+Aj1S19!G25</f>
        <v>322570.14836774243</v>
      </c>
      <c r="DV23" s="4">
        <f>ParFedAn19!$J$14*CaGa19!$N24</f>
        <v>62592.403252234792</v>
      </c>
      <c r="DW23" s="4">
        <f>ParFedAn19!$K$14*CoAr14FII19!O24+Aj1S19!I25</f>
        <v>506710.02561485878</v>
      </c>
      <c r="DX23" s="4">
        <f>ISR!Y24</f>
        <v>4533811</v>
      </c>
      <c r="DY23" s="5">
        <f t="shared" si="85"/>
        <v>17283522.652799167</v>
      </c>
      <c r="EA23" s="3" t="s">
        <v>18</v>
      </c>
      <c r="EB23" s="4">
        <f>ParFedAn19!$C$22*CaGa19!$N24</f>
        <v>10712413.660026273</v>
      </c>
      <c r="EC23" s="4">
        <f>ParFedAn19!$D$22*CaGa19!$N24</f>
        <v>1512124.4924441727</v>
      </c>
      <c r="ED23" s="4">
        <f>ParFedAn19!$E$22*CoAr14FIII19!R22</f>
        <v>0</v>
      </c>
      <c r="EE23" s="4">
        <f>ParFedAn19!$F$22*CaGa19!$N24</f>
        <v>322418.29495783983</v>
      </c>
      <c r="EF23" s="4">
        <f>ParFedAn19!$G$22*CaGa19!$N24</f>
        <v>940110.39477193414</v>
      </c>
      <c r="EG23" s="4">
        <f>ParFedAn19!$H$22*CaGa19!$N24</f>
        <v>37902.853960446722</v>
      </c>
      <c r="EH23" s="4">
        <f>ParFedAn19!$I$22*CaGa19!$N24</f>
        <v>234722.76054593292</v>
      </c>
      <c r="EI23" s="4">
        <f>ParFedAn19!$J$22*CaGa19!$N24</f>
        <v>62592.403252234792</v>
      </c>
      <c r="EJ23" s="4">
        <f>ParFedAn19!$K$22*CoAr14FII19!O24</f>
        <v>604170.8964363361</v>
      </c>
      <c r="EK23" s="4">
        <f>ISR!Z24</f>
        <v>2803140</v>
      </c>
      <c r="EL23" s="5">
        <f t="shared" si="86"/>
        <v>17229595.756395169</v>
      </c>
      <c r="EN23" s="3" t="s">
        <v>18</v>
      </c>
      <c r="EO23" s="4">
        <f>ParFedAn19!$C$26*CaGa19!$N24</f>
        <v>13035068.691917052</v>
      </c>
      <c r="EP23" s="4">
        <f>ParFedAn19!$D$26*CaGa19!$N24</f>
        <v>1757085.0428171686</v>
      </c>
      <c r="EQ23" s="4">
        <f>ParFedAn19!$E$26*CoAr14FIII19!R22</f>
        <v>0</v>
      </c>
      <c r="ER23" s="4">
        <f>ParFedAn19!$F$26*CaGa19!$N24</f>
        <v>329719.30222305574</v>
      </c>
      <c r="ES23" s="4">
        <f>ParFedAn19!$G$26*CaGa19!$N24</f>
        <v>312667.16884559096</v>
      </c>
      <c r="ET23" s="4">
        <f>ParFedAn19!$H$26*CaGa19!$N24</f>
        <v>24052.530078647971</v>
      </c>
      <c r="EU23" s="4">
        <f>ParFedAn19!$I$26*CaGa19!$N24</f>
        <v>370732.752784251</v>
      </c>
      <c r="EV23" s="4">
        <f>ParFedAn19!$J$26*CaGa19!$N24</f>
        <v>62592.403252234792</v>
      </c>
      <c r="EW23" s="4">
        <f>ParFedAn19!$K$26*CoAr14FII19!O24</f>
        <v>700836.38195828069</v>
      </c>
      <c r="EX23" s="4">
        <f>ISR!AA24</f>
        <v>0</v>
      </c>
      <c r="EY23" s="5">
        <f t="shared" si="87"/>
        <v>16592754.27387628</v>
      </c>
      <c r="FA23" s="3" t="s">
        <v>18</v>
      </c>
      <c r="FB23" s="4">
        <f>ParFedAn19!$C$30*CaGa19!$N24</f>
        <v>11906317.879490849</v>
      </c>
      <c r="FC23" s="4">
        <f>ParFedAn19!$D$30*CaGa19!$N24</f>
        <v>1457938.9662589619</v>
      </c>
      <c r="FD23" s="4">
        <f>ParFedAn19!$E$30*CoAr14FIII19!R22</f>
        <v>4292343.8190513235</v>
      </c>
      <c r="FE23" s="400">
        <f>ParFedAn19!$F$30*CaGa19!$N24</f>
        <v>-72092.704191362151</v>
      </c>
      <c r="FF23" s="4">
        <f>ParFedAn19!$G$30*CaGa19!$N24</f>
        <v>309714.66445027082</v>
      </c>
      <c r="FG23" s="4">
        <f>ParFedAn19!$H$30*CaGa19!$N24</f>
        <v>39819.557997212949</v>
      </c>
      <c r="FH23" s="4">
        <f>ParFedAn19!$I$30*CaGa19!$N24</f>
        <v>316710.08960567444</v>
      </c>
      <c r="FI23" s="4">
        <f>ParFedAn19!$J$30*CaGa19!$N24</f>
        <v>62592.403252234792</v>
      </c>
      <c r="FJ23" s="4">
        <f>ParFedAn19!$K$30*CoAr14FII19!O24</f>
        <v>713571.94038145849</v>
      </c>
      <c r="FK23" s="4">
        <f>ISR!AB24</f>
        <v>-81320</v>
      </c>
      <c r="FL23" s="5">
        <f t="shared" si="88"/>
        <v>19026916.616296627</v>
      </c>
      <c r="FN23" s="3" t="s">
        <v>18</v>
      </c>
      <c r="FO23" s="405">
        <f>ParFedAn19!C$41*CaGa19!$AC24+Aj1S19!AW25</f>
        <v>11690873.860076245</v>
      </c>
      <c r="FP23" s="405">
        <f>ParFedAn19!D$41*CaGa19!$AC24+Aj1S19!AX25</f>
        <v>1584795.2715339875</v>
      </c>
      <c r="FQ23" s="468">
        <f>IFERROR(ParFedAn19!$E$41*CoAr14FIII19!R22+Aj1S19!AY25,0)</f>
        <v>727128.50560289144</v>
      </c>
      <c r="FR23" s="405">
        <f>ParFedAn19!F$41*CaGa19!$AC24+Aj1S19!AZ25</f>
        <v>334817.7013877866</v>
      </c>
      <c r="FS23" s="405">
        <f>ParFedAn19!G$41*CaGa19!$AC24+Aj1S19!BA25</f>
        <v>1152319.5907191059</v>
      </c>
      <c r="FT23" s="405">
        <f>ParFedAn19!H$41*CaGa19!$AC24+Aj1S19!BB25</f>
        <v>46242.071330012812</v>
      </c>
      <c r="FU23" s="405">
        <f>ParFedAn19!I$41*CaGa19!$AC24+Aj1S19!BC25</f>
        <v>316547.29290894518</v>
      </c>
      <c r="FV23" s="405">
        <f>ParFedAn19!J$41*CaGa19!$AC24+Aj1S19!BD25</f>
        <v>70908.568950360597</v>
      </c>
      <c r="FW23" s="405">
        <f>ParFedAn19!K$41*CoAr14FII19!U24+Aj1S19!BE25</f>
        <v>736491.90480312996</v>
      </c>
      <c r="FX23" s="468">
        <f>IFERROR(ISR!AC24,0)</f>
        <v>0</v>
      </c>
      <c r="FY23" s="5">
        <f t="shared" si="89"/>
        <v>16660124.767312467</v>
      </c>
      <c r="GA23" s="3" t="s">
        <v>18</v>
      </c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5">
        <f t="shared" si="90"/>
        <v>0</v>
      </c>
      <c r="GN23" s="3" t="s">
        <v>18</v>
      </c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5">
        <f t="shared" si="91"/>
        <v>0</v>
      </c>
      <c r="HA23" s="3" t="s">
        <v>18</v>
      </c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5">
        <f t="shared" si="92"/>
        <v>0</v>
      </c>
      <c r="HN23" s="3" t="s">
        <v>18</v>
      </c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5">
        <f t="shared" si="93"/>
        <v>0</v>
      </c>
      <c r="IA23" s="3" t="s">
        <v>18</v>
      </c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5">
        <f t="shared" si="94"/>
        <v>0</v>
      </c>
    </row>
    <row r="24" spans="1:246" s="2" customFormat="1">
      <c r="A24" s="3" t="s">
        <v>19</v>
      </c>
      <c r="B24" s="4">
        <f t="shared" si="7"/>
        <v>5510468.3089170791</v>
      </c>
      <c r="C24" s="4">
        <f t="shared" si="8"/>
        <v>772676.96503709489</v>
      </c>
      <c r="D24" s="4">
        <f t="shared" si="9"/>
        <v>0</v>
      </c>
      <c r="E24" s="4">
        <f t="shared" si="10"/>
        <v>253056.01306647155</v>
      </c>
      <c r="F24" s="4">
        <f t="shared" si="11"/>
        <v>226142.70892196984</v>
      </c>
      <c r="G24" s="4">
        <f t="shared" si="12"/>
        <v>20840.753623560071</v>
      </c>
      <c r="H24" s="4">
        <f t="shared" si="13"/>
        <v>177133.32293131069</v>
      </c>
      <c r="I24" s="4">
        <f t="shared" si="14"/>
        <v>31656.023227673602</v>
      </c>
      <c r="J24" s="4">
        <f t="shared" si="15"/>
        <v>89966.540721998579</v>
      </c>
      <c r="K24" s="4">
        <f t="shared" si="16"/>
        <v>0</v>
      </c>
      <c r="L24" s="6">
        <f t="shared" si="17"/>
        <v>7081940.6364471586</v>
      </c>
      <c r="M24" s="3"/>
      <c r="N24" s="3" t="s">
        <v>19</v>
      </c>
      <c r="O24" s="4">
        <f t="shared" si="18"/>
        <v>6010620.4035275225</v>
      </c>
      <c r="P24" s="4">
        <f t="shared" si="19"/>
        <v>796916.31885826529</v>
      </c>
      <c r="Q24" s="4">
        <f t="shared" si="20"/>
        <v>2210933.4224749492</v>
      </c>
      <c r="R24" s="4">
        <f t="shared" si="21"/>
        <v>97785.63985140124</v>
      </c>
      <c r="S24" s="4">
        <f t="shared" si="22"/>
        <v>263409.4431846122</v>
      </c>
      <c r="T24" s="4">
        <f t="shared" si="23"/>
        <v>17157.513061733302</v>
      </c>
      <c r="U24" s="4">
        <f t="shared" si="24"/>
        <v>155461.33518610819</v>
      </c>
      <c r="V24" s="4">
        <f t="shared" si="25"/>
        <v>31656.023227673602</v>
      </c>
      <c r="W24" s="4">
        <f t="shared" si="26"/>
        <v>85994.79236130885</v>
      </c>
      <c r="X24" s="4">
        <f t="shared" si="27"/>
        <v>0</v>
      </c>
      <c r="Y24" s="5">
        <f t="shared" si="28"/>
        <v>9669934.8917335756</v>
      </c>
      <c r="Z24" s="5"/>
      <c r="AA24" s="3" t="s">
        <v>19</v>
      </c>
      <c r="AB24" s="4">
        <f t="shared" si="29"/>
        <v>1718292.8464203882</v>
      </c>
      <c r="AC24" s="4">
        <f t="shared" si="30"/>
        <v>232844.36029003497</v>
      </c>
      <c r="AD24" s="4">
        <f t="shared" si="31"/>
        <v>374534.93551385839</v>
      </c>
      <c r="AE24" s="4">
        <f t="shared" si="32"/>
        <v>48984.620995348501</v>
      </c>
      <c r="AF24" s="4">
        <f t="shared" si="33"/>
        <v>176354.33320357176</v>
      </c>
      <c r="AG24" s="4">
        <f t="shared" si="34"/>
        <v>6878.459188309278</v>
      </c>
      <c r="AH24" s="4">
        <f t="shared" si="35"/>
        <v>46299.000763077172</v>
      </c>
      <c r="AI24" s="4">
        <f t="shared" si="36"/>
        <v>10492.99513824912</v>
      </c>
      <c r="AJ24" s="4">
        <f t="shared" si="37"/>
        <v>30615.87341431254</v>
      </c>
      <c r="AK24" s="4">
        <f t="shared" si="38"/>
        <v>0</v>
      </c>
      <c r="AL24" s="5">
        <f t="shared" si="39"/>
        <v>2645297.4249271499</v>
      </c>
      <c r="AN24" s="3" t="s">
        <v>19</v>
      </c>
      <c r="AO24" s="4">
        <f t="shared" si="40"/>
        <v>0</v>
      </c>
      <c r="AP24" s="4">
        <f t="shared" si="41"/>
        <v>0</v>
      </c>
      <c r="AQ24" s="4">
        <f t="shared" si="42"/>
        <v>0</v>
      </c>
      <c r="AR24" s="4">
        <f t="shared" si="43"/>
        <v>0</v>
      </c>
      <c r="AS24" s="4">
        <f t="shared" si="44"/>
        <v>0</v>
      </c>
      <c r="AT24" s="4">
        <f t="shared" si="45"/>
        <v>0</v>
      </c>
      <c r="AU24" s="4">
        <f t="shared" si="46"/>
        <v>0</v>
      </c>
      <c r="AV24" s="4">
        <f t="shared" si="47"/>
        <v>0</v>
      </c>
      <c r="AW24" s="4">
        <f t="shared" si="48"/>
        <v>0</v>
      </c>
      <c r="AX24" s="4">
        <f t="shared" si="49"/>
        <v>0</v>
      </c>
      <c r="AY24" s="5">
        <f t="shared" si="50"/>
        <v>0</v>
      </c>
      <c r="BA24" s="3" t="s">
        <v>19</v>
      </c>
      <c r="BB24" s="4">
        <f t="shared" si="95"/>
        <v>11521088.712444603</v>
      </c>
      <c r="BC24" s="4">
        <f t="shared" si="96"/>
        <v>1569593.2838953603</v>
      </c>
      <c r="BD24" s="4">
        <f t="shared" si="97"/>
        <v>2210933.4224749492</v>
      </c>
      <c r="BE24" s="4">
        <f t="shared" si="98"/>
        <v>350841.65291787277</v>
      </c>
      <c r="BF24" s="4">
        <f t="shared" si="99"/>
        <v>489552.15210658213</v>
      </c>
      <c r="BG24" s="4">
        <f t="shared" si="100"/>
        <v>37998.266685293376</v>
      </c>
      <c r="BH24" s="4">
        <f t="shared" si="101"/>
        <v>332594.65811741888</v>
      </c>
      <c r="BI24" s="4">
        <f t="shared" si="102"/>
        <v>63312.046455347197</v>
      </c>
      <c r="BJ24" s="4">
        <f t="shared" si="103"/>
        <v>175961.33308330743</v>
      </c>
      <c r="BK24" s="4">
        <f t="shared" si="104"/>
        <v>0</v>
      </c>
      <c r="BL24" s="5">
        <f t="shared" si="60"/>
        <v>16751875.528180735</v>
      </c>
      <c r="BN24" s="3" t="s">
        <v>19</v>
      </c>
      <c r="BO24" s="4">
        <f t="shared" si="61"/>
        <v>1718292.8464203882</v>
      </c>
      <c r="BP24" s="4">
        <f t="shared" si="62"/>
        <v>232844.36029003497</v>
      </c>
      <c r="BQ24" s="4">
        <f t="shared" si="63"/>
        <v>374534.93551385839</v>
      </c>
      <c r="BR24" s="4">
        <f t="shared" si="64"/>
        <v>48984.620995348501</v>
      </c>
      <c r="BS24" s="4">
        <f t="shared" si="65"/>
        <v>176354.33320357176</v>
      </c>
      <c r="BT24" s="4">
        <f t="shared" si="66"/>
        <v>6878.459188309278</v>
      </c>
      <c r="BU24" s="4">
        <f t="shared" si="67"/>
        <v>46299.000763077172</v>
      </c>
      <c r="BV24" s="4">
        <f t="shared" si="68"/>
        <v>10492.99513824912</v>
      </c>
      <c r="BW24" s="4">
        <f t="shared" si="69"/>
        <v>30615.87341431254</v>
      </c>
      <c r="BX24" s="4">
        <f t="shared" si="70"/>
        <v>0</v>
      </c>
      <c r="BY24" s="5">
        <f t="shared" si="71"/>
        <v>2645297.4249271499</v>
      </c>
      <c r="CA24" s="3" t="s">
        <v>19</v>
      </c>
      <c r="CB24" s="4">
        <f t="shared" si="72"/>
        <v>13239381.558864992</v>
      </c>
      <c r="CC24" s="4">
        <f t="shared" si="73"/>
        <v>1802437.6441853952</v>
      </c>
      <c r="CD24" s="4">
        <f t="shared" si="74"/>
        <v>2585468.3579888074</v>
      </c>
      <c r="CE24" s="4">
        <f t="shared" si="75"/>
        <v>399826.27391322126</v>
      </c>
      <c r="CF24" s="4">
        <f t="shared" si="76"/>
        <v>665906.48531015392</v>
      </c>
      <c r="CG24" s="4">
        <f t="shared" si="77"/>
        <v>44876.725873602656</v>
      </c>
      <c r="CH24" s="4">
        <f t="shared" si="78"/>
        <v>378893.65888049605</v>
      </c>
      <c r="CI24" s="4">
        <f t="shared" si="79"/>
        <v>73805.04159359631</v>
      </c>
      <c r="CJ24" s="4">
        <f t="shared" si="80"/>
        <v>206577.20649761998</v>
      </c>
      <c r="CK24" s="4">
        <f t="shared" si="81"/>
        <v>0</v>
      </c>
      <c r="CL24" s="5">
        <f t="shared" si="82"/>
        <v>19397172.953107882</v>
      </c>
      <c r="CM24" s="5"/>
      <c r="CN24" s="3" t="s">
        <v>19</v>
      </c>
      <c r="CO24" s="4">
        <f>ParFedAn19!$C$7*CaGa19!$N25</f>
        <v>1631034.9234103251</v>
      </c>
      <c r="CP24" s="4">
        <f>ParFedAn19!$D$7*CaGa19!$N25</f>
        <v>224439.94910072806</v>
      </c>
      <c r="CQ24" s="4">
        <f>ParFedAn19!$E$7*CoAr14FIII19!R23</f>
        <v>0</v>
      </c>
      <c r="CR24" s="4">
        <f>ParFedAn19!$F$7*CaGa19!$N25</f>
        <v>59665.668472681857</v>
      </c>
      <c r="CS24" s="4">
        <f>ParFedAn19!$G$7*CaGa19!$N25</f>
        <v>121717.52717792746</v>
      </c>
      <c r="CT24" s="4">
        <f>ParFedAn19!$H$7*CaGa19!$N25</f>
        <v>7521.7948232873487</v>
      </c>
      <c r="CU24" s="4">
        <f>ParFedAn19!$I$7*CaGa19!$N25+Aj1S19!G26</f>
        <v>59647.879038696134</v>
      </c>
      <c r="CV24" s="4">
        <f>ParFedAn19!$J$7*CaGa19!$N25</f>
        <v>10552.007742557867</v>
      </c>
      <c r="CW24" s="4">
        <f>ParFedAn19!$K$7*CoAr14FII19!O25+Aj1S19!I26</f>
        <v>30933.413451691838</v>
      </c>
      <c r="CX24" s="4">
        <f>ISR!W25</f>
        <v>0</v>
      </c>
      <c r="CY24" s="5">
        <f t="shared" si="83"/>
        <v>2145513.1632178952</v>
      </c>
      <c r="DA24" s="3" t="s">
        <v>19</v>
      </c>
      <c r="DB24" s="4">
        <f>ParFedAn19!$C$11*CaGa19!$N25</f>
        <v>2252779.9851572053</v>
      </c>
      <c r="DC24" s="4">
        <f>ParFedAn19!$D$11*CaGa19!$N25</f>
        <v>324641.88007280038</v>
      </c>
      <c r="DD24" s="4">
        <f>ParFedAn19!$E$11*CoAr14FIII19!R23</f>
        <v>0</v>
      </c>
      <c r="DE24" s="4">
        <f>ParFedAn19!$F$11*CaGa19!$N25</f>
        <v>104012.1665973855</v>
      </c>
      <c r="DF24" s="4">
        <f>ParFedAn19!$G$11*CaGa19!$N25</f>
        <v>52212.590872021196</v>
      </c>
      <c r="DG24" s="4">
        <f>ParFedAn19!$H$11*CaGa19!$N25</f>
        <v>6129.5761489682318</v>
      </c>
      <c r="DH24" s="4">
        <f>ParFedAn19!$I$11*CaGa19!$N25+Aj1S19!G26</f>
        <v>63164.2841632485</v>
      </c>
      <c r="DI24" s="4">
        <f>ParFedAn19!$J$11*CaGa19!$N25</f>
        <v>10552.007742557867</v>
      </c>
      <c r="DJ24" s="4">
        <f>ParFedAn19!$K$11*CoAr14FII19!O25+Aj1S19!I26</f>
        <v>37573.350258335464</v>
      </c>
      <c r="DK24" s="4">
        <f>ISR!X25</f>
        <v>0</v>
      </c>
      <c r="DL24" s="5">
        <f t="shared" si="84"/>
        <v>2851065.8410125226</v>
      </c>
      <c r="DN24" s="3" t="s">
        <v>19</v>
      </c>
      <c r="DO24" s="4">
        <f>ParFedAn19!$C$14*CaGa19!$N25</f>
        <v>1626653.4003495495</v>
      </c>
      <c r="DP24" s="4">
        <f>ParFedAn19!$D$14*CaGa19!$N25</f>
        <v>223595.13586356648</v>
      </c>
      <c r="DQ24" s="4">
        <f>ParFedAn19!$E$14*CoAr14FIII19!R23</f>
        <v>0</v>
      </c>
      <c r="DR24" s="4">
        <f>ParFedAn19!$F$14*CaGa19!$N25</f>
        <v>89378.177996404193</v>
      </c>
      <c r="DS24" s="4">
        <f>ParFedAn19!$G$14*CaGa19!$N25</f>
        <v>52212.590872021196</v>
      </c>
      <c r="DT24" s="4">
        <f>ParFedAn19!$H$14*CaGa19!$N25</f>
        <v>7189.3826513044914</v>
      </c>
      <c r="DU24" s="4">
        <f>ParFedAn19!$I$14*CaGa19!$N25+Aj1S19!G26</f>
        <v>54321.159729366052</v>
      </c>
      <c r="DV24" s="4">
        <f>ParFedAn19!$J$14*CaGa19!$N25</f>
        <v>10552.007742557867</v>
      </c>
      <c r="DW24" s="4">
        <f>ParFedAn19!$K$14*CoAr14FII19!O25+Aj1S19!I26</f>
        <v>21459.777011971288</v>
      </c>
      <c r="DX24" s="4">
        <f>ISR!Y25</f>
        <v>0</v>
      </c>
      <c r="DY24" s="5">
        <f t="shared" si="85"/>
        <v>2085361.6322167411</v>
      </c>
      <c r="EA24" s="3" t="s">
        <v>19</v>
      </c>
      <c r="EB24" s="4">
        <f>ParFedAn19!$C$22*CaGa19!$N25</f>
        <v>1805929.5698642796</v>
      </c>
      <c r="EC24" s="4">
        <f>ParFedAn19!$D$22*CaGa19!$N25</f>
        <v>254918.3051445242</v>
      </c>
      <c r="ED24" s="4">
        <f>ParFedAn19!$E$22*CoAr14FIII19!R23</f>
        <v>0</v>
      </c>
      <c r="EE24" s="4">
        <f>ParFedAn19!$F$22*CaGa19!$N25</f>
        <v>54354.205430128808</v>
      </c>
      <c r="EF24" s="4">
        <f>ParFedAn19!$G$22*CaGa19!$N25</f>
        <v>158486.51991387468</v>
      </c>
      <c r="EG24" s="4">
        <f>ParFedAn19!$H$22*CaGa19!$N25</f>
        <v>6389.7723633321939</v>
      </c>
      <c r="EH24" s="4">
        <f>ParFedAn19!$I$22*CaGa19!$N25</f>
        <v>39570.239485041813</v>
      </c>
      <c r="EI24" s="4">
        <f>ParFedAn19!$J$22*CaGa19!$N25</f>
        <v>10552.007742557867</v>
      </c>
      <c r="EJ24" s="4">
        <f>ParFedAn19!$K$22*CoAr14FII19!O25</f>
        <v>25738.673174932792</v>
      </c>
      <c r="EK24" s="4">
        <f>ISR!Z25</f>
        <v>0</v>
      </c>
      <c r="EL24" s="5">
        <f t="shared" si="86"/>
        <v>2355939.293118671</v>
      </c>
      <c r="EN24" s="3" t="s">
        <v>19</v>
      </c>
      <c r="EO24" s="4">
        <f>ParFedAn19!$C$26*CaGa19!$N25</f>
        <v>2197489.4494400397</v>
      </c>
      <c r="EP24" s="4">
        <f>ParFedAn19!$D$26*CaGa19!$N25</f>
        <v>296214.46074572008</v>
      </c>
      <c r="EQ24" s="4">
        <f>ParFedAn19!$E$26*CoAr14FIII19!R23</f>
        <v>0</v>
      </c>
      <c r="ER24" s="4">
        <f>ParFedAn19!$F$26*CaGa19!$N25</f>
        <v>55585.030277683756</v>
      </c>
      <c r="ES24" s="4">
        <f>ParFedAn19!$G$26*CaGa19!$N25</f>
        <v>52710.332485668332</v>
      </c>
      <c r="ET24" s="4">
        <f>ParFedAn19!$H$26*CaGa19!$N25</f>
        <v>4054.844844273297</v>
      </c>
      <c r="EU24" s="4">
        <f>ParFedAn19!$I$26*CaGa19!$N25</f>
        <v>62499.195981255696</v>
      </c>
      <c r="EV24" s="4">
        <f>ParFedAn19!$J$26*CaGa19!$N25</f>
        <v>10552.007742557867</v>
      </c>
      <c r="EW24" s="4">
        <f>ParFedAn19!$K$26*CoAr14FII19!O25</f>
        <v>29856.78173299324</v>
      </c>
      <c r="EX24" s="4">
        <f>ISR!AA25</f>
        <v>0</v>
      </c>
      <c r="EY24" s="5">
        <f t="shared" si="87"/>
        <v>2708962.103250192</v>
      </c>
      <c r="FA24" s="3" t="s">
        <v>19</v>
      </c>
      <c r="FB24" s="4">
        <f>ParFedAn19!$C$30*CaGa19!$N25</f>
        <v>2007201.3842232034</v>
      </c>
      <c r="FC24" s="4">
        <f>ParFedAn19!$D$30*CaGa19!$N25</f>
        <v>245783.55296802102</v>
      </c>
      <c r="FD24" s="4">
        <f>ParFedAn19!$E$30*CoAr14FIII19!R23</f>
        <v>2210933.4224749492</v>
      </c>
      <c r="FE24" s="400">
        <f>ParFedAn19!$F$30*CaGa19!$N25</f>
        <v>-12153.595856411323</v>
      </c>
      <c r="FF24" s="4">
        <f>ParFedAn19!$G$30*CaGa19!$N25</f>
        <v>52212.590785069202</v>
      </c>
      <c r="FG24" s="4">
        <f>ParFedAn19!$H$30*CaGa19!$N25</f>
        <v>6712.8958541278125</v>
      </c>
      <c r="FH24" s="4">
        <f>ParFedAn19!$I$30*CaGa19!$N25</f>
        <v>53391.899719810695</v>
      </c>
      <c r="FI24" s="4">
        <f>ParFedAn19!$J$30*CaGa19!$N25</f>
        <v>10552.007742557867</v>
      </c>
      <c r="FJ24" s="4">
        <f>ParFedAn19!$K$30*CoAr14FII19!O25</f>
        <v>30399.337453382825</v>
      </c>
      <c r="FK24" s="4">
        <f>ISR!AB25</f>
        <v>0</v>
      </c>
      <c r="FL24" s="5">
        <f t="shared" si="88"/>
        <v>4605033.4953647116</v>
      </c>
      <c r="FN24" s="3" t="s">
        <v>19</v>
      </c>
      <c r="FO24" s="405">
        <f>ParFedAn19!C$41*CaGa19!$AC25+Aj1S19!AW26</f>
        <v>1718292.8464203882</v>
      </c>
      <c r="FP24" s="405">
        <f>ParFedAn19!D$41*CaGa19!$AC25+Aj1S19!AX26</f>
        <v>232844.36029003497</v>
      </c>
      <c r="FQ24" s="468">
        <f>IFERROR(ParFedAn19!$E$41*CoAr14FIII19!R23+Aj1S19!AY26,0)</f>
        <v>374534.93551385839</v>
      </c>
      <c r="FR24" s="405">
        <f>ParFedAn19!F$41*CaGa19!$AC25+Aj1S19!AZ26</f>
        <v>48984.620995348501</v>
      </c>
      <c r="FS24" s="405">
        <f>ParFedAn19!G$41*CaGa19!$AC25+Aj1S19!BA26</f>
        <v>176354.33320357176</v>
      </c>
      <c r="FT24" s="405">
        <f>ParFedAn19!H$41*CaGa19!$AC25+Aj1S19!BB26</f>
        <v>6878.459188309278</v>
      </c>
      <c r="FU24" s="405">
        <f>ParFedAn19!I$41*CaGa19!$AC25+Aj1S19!BC26</f>
        <v>46299.000763077172</v>
      </c>
      <c r="FV24" s="405">
        <f>ParFedAn19!J$41*CaGa19!$AC25+Aj1S19!BD26</f>
        <v>10492.99513824912</v>
      </c>
      <c r="FW24" s="405">
        <f>ParFedAn19!K$41*CoAr14FII19!U25+Aj1S19!BE26</f>
        <v>30615.87341431254</v>
      </c>
      <c r="FX24" s="468">
        <f>IFERROR(ISR!AC25,0)</f>
        <v>0</v>
      </c>
      <c r="FY24" s="5">
        <f t="shared" si="89"/>
        <v>2645297.4249271499</v>
      </c>
      <c r="GA24" s="3" t="s">
        <v>19</v>
      </c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5">
        <f t="shared" si="90"/>
        <v>0</v>
      </c>
      <c r="GN24" s="3" t="s">
        <v>19</v>
      </c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5">
        <f t="shared" si="91"/>
        <v>0</v>
      </c>
      <c r="HA24" s="3" t="s">
        <v>19</v>
      </c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5">
        <f t="shared" si="92"/>
        <v>0</v>
      </c>
      <c r="HN24" s="3" t="s">
        <v>19</v>
      </c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5">
        <f t="shared" si="93"/>
        <v>0</v>
      </c>
      <c r="IA24" s="3" t="s">
        <v>19</v>
      </c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5">
        <f t="shared" si="94"/>
        <v>0</v>
      </c>
    </row>
    <row r="25" spans="1:246" s="2" customFormat="1">
      <c r="A25" s="3" t="s">
        <v>20</v>
      </c>
      <c r="B25" s="4">
        <f t="shared" si="7"/>
        <v>75324840.620706975</v>
      </c>
      <c r="C25" s="4">
        <f t="shared" si="8"/>
        <v>10562036.832428239</v>
      </c>
      <c r="D25" s="4">
        <f t="shared" si="9"/>
        <v>0</v>
      </c>
      <c r="E25" s="4">
        <f t="shared" si="10"/>
        <v>3459125.9369912734</v>
      </c>
      <c r="F25" s="4">
        <f t="shared" si="11"/>
        <v>3091236.996956774</v>
      </c>
      <c r="G25" s="4">
        <f t="shared" si="12"/>
        <v>284880.76822250831</v>
      </c>
      <c r="H25" s="4">
        <f t="shared" si="13"/>
        <v>2423395.6823559836</v>
      </c>
      <c r="I25" s="4">
        <f t="shared" si="14"/>
        <v>432719.1031026023</v>
      </c>
      <c r="J25" s="4">
        <f t="shared" si="15"/>
        <v>4048824.8538637157</v>
      </c>
      <c r="K25" s="4">
        <f t="shared" si="16"/>
        <v>27828182</v>
      </c>
      <c r="L25" s="6">
        <f t="shared" si="17"/>
        <v>127455242.7946281</v>
      </c>
      <c r="M25" s="3"/>
      <c r="N25" s="3" t="s">
        <v>20</v>
      </c>
      <c r="O25" s="4">
        <f t="shared" si="18"/>
        <v>82161623.75793694</v>
      </c>
      <c r="P25" s="4">
        <f t="shared" si="19"/>
        <v>10893374.454019135</v>
      </c>
      <c r="Q25" s="4">
        <f t="shared" si="20"/>
        <v>4659565.5000869874</v>
      </c>
      <c r="R25" s="4">
        <f t="shared" si="21"/>
        <v>1336671.8260372612</v>
      </c>
      <c r="S25" s="4">
        <f t="shared" si="22"/>
        <v>3600651.199420345</v>
      </c>
      <c r="T25" s="4">
        <f t="shared" si="23"/>
        <v>234533.04952891381</v>
      </c>
      <c r="U25" s="4">
        <f t="shared" si="24"/>
        <v>2125064.4480844825</v>
      </c>
      <c r="V25" s="4">
        <f t="shared" si="25"/>
        <v>432719.1031026023</v>
      </c>
      <c r="W25" s="4">
        <f t="shared" si="26"/>
        <v>3854562.6137080388</v>
      </c>
      <c r="X25" s="4">
        <f t="shared" si="27"/>
        <v>50100916</v>
      </c>
      <c r="Y25" s="5">
        <f t="shared" si="28"/>
        <v>159399681.95192471</v>
      </c>
      <c r="Z25" s="5"/>
      <c r="AA25" s="3" t="s">
        <v>20</v>
      </c>
      <c r="AB25" s="4">
        <f t="shared" si="29"/>
        <v>23488046.303954206</v>
      </c>
      <c r="AC25" s="4">
        <f t="shared" si="30"/>
        <v>3182844.6050394066</v>
      </c>
      <c r="AD25" s="4">
        <f t="shared" si="31"/>
        <v>789336.32571536768</v>
      </c>
      <c r="AE25" s="4">
        <f t="shared" si="32"/>
        <v>669590.77931172692</v>
      </c>
      <c r="AF25" s="4">
        <f t="shared" si="33"/>
        <v>2410659.3662527832</v>
      </c>
      <c r="AG25" s="4">
        <f t="shared" si="34"/>
        <v>94024.46634835194</v>
      </c>
      <c r="AH25" s="4">
        <f t="shared" si="35"/>
        <v>632879.94011930656</v>
      </c>
      <c r="AI25" s="4">
        <f t="shared" si="36"/>
        <v>143433.03365767736</v>
      </c>
      <c r="AJ25" s="4">
        <f t="shared" si="37"/>
        <v>1380814.8407795157</v>
      </c>
      <c r="AK25" s="4">
        <f t="shared" si="38"/>
        <v>3990802</v>
      </c>
      <c r="AL25" s="5">
        <f t="shared" si="39"/>
        <v>36782431.66117835</v>
      </c>
      <c r="AN25" s="3" t="s">
        <v>20</v>
      </c>
      <c r="AO25" s="4">
        <f t="shared" si="40"/>
        <v>0</v>
      </c>
      <c r="AP25" s="4">
        <f t="shared" si="41"/>
        <v>0</v>
      </c>
      <c r="AQ25" s="4">
        <f t="shared" si="42"/>
        <v>0</v>
      </c>
      <c r="AR25" s="4">
        <f t="shared" si="43"/>
        <v>0</v>
      </c>
      <c r="AS25" s="4">
        <f t="shared" si="44"/>
        <v>0</v>
      </c>
      <c r="AT25" s="4">
        <f t="shared" si="45"/>
        <v>0</v>
      </c>
      <c r="AU25" s="4">
        <f t="shared" si="46"/>
        <v>0</v>
      </c>
      <c r="AV25" s="4">
        <f t="shared" si="47"/>
        <v>0</v>
      </c>
      <c r="AW25" s="4">
        <f t="shared" si="48"/>
        <v>0</v>
      </c>
      <c r="AX25" s="4">
        <f t="shared" si="49"/>
        <v>0</v>
      </c>
      <c r="AY25" s="5">
        <f t="shared" si="50"/>
        <v>0</v>
      </c>
      <c r="BA25" s="3" t="s">
        <v>20</v>
      </c>
      <c r="BB25" s="4">
        <f t="shared" si="95"/>
        <v>157486464.37864393</v>
      </c>
      <c r="BC25" s="4">
        <f t="shared" si="96"/>
        <v>21455411.286447372</v>
      </c>
      <c r="BD25" s="4">
        <f t="shared" si="97"/>
        <v>4659565.5000869874</v>
      </c>
      <c r="BE25" s="4">
        <f t="shared" si="98"/>
        <v>4795797.7630285351</v>
      </c>
      <c r="BF25" s="4">
        <f t="shared" si="99"/>
        <v>6691888.196377119</v>
      </c>
      <c r="BG25" s="4">
        <f t="shared" si="100"/>
        <v>519413.81775142206</v>
      </c>
      <c r="BH25" s="4">
        <f t="shared" si="101"/>
        <v>4548460.1304404661</v>
      </c>
      <c r="BI25" s="4">
        <f t="shared" si="102"/>
        <v>865438.20620520448</v>
      </c>
      <c r="BJ25" s="4">
        <f t="shared" si="103"/>
        <v>7903387.467571754</v>
      </c>
      <c r="BK25" s="4">
        <f t="shared" si="104"/>
        <v>77929098</v>
      </c>
      <c r="BL25" s="5">
        <f t="shared" si="60"/>
        <v>286854924.74655282</v>
      </c>
      <c r="BN25" s="3" t="s">
        <v>20</v>
      </c>
      <c r="BO25" s="4">
        <f t="shared" si="61"/>
        <v>23488046.303954206</v>
      </c>
      <c r="BP25" s="4">
        <f t="shared" si="62"/>
        <v>3182844.6050394066</v>
      </c>
      <c r="BQ25" s="4">
        <f t="shared" si="63"/>
        <v>789336.32571536768</v>
      </c>
      <c r="BR25" s="4">
        <f t="shared" si="64"/>
        <v>669590.77931172692</v>
      </c>
      <c r="BS25" s="4">
        <f t="shared" si="65"/>
        <v>2410659.3662527832</v>
      </c>
      <c r="BT25" s="4">
        <f t="shared" si="66"/>
        <v>94024.46634835194</v>
      </c>
      <c r="BU25" s="4">
        <f t="shared" si="67"/>
        <v>632879.94011930656</v>
      </c>
      <c r="BV25" s="4">
        <f t="shared" si="68"/>
        <v>143433.03365767736</v>
      </c>
      <c r="BW25" s="4">
        <f t="shared" si="69"/>
        <v>1380814.8407795157</v>
      </c>
      <c r="BX25" s="4">
        <f t="shared" si="70"/>
        <v>3990802</v>
      </c>
      <c r="BY25" s="5">
        <f t="shared" si="71"/>
        <v>36782431.66117835</v>
      </c>
      <c r="CA25" s="3" t="s">
        <v>20</v>
      </c>
      <c r="CB25" s="4">
        <f t="shared" si="72"/>
        <v>180974510.68259814</v>
      </c>
      <c r="CC25" s="4">
        <f t="shared" si="73"/>
        <v>24638255.891486779</v>
      </c>
      <c r="CD25" s="4">
        <f t="shared" si="74"/>
        <v>5448901.8258023551</v>
      </c>
      <c r="CE25" s="4">
        <f t="shared" si="75"/>
        <v>5465388.5423402619</v>
      </c>
      <c r="CF25" s="4">
        <f t="shared" si="76"/>
        <v>9102547.5626299027</v>
      </c>
      <c r="CG25" s="4">
        <f t="shared" si="77"/>
        <v>613438.28409977397</v>
      </c>
      <c r="CH25" s="4">
        <f t="shared" si="78"/>
        <v>5181340.0705597727</v>
      </c>
      <c r="CI25" s="4">
        <f t="shared" si="79"/>
        <v>1008871.2398628818</v>
      </c>
      <c r="CJ25" s="4">
        <f t="shared" si="80"/>
        <v>9284202.308351269</v>
      </c>
      <c r="CK25" s="4">
        <f t="shared" si="81"/>
        <v>81919900</v>
      </c>
      <c r="CL25" s="5">
        <f t="shared" si="82"/>
        <v>323637356.40773118</v>
      </c>
      <c r="CM25" s="5"/>
      <c r="CN25" s="3" t="s">
        <v>20</v>
      </c>
      <c r="CO25" s="4">
        <f>ParFedAn19!$C$7*CaGa19!$N26</f>
        <v>22295282.136707135</v>
      </c>
      <c r="CP25" s="4">
        <f>ParFedAn19!$D$7*CaGa19!$N26</f>
        <v>3067961.2779143779</v>
      </c>
      <c r="CQ25" s="4">
        <f>ParFedAn19!$E$7*CoAr14FIII19!R24</f>
        <v>0</v>
      </c>
      <c r="CR25" s="4">
        <f>ParFedAn19!$F$7*CaGa19!$N26</f>
        <v>815594.37715302373</v>
      </c>
      <c r="CS25" s="4">
        <f>ParFedAn19!$G$7*CaGa19!$N26</f>
        <v>1663806.5626087822</v>
      </c>
      <c r="CT25" s="4">
        <f>ParFedAn19!$H$7*CaGa19!$N26</f>
        <v>102818.48374464612</v>
      </c>
      <c r="CU25" s="4">
        <f>ParFedAn19!$I$7*CaGa19!$N26+Aj1S19!G27</f>
        <v>816047.20196531154</v>
      </c>
      <c r="CV25" s="4">
        <f>ParFedAn19!$J$7*CaGa19!$N26</f>
        <v>144239.70103420076</v>
      </c>
      <c r="CW25" s="4">
        <f>ParFedAn19!$K$7*CoAr14FII19!O26+Aj1S19!I27</f>
        <v>1391946.7889430842</v>
      </c>
      <c r="CX25" s="4">
        <f>ISR!W26</f>
        <v>0</v>
      </c>
      <c r="CY25" s="5">
        <f t="shared" si="83"/>
        <v>30297696.530070566</v>
      </c>
      <c r="DA25" s="3" t="s">
        <v>20</v>
      </c>
      <c r="DB25" s="4">
        <f>ParFedAn19!$C$11*CaGa19!$N26</f>
        <v>30794169.174494851</v>
      </c>
      <c r="DC25" s="4">
        <f>ParFedAn19!$D$11*CaGa19!$N26</f>
        <v>4437662.3735807296</v>
      </c>
      <c r="DD25" s="4">
        <f>ParFedAn19!$E$11*CoAr14FIII19!R24</f>
        <v>0</v>
      </c>
      <c r="DE25" s="4">
        <f>ParFedAn19!$F$11*CaGa19!$N26</f>
        <v>1421784.7617205812</v>
      </c>
      <c r="DF25" s="4">
        <f>ParFedAn19!$G$11*CaGa19!$N26</f>
        <v>713715.21717399603</v>
      </c>
      <c r="DG25" s="4">
        <f>ParFedAn19!$H$11*CaGa19!$N26</f>
        <v>83787.678398653981</v>
      </c>
      <c r="DH25" s="4">
        <f>ParFedAn19!$I$11*CaGa19!$N26+Aj1S19!G27</f>
        <v>864114.37896660669</v>
      </c>
      <c r="DI25" s="4">
        <f>ParFedAn19!$J$11*CaGa19!$N26</f>
        <v>144239.70103420076</v>
      </c>
      <c r="DJ25" s="4">
        <f>ParFedAn19!$K$11*CoAr14FII19!O26+Aj1S19!I27</f>
        <v>1689570.0690219351</v>
      </c>
      <c r="DK25" s="4">
        <f>ISR!X26</f>
        <v>10401379</v>
      </c>
      <c r="DL25" s="5">
        <f t="shared" si="84"/>
        <v>50550422.354391553</v>
      </c>
      <c r="DN25" s="3" t="s">
        <v>20</v>
      </c>
      <c r="DO25" s="4">
        <f>ParFedAn19!$C$14*CaGa19!$N26</f>
        <v>22235389.30950499</v>
      </c>
      <c r="DP25" s="4">
        <f>ParFedAn19!$D$14*CaGa19!$N26</f>
        <v>3056413.1809331318</v>
      </c>
      <c r="DQ25" s="4">
        <f>ParFedAn19!$E$14*CoAr14FIII19!R24</f>
        <v>0</v>
      </c>
      <c r="DR25" s="4">
        <f>ParFedAn19!$F$14*CaGa19!$N26</f>
        <v>1221746.7981176684</v>
      </c>
      <c r="DS25" s="4">
        <f>ParFedAn19!$G$14*CaGa19!$N26</f>
        <v>713715.21717399603</v>
      </c>
      <c r="DT25" s="4">
        <f>ParFedAn19!$H$14*CaGa19!$N26</f>
        <v>98274.606079208199</v>
      </c>
      <c r="DU25" s="4">
        <f>ParFedAn19!$I$14*CaGa19!$N26+Aj1S19!G27</f>
        <v>743234.1014240653</v>
      </c>
      <c r="DV25" s="4">
        <f>ParFedAn19!$J$14*CaGa19!$N26</f>
        <v>144239.70103420076</v>
      </c>
      <c r="DW25" s="4">
        <f>ParFedAn19!$K$14*CoAr14FII19!O26+Aj1S19!I27</f>
        <v>967307.99589869624</v>
      </c>
      <c r="DX25" s="4">
        <f>ISR!Y26</f>
        <v>17426803</v>
      </c>
      <c r="DY25" s="5">
        <f t="shared" si="85"/>
        <v>46607123.910165958</v>
      </c>
      <c r="EA25" s="3" t="s">
        <v>20</v>
      </c>
      <c r="EB25" s="4">
        <f>ParFedAn19!$C$22*CaGa19!$N26</f>
        <v>24685988.448953029</v>
      </c>
      <c r="EC25" s="4">
        <f>ParFedAn19!$D$22*CaGa19!$N26</f>
        <v>3484582.3675711434</v>
      </c>
      <c r="ED25" s="4">
        <f>ParFedAn19!$E$22*CoAr14FIII19!R24</f>
        <v>0</v>
      </c>
      <c r="EE25" s="4">
        <f>ParFedAn19!$F$22*CaGa19!$N26</f>
        <v>742989.82074977527</v>
      </c>
      <c r="EF25" s="4">
        <f>ParFedAn19!$G$22*CaGa19!$N26</f>
        <v>2166416.9329719217</v>
      </c>
      <c r="EG25" s="4">
        <f>ParFedAn19!$H$22*CaGa19!$N26</f>
        <v>87344.406661723944</v>
      </c>
      <c r="EH25" s="4">
        <f>ParFedAn19!$I$22*CaGa19!$N26</f>
        <v>540901.7556113546</v>
      </c>
      <c r="EI25" s="4">
        <f>ParFedAn19!$J$22*CaGa19!$N26</f>
        <v>144239.70103420076</v>
      </c>
      <c r="EJ25" s="4">
        <f>ParFedAn19!$K$22*CoAr14FII19!O26</f>
        <v>1153689.9458947179</v>
      </c>
      <c r="EK25" s="4">
        <f>ISR!Z26</f>
        <v>0</v>
      </c>
      <c r="EL25" s="5">
        <f t="shared" si="86"/>
        <v>33006153.379447863</v>
      </c>
      <c r="EN25" s="3" t="s">
        <v>20</v>
      </c>
      <c r="EO25" s="4">
        <f>ParFedAn19!$C$26*CaGa19!$N26</f>
        <v>30038380.272852942</v>
      </c>
      <c r="EP25" s="4">
        <f>ParFedAn19!$D$26*CaGa19!$N26</f>
        <v>4049076.3750721682</v>
      </c>
      <c r="EQ25" s="4">
        <f>ParFedAn19!$E$26*CoAr14FIII19!R24</f>
        <v>0</v>
      </c>
      <c r="ER25" s="4">
        <f>ParFedAn19!$F$26*CaGa19!$N26</f>
        <v>759814.46799873142</v>
      </c>
      <c r="ES25" s="4">
        <f>ParFedAn19!$G$26*CaGa19!$N26</f>
        <v>720519.05046300963</v>
      </c>
      <c r="ET25" s="4">
        <f>ParFedAn19!$H$26*CaGa19!$N26</f>
        <v>55427.329314702998</v>
      </c>
      <c r="EU25" s="4">
        <f>ParFedAn19!$I$26*CaGa19!$N26</f>
        <v>854327.02127917379</v>
      </c>
      <c r="EV25" s="4">
        <f>ParFedAn19!$J$26*CaGa19!$N26</f>
        <v>144239.70103420076</v>
      </c>
      <c r="EW25" s="4">
        <f>ParFedAn19!$K$26*CoAr14FII19!O26</f>
        <v>1338276.7894840143</v>
      </c>
      <c r="EX25" s="4">
        <f>ISR!AA26</f>
        <v>25528844</v>
      </c>
      <c r="EY25" s="5">
        <f t="shared" si="87"/>
        <v>63488905.007498935</v>
      </c>
      <c r="FA25" s="3" t="s">
        <v>20</v>
      </c>
      <c r="FB25" s="4">
        <f>ParFedAn19!$C$30*CaGa19!$N26</f>
        <v>27437255.036130965</v>
      </c>
      <c r="FC25" s="4">
        <f>ParFedAn19!$D$30*CaGa19!$N26</f>
        <v>3359715.7113758228</v>
      </c>
      <c r="FD25" s="4">
        <f>ParFedAn19!$E$30*CoAr14FIII19!R24</f>
        <v>4659565.5000869874</v>
      </c>
      <c r="FE25" s="400">
        <f>ParFedAn19!$F$30*CaGa19!$N26</f>
        <v>-166132.46271124564</v>
      </c>
      <c r="FF25" s="4">
        <f>ParFedAn19!$G$30*CaGa19!$N26</f>
        <v>713715.21598541376</v>
      </c>
      <c r="FG25" s="4">
        <f>ParFedAn19!$H$30*CaGa19!$N26</f>
        <v>91761.313552486841</v>
      </c>
      <c r="FH25" s="4">
        <f>ParFedAn19!$I$30*CaGa19!$N26</f>
        <v>729835.67119395407</v>
      </c>
      <c r="FI25" s="4">
        <f>ParFedAn19!$J$30*CaGa19!$N26</f>
        <v>144239.70103420076</v>
      </c>
      <c r="FJ25" s="4">
        <f>ParFedAn19!$K$30*CoAr14FII19!O26</f>
        <v>1362595.8783293066</v>
      </c>
      <c r="FK25" s="4">
        <f>ISR!AB26</f>
        <v>24572072</v>
      </c>
      <c r="FL25" s="5">
        <f t="shared" si="88"/>
        <v>38332551.564977899</v>
      </c>
      <c r="FN25" s="3" t="s">
        <v>20</v>
      </c>
      <c r="FO25" s="405">
        <f>ParFedAn19!C$41*CaGa19!$AC26+Aj1S19!AW27</f>
        <v>23488046.303954206</v>
      </c>
      <c r="FP25" s="405">
        <f>ParFedAn19!D$41*CaGa19!$AC26+Aj1S19!AX27</f>
        <v>3182844.6050394066</v>
      </c>
      <c r="FQ25" s="468">
        <f>IFERROR(ParFedAn19!$E$41*CoAr14FIII19!R24+Aj1S19!AY27,0)</f>
        <v>789336.32571536768</v>
      </c>
      <c r="FR25" s="405">
        <f>ParFedAn19!F$41*CaGa19!$AC26+Aj1S19!AZ27</f>
        <v>669590.77931172692</v>
      </c>
      <c r="FS25" s="405">
        <f>ParFedAn19!G$41*CaGa19!$AC26+Aj1S19!BA27</f>
        <v>2410659.3662527832</v>
      </c>
      <c r="FT25" s="405">
        <f>ParFedAn19!H$41*CaGa19!$AC26+Aj1S19!BB27</f>
        <v>94024.46634835194</v>
      </c>
      <c r="FU25" s="405">
        <f>ParFedAn19!I$41*CaGa19!$AC26+Aj1S19!BC27</f>
        <v>632879.94011930656</v>
      </c>
      <c r="FV25" s="405">
        <f>ParFedAn19!J$41*CaGa19!$AC26+Aj1S19!BD27</f>
        <v>143433.03365767736</v>
      </c>
      <c r="FW25" s="405">
        <f>ParFedAn19!K$41*CoAr14FII19!U26+Aj1S19!BE27</f>
        <v>1380814.8407795157</v>
      </c>
      <c r="FX25" s="468">
        <f>IFERROR(ISR!AC26,0)</f>
        <v>3990802</v>
      </c>
      <c r="FY25" s="5">
        <f t="shared" si="89"/>
        <v>36782431.66117835</v>
      </c>
      <c r="GA25" s="3" t="s">
        <v>20</v>
      </c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5">
        <f t="shared" si="90"/>
        <v>0</v>
      </c>
      <c r="GN25" s="3" t="s">
        <v>20</v>
      </c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5">
        <f t="shared" si="91"/>
        <v>0</v>
      </c>
      <c r="HA25" s="3" t="s">
        <v>20</v>
      </c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5">
        <f t="shared" si="92"/>
        <v>0</v>
      </c>
      <c r="HN25" s="3" t="s">
        <v>20</v>
      </c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5">
        <f t="shared" si="93"/>
        <v>0</v>
      </c>
      <c r="IA25" s="3" t="s">
        <v>20</v>
      </c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5">
        <f t="shared" si="94"/>
        <v>0</v>
      </c>
    </row>
    <row r="26" spans="1:246" s="2" customFormat="1">
      <c r="A26" s="3" t="s">
        <v>21</v>
      </c>
      <c r="B26" s="4">
        <f t="shared" si="7"/>
        <v>11121427.976358552</v>
      </c>
      <c r="C26" s="4">
        <f t="shared" si="8"/>
        <v>1559444.811931079</v>
      </c>
      <c r="D26" s="4">
        <f t="shared" si="9"/>
        <v>0</v>
      </c>
      <c r="E26" s="4">
        <f t="shared" si="10"/>
        <v>510726.86848575459</v>
      </c>
      <c r="F26" s="4">
        <f t="shared" si="11"/>
        <v>456409.45717525762</v>
      </c>
      <c r="G26" s="4">
        <f t="shared" si="12"/>
        <v>42061.568528103227</v>
      </c>
      <c r="H26" s="4">
        <f t="shared" si="13"/>
        <v>357496.92816501798</v>
      </c>
      <c r="I26" s="4">
        <f t="shared" si="14"/>
        <v>63889.339817960485</v>
      </c>
      <c r="J26" s="4">
        <f t="shared" si="15"/>
        <v>225004.97498398618</v>
      </c>
      <c r="K26" s="4">
        <f t="shared" si="16"/>
        <v>0</v>
      </c>
      <c r="L26" s="6">
        <f t="shared" si="17"/>
        <v>14336461.925445711</v>
      </c>
      <c r="M26" s="3"/>
      <c r="N26" s="3" t="s">
        <v>21</v>
      </c>
      <c r="O26" s="4">
        <f t="shared" si="18"/>
        <v>12130853.162314851</v>
      </c>
      <c r="P26" s="4">
        <f t="shared" si="19"/>
        <v>1608365.5592438595</v>
      </c>
      <c r="Q26" s="4">
        <f t="shared" si="20"/>
        <v>1438242.9202742251</v>
      </c>
      <c r="R26" s="4">
        <f t="shared" si="21"/>
        <v>197354.54225726501</v>
      </c>
      <c r="S26" s="4">
        <f t="shared" si="22"/>
        <v>531622.53849275468</v>
      </c>
      <c r="T26" s="4">
        <f t="shared" si="23"/>
        <v>34627.918186321505</v>
      </c>
      <c r="U26" s="4">
        <f t="shared" si="24"/>
        <v>313757.73263826512</v>
      </c>
      <c r="V26" s="4">
        <f t="shared" si="25"/>
        <v>63889.339817960485</v>
      </c>
      <c r="W26" s="4">
        <f t="shared" si="26"/>
        <v>214880.16849111818</v>
      </c>
      <c r="X26" s="4">
        <f t="shared" si="27"/>
        <v>480331</v>
      </c>
      <c r="Y26" s="5">
        <f t="shared" si="28"/>
        <v>17013924.88171662</v>
      </c>
      <c r="Z26" s="5"/>
      <c r="AA26" s="3" t="s">
        <v>21</v>
      </c>
      <c r="AB26" s="4">
        <f t="shared" si="29"/>
        <v>3467921.247788094</v>
      </c>
      <c r="AC26" s="4">
        <f t="shared" si="30"/>
        <v>469934.97421561362</v>
      </c>
      <c r="AD26" s="4">
        <f t="shared" si="31"/>
        <v>243640.18107572556</v>
      </c>
      <c r="AE26" s="4">
        <f t="shared" si="32"/>
        <v>98862.547393190529</v>
      </c>
      <c r="AF26" s="4">
        <f t="shared" si="33"/>
        <v>355924.74270625081</v>
      </c>
      <c r="AG26" s="4">
        <f t="shared" si="34"/>
        <v>13882.357027135653</v>
      </c>
      <c r="AH26" s="4">
        <f t="shared" si="35"/>
        <v>93442.330759928256</v>
      </c>
      <c r="AI26" s="4">
        <f t="shared" si="36"/>
        <v>21177.345217189242</v>
      </c>
      <c r="AJ26" s="4">
        <f t="shared" si="37"/>
        <v>75517.379164346014</v>
      </c>
      <c r="AK26" s="4">
        <f t="shared" si="38"/>
        <v>0</v>
      </c>
      <c r="AL26" s="5">
        <f t="shared" si="39"/>
        <v>4840303.1053474732</v>
      </c>
      <c r="AN26" s="3" t="s">
        <v>21</v>
      </c>
      <c r="AO26" s="4">
        <f t="shared" si="40"/>
        <v>0</v>
      </c>
      <c r="AP26" s="4">
        <f t="shared" si="41"/>
        <v>0</v>
      </c>
      <c r="AQ26" s="4">
        <f t="shared" si="42"/>
        <v>0</v>
      </c>
      <c r="AR26" s="4">
        <f t="shared" si="43"/>
        <v>0</v>
      </c>
      <c r="AS26" s="4">
        <f t="shared" si="44"/>
        <v>0</v>
      </c>
      <c r="AT26" s="4">
        <f t="shared" si="45"/>
        <v>0</v>
      </c>
      <c r="AU26" s="4">
        <f t="shared" si="46"/>
        <v>0</v>
      </c>
      <c r="AV26" s="4">
        <f t="shared" si="47"/>
        <v>0</v>
      </c>
      <c r="AW26" s="4">
        <f t="shared" si="48"/>
        <v>0</v>
      </c>
      <c r="AX26" s="4">
        <f t="shared" si="49"/>
        <v>0</v>
      </c>
      <c r="AY26" s="5">
        <f t="shared" si="50"/>
        <v>0</v>
      </c>
      <c r="BA26" s="3" t="s">
        <v>21</v>
      </c>
      <c r="BB26" s="4">
        <f t="shared" si="95"/>
        <v>23252281.138673402</v>
      </c>
      <c r="BC26" s="4">
        <f t="shared" si="96"/>
        <v>3167810.3711749385</v>
      </c>
      <c r="BD26" s="4">
        <f t="shared" si="97"/>
        <v>1438242.9202742251</v>
      </c>
      <c r="BE26" s="4">
        <f t="shared" si="98"/>
        <v>708081.41074301966</v>
      </c>
      <c r="BF26" s="4">
        <f t="shared" si="99"/>
        <v>988031.99566801218</v>
      </c>
      <c r="BG26" s="4">
        <f t="shared" si="100"/>
        <v>76689.48671442474</v>
      </c>
      <c r="BH26" s="4">
        <f t="shared" si="101"/>
        <v>671254.6608032831</v>
      </c>
      <c r="BI26" s="4">
        <f t="shared" si="102"/>
        <v>127778.67963592097</v>
      </c>
      <c r="BJ26" s="4">
        <f t="shared" si="103"/>
        <v>439885.14347510436</v>
      </c>
      <c r="BK26" s="4">
        <f t="shared" si="104"/>
        <v>480331</v>
      </c>
      <c r="BL26" s="5">
        <f t="shared" si="60"/>
        <v>31350386.807162333</v>
      </c>
      <c r="BN26" s="3" t="s">
        <v>21</v>
      </c>
      <c r="BO26" s="4">
        <f t="shared" si="61"/>
        <v>3467921.247788094</v>
      </c>
      <c r="BP26" s="4">
        <f t="shared" si="62"/>
        <v>469934.97421561362</v>
      </c>
      <c r="BQ26" s="4">
        <f t="shared" si="63"/>
        <v>243640.18107572556</v>
      </c>
      <c r="BR26" s="4">
        <f t="shared" si="64"/>
        <v>98862.547393190529</v>
      </c>
      <c r="BS26" s="4">
        <f t="shared" si="65"/>
        <v>355924.74270625081</v>
      </c>
      <c r="BT26" s="4">
        <f t="shared" si="66"/>
        <v>13882.357027135653</v>
      </c>
      <c r="BU26" s="4">
        <f t="shared" si="67"/>
        <v>93442.330759928256</v>
      </c>
      <c r="BV26" s="4">
        <f t="shared" si="68"/>
        <v>21177.345217189242</v>
      </c>
      <c r="BW26" s="4">
        <f t="shared" si="69"/>
        <v>75517.379164346014</v>
      </c>
      <c r="BX26" s="4">
        <f t="shared" si="70"/>
        <v>0</v>
      </c>
      <c r="BY26" s="5">
        <f t="shared" si="71"/>
        <v>4840303.1053474732</v>
      </c>
      <c r="CA26" s="3" t="s">
        <v>21</v>
      </c>
      <c r="CB26" s="4">
        <f t="shared" si="72"/>
        <v>26720202.386461496</v>
      </c>
      <c r="CC26" s="4">
        <f t="shared" si="73"/>
        <v>3637745.3453905522</v>
      </c>
      <c r="CD26" s="4">
        <f t="shared" si="74"/>
        <v>1681883.1013499505</v>
      </c>
      <c r="CE26" s="4">
        <f t="shared" si="75"/>
        <v>806943.95813621022</v>
      </c>
      <c r="CF26" s="4">
        <f t="shared" si="76"/>
        <v>1343956.738374263</v>
      </c>
      <c r="CG26" s="4">
        <f t="shared" si="77"/>
        <v>90571.843741560398</v>
      </c>
      <c r="CH26" s="4">
        <f t="shared" si="78"/>
        <v>764696.99156321131</v>
      </c>
      <c r="CI26" s="4">
        <f t="shared" si="79"/>
        <v>148956.0248531102</v>
      </c>
      <c r="CJ26" s="4">
        <f t="shared" si="80"/>
        <v>515402.52263945038</v>
      </c>
      <c r="CK26" s="4">
        <f t="shared" si="81"/>
        <v>480331</v>
      </c>
      <c r="CL26" s="5">
        <f t="shared" si="82"/>
        <v>36190689.912509799</v>
      </c>
      <c r="CM26" s="5"/>
      <c r="CN26" s="3" t="s">
        <v>21</v>
      </c>
      <c r="CO26" s="4">
        <f>ParFedAn19!$C$7*CaGa19!$N27</f>
        <v>3291814.1273546657</v>
      </c>
      <c r="CP26" s="4">
        <f>ParFedAn19!$D$7*CaGa19!$N27</f>
        <v>452972.8852450038</v>
      </c>
      <c r="CQ26" s="4">
        <f>ParFedAn19!$E$7*CoAr14FIII19!R25</f>
        <v>0</v>
      </c>
      <c r="CR26" s="4">
        <f>ParFedAn19!$F$7*CaGa19!$N27</f>
        <v>120419.42669490156</v>
      </c>
      <c r="CS26" s="4">
        <f>ParFedAn19!$G$7*CaGa19!$N27</f>
        <v>245654.74948458772</v>
      </c>
      <c r="CT26" s="4">
        <f>ParFedAn19!$H$7*CaGa19!$N27</f>
        <v>15180.760452749324</v>
      </c>
      <c r="CU26" s="4">
        <f>ParFedAn19!$I$7*CaGa19!$N27+Aj1S19!G28</f>
        <v>120383.52341056714</v>
      </c>
      <c r="CV26" s="4">
        <f>ParFedAn19!$J$7*CaGa19!$N27</f>
        <v>21296.446605986828</v>
      </c>
      <c r="CW26" s="4">
        <f>ParFedAn19!$K$7*CoAr14FII19!O27+Aj1S19!I28</f>
        <v>77361.901461674395</v>
      </c>
      <c r="CX26" s="4">
        <f>ISR!W27</f>
        <v>0</v>
      </c>
      <c r="CY26" s="5">
        <f t="shared" si="83"/>
        <v>4345083.8207101375</v>
      </c>
      <c r="DA26" s="3" t="s">
        <v>21</v>
      </c>
      <c r="DB26" s="4">
        <f>ParFedAn19!$C$11*CaGa19!$N27</f>
        <v>4546642.6711800825</v>
      </c>
      <c r="DC26" s="4">
        <f>ParFedAn19!$D$11*CaGa19!$N27</f>
        <v>655204.07430649281</v>
      </c>
      <c r="DD26" s="4">
        <f>ParFedAn19!$E$11*CoAr14FIII19!R25</f>
        <v>0</v>
      </c>
      <c r="DE26" s="4">
        <f>ParFedAn19!$F$11*CaGa19!$N27</f>
        <v>209921.14546887894</v>
      </c>
      <c r="DF26" s="4">
        <f>ParFedAn19!$G$11*CaGa19!$N27</f>
        <v>105377.35384533496</v>
      </c>
      <c r="DG26" s="4">
        <f>ParFedAn19!$H$11*CaGa19!$N27</f>
        <v>12370.933983241099</v>
      </c>
      <c r="DH26" s="4">
        <f>ParFedAn19!$I$11*CaGa19!$N27+Aj1S19!G28</f>
        <v>127480.4603923339</v>
      </c>
      <c r="DI26" s="4">
        <f>ParFedAn19!$J$11*CaGa19!$N27</f>
        <v>21296.446605986828</v>
      </c>
      <c r="DJ26" s="4">
        <f>ParFedAn19!$K$11*CoAr14FII19!O27+Aj1S19!I28</f>
        <v>93953.496145539306</v>
      </c>
      <c r="DK26" s="4">
        <f>ISR!X27</f>
        <v>0</v>
      </c>
      <c r="DL26" s="5">
        <f t="shared" si="84"/>
        <v>5772246.581927889</v>
      </c>
      <c r="DN26" s="3" t="s">
        <v>21</v>
      </c>
      <c r="DO26" s="4">
        <f>ParFedAn19!$C$14*CaGa19!$N27</f>
        <v>3282971.1778238039</v>
      </c>
      <c r="DP26" s="4">
        <f>ParFedAn19!$D$14*CaGa19!$N27</f>
        <v>451267.85237958236</v>
      </c>
      <c r="DQ26" s="4">
        <f>ParFedAn19!$E$14*CoAr14FIII19!R25</f>
        <v>0</v>
      </c>
      <c r="DR26" s="4">
        <f>ParFedAn19!$F$14*CaGa19!$N27</f>
        <v>180386.29632197411</v>
      </c>
      <c r="DS26" s="4">
        <f>ParFedAn19!$G$14*CaGa19!$N27</f>
        <v>105377.35384533496</v>
      </c>
      <c r="DT26" s="4">
        <f>ParFedAn19!$H$14*CaGa19!$N27</f>
        <v>14509.874092112803</v>
      </c>
      <c r="DU26" s="4">
        <f>ParFedAn19!$I$14*CaGa19!$N27+Aj1S19!G28</f>
        <v>109632.94436211693</v>
      </c>
      <c r="DV26" s="4">
        <f>ParFedAn19!$J$14*CaGa19!$N27</f>
        <v>21296.446605986828</v>
      </c>
      <c r="DW26" s="4">
        <f>ParFedAn19!$K$14*CoAr14FII19!O27+Aj1S19!I28</f>
        <v>53689.57737677249</v>
      </c>
      <c r="DX26" s="4">
        <f>ISR!Y27</f>
        <v>0</v>
      </c>
      <c r="DY26" s="5">
        <f t="shared" si="85"/>
        <v>4219131.5228076847</v>
      </c>
      <c r="EA26" s="3" t="s">
        <v>21</v>
      </c>
      <c r="EB26" s="4">
        <f>ParFedAn19!$C$22*CaGa19!$N27</f>
        <v>3644792.8770628907</v>
      </c>
      <c r="EC26" s="4">
        <f>ParFedAn19!$D$22*CaGa19!$N27</f>
        <v>514485.41423103918</v>
      </c>
      <c r="ED26" s="4">
        <f>ParFedAn19!$E$22*CoAr14FIII19!R25</f>
        <v>0</v>
      </c>
      <c r="EE26" s="4">
        <f>ParFedAn19!$F$22*CaGa19!$N27</f>
        <v>109699.63840009279</v>
      </c>
      <c r="EF26" s="4">
        <f>ParFedAn19!$G$22*CaGa19!$N27</f>
        <v>319863.27071215096</v>
      </c>
      <c r="EG26" s="4">
        <f>ParFedAn19!$H$22*CaGa19!$N27</f>
        <v>12896.071466218227</v>
      </c>
      <c r="EH26" s="4">
        <f>ParFedAn19!$I$22*CaGa19!$N27</f>
        <v>79862.099511218519</v>
      </c>
      <c r="EI26" s="4">
        <f>ParFedAn19!$J$22*CaGa19!$N27</f>
        <v>21296.446605986828</v>
      </c>
      <c r="EJ26" s="4">
        <f>ParFedAn19!$K$22*CoAr14FII19!O27</f>
        <v>64314.713446017828</v>
      </c>
      <c r="EK26" s="4">
        <f>ISR!Z27</f>
        <v>0</v>
      </c>
      <c r="EL26" s="5">
        <f t="shared" si="86"/>
        <v>4767210.5314356163</v>
      </c>
      <c r="EN26" s="3" t="s">
        <v>21</v>
      </c>
      <c r="EO26" s="4">
        <f>ParFedAn19!$C$26*CaGa19!$N27</f>
        <v>4435053.2968690675</v>
      </c>
      <c r="EP26" s="4">
        <f>ParFedAn19!$D$26*CaGa19!$N27</f>
        <v>597830.82055086107</v>
      </c>
      <c r="EQ26" s="4">
        <f>ParFedAn19!$E$26*CoAr14FIII19!R25</f>
        <v>0</v>
      </c>
      <c r="ER26" s="4">
        <f>ParFedAn19!$F$26*CaGa19!$N27</f>
        <v>112183.73396624348</v>
      </c>
      <c r="ES26" s="4">
        <f>ParFedAn19!$G$26*CaGa19!$N27</f>
        <v>106381.9141107584</v>
      </c>
      <c r="ET26" s="4">
        <f>ParFedAn19!$H$26*CaGa19!$N27</f>
        <v>8183.6356481571902</v>
      </c>
      <c r="EU26" s="4">
        <f>ParFedAn19!$I$26*CaGa19!$N27</f>
        <v>126138.15518384692</v>
      </c>
      <c r="EV26" s="4">
        <f>ParFedAn19!$J$26*CaGa19!$N27</f>
        <v>21296.446605986828</v>
      </c>
      <c r="EW26" s="4">
        <f>ParFedAn19!$K$26*CoAr14FII19!O27</f>
        <v>74604.869820869222</v>
      </c>
      <c r="EX26" s="4">
        <f>ISR!AA27</f>
        <v>150641</v>
      </c>
      <c r="EY26" s="5">
        <f t="shared" si="87"/>
        <v>5632313.8727557911</v>
      </c>
      <c r="FA26" s="3" t="s">
        <v>21</v>
      </c>
      <c r="FB26" s="4">
        <f>ParFedAn19!$C$30*CaGa19!$N27</f>
        <v>4051006.9883828918</v>
      </c>
      <c r="FC26" s="4">
        <f>ParFedAn19!$D$30*CaGa19!$N27</f>
        <v>496049.32446195936</v>
      </c>
      <c r="FD26" s="4">
        <f>ParFedAn19!$E$30*CoAr14FIII19!R25</f>
        <v>1438242.9202742251</v>
      </c>
      <c r="FE26" s="400">
        <f>ParFedAn19!$F$30*CaGa19!$N27</f>
        <v>-24528.830109071263</v>
      </c>
      <c r="FF26" s="4">
        <f>ParFedAn19!$G$30*CaGa19!$N27</f>
        <v>105377.35366984528</v>
      </c>
      <c r="FG26" s="4">
        <f>ParFedAn19!$H$30*CaGa19!$N27</f>
        <v>13548.211071946083</v>
      </c>
      <c r="FH26" s="4">
        <f>ParFedAn19!$I$30*CaGa19!$N27</f>
        <v>107757.47794319967</v>
      </c>
      <c r="FI26" s="4">
        <f>ParFedAn19!$J$30*CaGa19!$N27</f>
        <v>21296.446605986828</v>
      </c>
      <c r="FJ26" s="4">
        <f>ParFedAn19!$K$30*CoAr14FII19!O27</f>
        <v>75960.585224231123</v>
      </c>
      <c r="FK26" s="4">
        <f>ISR!AB27</f>
        <v>329690</v>
      </c>
      <c r="FL26" s="5">
        <f t="shared" si="88"/>
        <v>6284710.4775252137</v>
      </c>
      <c r="FN26" s="3" t="s">
        <v>21</v>
      </c>
      <c r="FO26" s="405">
        <f>ParFedAn19!C$41*CaGa19!$AC27+Aj1S19!AW28</f>
        <v>3467921.247788094</v>
      </c>
      <c r="FP26" s="405">
        <f>ParFedAn19!D$41*CaGa19!$AC27+Aj1S19!AX28</f>
        <v>469934.97421561362</v>
      </c>
      <c r="FQ26" s="468">
        <f>IFERROR(ParFedAn19!$E$41*CoAr14FIII19!R25+Aj1S19!AY28,0)</f>
        <v>243640.18107572556</v>
      </c>
      <c r="FR26" s="405">
        <f>ParFedAn19!F$41*CaGa19!$AC27+Aj1S19!AZ28</f>
        <v>98862.547393190529</v>
      </c>
      <c r="FS26" s="405">
        <f>ParFedAn19!G$41*CaGa19!$AC27+Aj1S19!BA28</f>
        <v>355924.74270625081</v>
      </c>
      <c r="FT26" s="405">
        <f>ParFedAn19!H$41*CaGa19!$AC27+Aj1S19!BB28</f>
        <v>13882.357027135653</v>
      </c>
      <c r="FU26" s="405">
        <f>ParFedAn19!I$41*CaGa19!$AC27+Aj1S19!BC28</f>
        <v>93442.330759928256</v>
      </c>
      <c r="FV26" s="405">
        <f>ParFedAn19!J$41*CaGa19!$AC27+Aj1S19!BD28</f>
        <v>21177.345217189242</v>
      </c>
      <c r="FW26" s="405">
        <f>ParFedAn19!K$41*CoAr14FII19!U27+Aj1S19!BE28</f>
        <v>75517.379164346014</v>
      </c>
      <c r="FX26" s="468">
        <f>IFERROR(ISR!AC27,0)</f>
        <v>0</v>
      </c>
      <c r="FY26" s="5">
        <f t="shared" si="89"/>
        <v>4840303.1053474732</v>
      </c>
      <c r="GA26" s="3" t="s">
        <v>21</v>
      </c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5">
        <f t="shared" si="90"/>
        <v>0</v>
      </c>
      <c r="GN26" s="3" t="s">
        <v>21</v>
      </c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5">
        <f t="shared" si="91"/>
        <v>0</v>
      </c>
      <c r="HA26" s="3" t="s">
        <v>21</v>
      </c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5">
        <f t="shared" si="92"/>
        <v>0</v>
      </c>
      <c r="HN26" s="3" t="s">
        <v>21</v>
      </c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5">
        <f t="shared" si="93"/>
        <v>0</v>
      </c>
      <c r="IA26" s="3" t="s">
        <v>21</v>
      </c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5">
        <f t="shared" si="94"/>
        <v>0</v>
      </c>
    </row>
    <row r="27" spans="1:246" s="2" customFormat="1">
      <c r="A27" s="3" t="s">
        <v>22</v>
      </c>
      <c r="B27" s="4">
        <f t="shared" si="7"/>
        <v>1783881.7029237822</v>
      </c>
      <c r="C27" s="4">
        <f t="shared" si="8"/>
        <v>250135.60062941903</v>
      </c>
      <c r="D27" s="4">
        <f t="shared" si="9"/>
        <v>0</v>
      </c>
      <c r="E27" s="4">
        <f t="shared" si="10"/>
        <v>81920.803499337053</v>
      </c>
      <c r="F27" s="4">
        <f t="shared" si="11"/>
        <v>73208.267987444357</v>
      </c>
      <c r="G27" s="4">
        <f t="shared" si="12"/>
        <v>6746.6931992060508</v>
      </c>
      <c r="H27" s="4">
        <f t="shared" si="13"/>
        <v>57342.656924859897</v>
      </c>
      <c r="I27" s="4">
        <f t="shared" si="14"/>
        <v>10247.876851373243</v>
      </c>
      <c r="J27" s="4">
        <f t="shared" si="15"/>
        <v>17667.186052942598</v>
      </c>
      <c r="K27" s="4">
        <f t="shared" si="16"/>
        <v>0</v>
      </c>
      <c r="L27" s="6">
        <f t="shared" si="17"/>
        <v>2281150.7880683653</v>
      </c>
      <c r="M27" s="3"/>
      <c r="N27" s="3" t="s">
        <v>22</v>
      </c>
      <c r="O27" s="4">
        <f t="shared" si="18"/>
        <v>1945793.9253043721</v>
      </c>
      <c r="P27" s="4">
        <f t="shared" si="19"/>
        <v>257982.50897699271</v>
      </c>
      <c r="Q27" s="4">
        <f t="shared" si="20"/>
        <v>1848381.8784978976</v>
      </c>
      <c r="R27" s="4">
        <f t="shared" si="21"/>
        <v>31655.751192204931</v>
      </c>
      <c r="S27" s="4">
        <f t="shared" si="22"/>
        <v>85272.477715549117</v>
      </c>
      <c r="T27" s="4">
        <f t="shared" si="23"/>
        <v>5554.332572600666</v>
      </c>
      <c r="U27" s="4">
        <f t="shared" si="24"/>
        <v>50326.871656594216</v>
      </c>
      <c r="V27" s="4">
        <f t="shared" si="25"/>
        <v>10247.876851373243</v>
      </c>
      <c r="W27" s="4">
        <f t="shared" si="26"/>
        <v>16937.758207459206</v>
      </c>
      <c r="X27" s="4">
        <f t="shared" si="27"/>
        <v>0</v>
      </c>
      <c r="Y27" s="5">
        <f t="shared" si="28"/>
        <v>4252153.3809750443</v>
      </c>
      <c r="Z27" s="5"/>
      <c r="AA27" s="3" t="s">
        <v>22</v>
      </c>
      <c r="AB27" s="4">
        <f t="shared" si="29"/>
        <v>556256.01984389895</v>
      </c>
      <c r="AC27" s="4">
        <f t="shared" si="30"/>
        <v>75377.766582603639</v>
      </c>
      <c r="AD27" s="4">
        <f t="shared" si="31"/>
        <v>313118.2425625656</v>
      </c>
      <c r="AE27" s="4">
        <f t="shared" si="32"/>
        <v>15857.593986495654</v>
      </c>
      <c r="AF27" s="4">
        <f t="shared" si="33"/>
        <v>57090.477722936077</v>
      </c>
      <c r="AG27" s="4">
        <f t="shared" si="34"/>
        <v>2226.7358784147104</v>
      </c>
      <c r="AH27" s="4">
        <f t="shared" si="35"/>
        <v>14988.188969575733</v>
      </c>
      <c r="AI27" s="4">
        <f t="shared" si="36"/>
        <v>3396.8550378378523</v>
      </c>
      <c r="AJ27" s="4">
        <f t="shared" si="37"/>
        <v>6022.9282493302408</v>
      </c>
      <c r="AK27" s="4">
        <f t="shared" si="38"/>
        <v>0</v>
      </c>
      <c r="AL27" s="5">
        <f t="shared" si="39"/>
        <v>1044334.8088336585</v>
      </c>
      <c r="AN27" s="3" t="s">
        <v>22</v>
      </c>
      <c r="AO27" s="4">
        <f t="shared" si="40"/>
        <v>0</v>
      </c>
      <c r="AP27" s="4">
        <f t="shared" si="41"/>
        <v>0</v>
      </c>
      <c r="AQ27" s="4">
        <f t="shared" si="42"/>
        <v>0</v>
      </c>
      <c r="AR27" s="4">
        <f t="shared" si="43"/>
        <v>0</v>
      </c>
      <c r="AS27" s="4">
        <f t="shared" si="44"/>
        <v>0</v>
      </c>
      <c r="AT27" s="4">
        <f t="shared" si="45"/>
        <v>0</v>
      </c>
      <c r="AU27" s="4">
        <f t="shared" si="46"/>
        <v>0</v>
      </c>
      <c r="AV27" s="4">
        <f t="shared" si="47"/>
        <v>0</v>
      </c>
      <c r="AW27" s="4">
        <f t="shared" si="48"/>
        <v>0</v>
      </c>
      <c r="AX27" s="4">
        <f t="shared" si="49"/>
        <v>0</v>
      </c>
      <c r="AY27" s="5">
        <f t="shared" si="50"/>
        <v>0</v>
      </c>
      <c r="BA27" s="3" t="s">
        <v>22</v>
      </c>
      <c r="BB27" s="4">
        <f t="shared" si="95"/>
        <v>3729675.628228154</v>
      </c>
      <c r="BC27" s="4">
        <f t="shared" si="96"/>
        <v>508118.10960641177</v>
      </c>
      <c r="BD27" s="4">
        <f t="shared" si="97"/>
        <v>1848381.8784978976</v>
      </c>
      <c r="BE27" s="4">
        <f t="shared" si="98"/>
        <v>113576.55469154197</v>
      </c>
      <c r="BF27" s="4">
        <f t="shared" si="99"/>
        <v>158480.74570299347</v>
      </c>
      <c r="BG27" s="4">
        <f t="shared" si="100"/>
        <v>12301.025771806719</v>
      </c>
      <c r="BH27" s="4">
        <f t="shared" si="101"/>
        <v>107669.5285814541</v>
      </c>
      <c r="BI27" s="4">
        <f t="shared" si="102"/>
        <v>20495.753702746486</v>
      </c>
      <c r="BJ27" s="4">
        <f t="shared" si="103"/>
        <v>34604.944260401804</v>
      </c>
      <c r="BK27" s="4">
        <f t="shared" si="104"/>
        <v>0</v>
      </c>
      <c r="BL27" s="5">
        <f t="shared" si="60"/>
        <v>6533304.1690434078</v>
      </c>
      <c r="BN27" s="3" t="s">
        <v>22</v>
      </c>
      <c r="BO27" s="4">
        <f t="shared" si="61"/>
        <v>556256.01984389895</v>
      </c>
      <c r="BP27" s="4">
        <f t="shared" si="62"/>
        <v>75377.766582603639</v>
      </c>
      <c r="BQ27" s="4">
        <f t="shared" si="63"/>
        <v>313118.2425625656</v>
      </c>
      <c r="BR27" s="4">
        <f t="shared" si="64"/>
        <v>15857.593986495654</v>
      </c>
      <c r="BS27" s="4">
        <f t="shared" si="65"/>
        <v>57090.477722936077</v>
      </c>
      <c r="BT27" s="4">
        <f t="shared" si="66"/>
        <v>2226.7358784147104</v>
      </c>
      <c r="BU27" s="4">
        <f t="shared" si="67"/>
        <v>14988.188969575733</v>
      </c>
      <c r="BV27" s="4">
        <f t="shared" si="68"/>
        <v>3396.8550378378523</v>
      </c>
      <c r="BW27" s="4">
        <f t="shared" si="69"/>
        <v>6022.9282493302408</v>
      </c>
      <c r="BX27" s="4">
        <f t="shared" si="70"/>
        <v>0</v>
      </c>
      <c r="BY27" s="5">
        <f t="shared" si="71"/>
        <v>1044334.8088336585</v>
      </c>
      <c r="CA27" s="3" t="s">
        <v>22</v>
      </c>
      <c r="CB27" s="4">
        <f t="shared" si="72"/>
        <v>4285931.6480720527</v>
      </c>
      <c r="CC27" s="4">
        <f t="shared" si="73"/>
        <v>583495.87618901546</v>
      </c>
      <c r="CD27" s="4">
        <f t="shared" si="74"/>
        <v>2161500.1210604631</v>
      </c>
      <c r="CE27" s="4">
        <f t="shared" si="75"/>
        <v>129434.14867803763</v>
      </c>
      <c r="CF27" s="4">
        <f t="shared" si="76"/>
        <v>215571.22342592955</v>
      </c>
      <c r="CG27" s="4">
        <f t="shared" si="77"/>
        <v>14527.76165022143</v>
      </c>
      <c r="CH27" s="4">
        <f t="shared" si="78"/>
        <v>122657.71755102983</v>
      </c>
      <c r="CI27" s="4">
        <f t="shared" si="79"/>
        <v>23892.608740584339</v>
      </c>
      <c r="CJ27" s="4">
        <f t="shared" si="80"/>
        <v>40627.872509732042</v>
      </c>
      <c r="CK27" s="4">
        <f t="shared" si="81"/>
        <v>0</v>
      </c>
      <c r="CL27" s="5">
        <f t="shared" si="82"/>
        <v>7577638.9778770655</v>
      </c>
      <c r="CM27" s="5"/>
      <c r="CN27" s="3" t="s">
        <v>22</v>
      </c>
      <c r="CO27" s="4">
        <f>ParFedAn19!$C$7*CaGa19!$N28</f>
        <v>528008.36400657252</v>
      </c>
      <c r="CP27" s="4">
        <f>ParFedAn19!$D$7*CaGa19!$N28</f>
        <v>72657.040411256006</v>
      </c>
      <c r="CQ27" s="4">
        <f>ParFedAn19!$E$7*CoAr14FIII19!R26</f>
        <v>0</v>
      </c>
      <c r="CR27" s="4">
        <f>ParFedAn19!$F$7*CaGa19!$N28</f>
        <v>19315.326450366705</v>
      </c>
      <c r="CS27" s="4">
        <f>ParFedAn19!$G$7*CaGa19!$N28</f>
        <v>39403.124650308251</v>
      </c>
      <c r="CT27" s="4">
        <f>ParFedAn19!$H$7*CaGa19!$N28</f>
        <v>2435.0003314048708</v>
      </c>
      <c r="CU27" s="4">
        <f>ParFedAn19!$I$7*CaGa19!$N28+Aj1S19!G29</f>
        <v>19309.567547266262</v>
      </c>
      <c r="CV27" s="4">
        <f>ParFedAn19!$J$7*CaGa19!$N28</f>
        <v>3415.9589504577475</v>
      </c>
      <c r="CW27" s="4">
        <f>ParFedAn19!$K$7*CoAr14FII19!O28+Aj1S19!I29</f>
        <v>6075.106303585083</v>
      </c>
      <c r="CX27" s="4">
        <f>ISR!W28</f>
        <v>0</v>
      </c>
      <c r="CY27" s="5">
        <f t="shared" si="83"/>
        <v>690619.48865121754</v>
      </c>
      <c r="DA27" s="3" t="s">
        <v>22</v>
      </c>
      <c r="DB27" s="4">
        <f>ParFedAn19!$C$11*CaGa19!$N28</f>
        <v>729283.38771711476</v>
      </c>
      <c r="DC27" s="4">
        <f>ParFedAn19!$D$11*CaGa19!$N28</f>
        <v>105095.00779226059</v>
      </c>
      <c r="DD27" s="4">
        <f>ParFedAn19!$E$11*CoAr14FIII19!R26</f>
        <v>0</v>
      </c>
      <c r="DE27" s="4">
        <f>ParFedAn19!$F$11*CaGa19!$N28</f>
        <v>33671.439607825218</v>
      </c>
      <c r="DF27" s="4">
        <f>ParFedAn19!$G$11*CaGa19!$N28</f>
        <v>16902.571668568049</v>
      </c>
      <c r="DG27" s="4">
        <f>ParFedAn19!$H$11*CaGa19!$N28</f>
        <v>1984.3029894806332</v>
      </c>
      <c r="DH27" s="4">
        <f>ParFedAn19!$I$11*CaGa19!$N28+Aj1S19!G29</f>
        <v>20447.919209974425</v>
      </c>
      <c r="DI27" s="4">
        <f>ParFedAn19!$J$11*CaGa19!$N28</f>
        <v>3415.9589504577475</v>
      </c>
      <c r="DJ27" s="4">
        <f>ParFedAn19!$K$11*CoAr14FII19!O28+Aj1S19!I29</f>
        <v>7382.9255453737233</v>
      </c>
      <c r="DK27" s="4">
        <f>ISR!X28</f>
        <v>0</v>
      </c>
      <c r="DL27" s="5">
        <f t="shared" si="84"/>
        <v>918183.51348105527</v>
      </c>
      <c r="DN27" s="3" t="s">
        <v>22</v>
      </c>
      <c r="DO27" s="4">
        <f>ParFedAn19!$C$14*CaGa19!$N28</f>
        <v>526589.95120009512</v>
      </c>
      <c r="DP27" s="4">
        <f>ParFedAn19!$D$14*CaGa19!$N28</f>
        <v>72383.552425902453</v>
      </c>
      <c r="DQ27" s="4">
        <f>ParFedAn19!$E$14*CoAr14FIII19!R26</f>
        <v>0</v>
      </c>
      <c r="DR27" s="4">
        <f>ParFedAn19!$F$14*CaGa19!$N28</f>
        <v>28934.037441145127</v>
      </c>
      <c r="DS27" s="4">
        <f>ParFedAn19!$G$14*CaGa19!$N28</f>
        <v>16902.571668568049</v>
      </c>
      <c r="DT27" s="4">
        <f>ParFedAn19!$H$14*CaGa19!$N28</f>
        <v>2327.3898783205473</v>
      </c>
      <c r="DU27" s="4">
        <f>ParFedAn19!$I$14*CaGa19!$N28+Aj1S19!G29</f>
        <v>17585.17016761921</v>
      </c>
      <c r="DV27" s="4">
        <f>ParFedAn19!$J$14*CaGa19!$N28</f>
        <v>3415.9589504577475</v>
      </c>
      <c r="DW27" s="4">
        <f>ParFedAn19!$K$14*CoAr14FII19!O28+Aj1S19!I29</f>
        <v>4209.1542039837914</v>
      </c>
      <c r="DX27" s="4">
        <f>ISR!Y28</f>
        <v>0</v>
      </c>
      <c r="DY27" s="5">
        <f t="shared" si="85"/>
        <v>672347.78593609214</v>
      </c>
      <c r="EA27" s="3" t="s">
        <v>22</v>
      </c>
      <c r="EB27" s="4">
        <f>ParFedAn19!$C$22*CaGa19!$N28</f>
        <v>584626.30321940978</v>
      </c>
      <c r="EC27" s="4">
        <f>ParFedAn19!$D$22*CaGa19!$N28</f>
        <v>82523.675810237051</v>
      </c>
      <c r="ED27" s="4">
        <f>ParFedAn19!$E$22*CoAr14FIII19!R26</f>
        <v>0</v>
      </c>
      <c r="EE27" s="4">
        <f>ParFedAn19!$F$22*CaGa19!$N28</f>
        <v>17595.867920492987</v>
      </c>
      <c r="EF27" s="4">
        <f>ParFedAn19!$G$22*CaGa19!$N28</f>
        <v>51306.202519471022</v>
      </c>
      <c r="EG27" s="4">
        <f>ParFedAn19!$H$22*CaGa19!$N28</f>
        <v>2068.5352615767815</v>
      </c>
      <c r="EH27" s="4">
        <f>ParFedAn19!$I$22*CaGa19!$N28</f>
        <v>12809.914192492724</v>
      </c>
      <c r="EI27" s="4">
        <f>ParFedAn19!$J$22*CaGa19!$N28</f>
        <v>3415.9589504577475</v>
      </c>
      <c r="EJ27" s="4">
        <f>ParFedAn19!$K$22*CoAr14FII19!O28</f>
        <v>5069.5560841190527</v>
      </c>
      <c r="EK27" s="4">
        <f>ISR!Z28</f>
        <v>0</v>
      </c>
      <c r="EL27" s="5">
        <f t="shared" si="86"/>
        <v>759416.01395825716</v>
      </c>
      <c r="EN27" s="3" t="s">
        <v>22</v>
      </c>
      <c r="EO27" s="4">
        <f>ParFedAn19!$C$26*CaGa19!$N28</f>
        <v>711384.40536545182</v>
      </c>
      <c r="EP27" s="4">
        <f>ParFedAn19!$D$26*CaGa19!$N28</f>
        <v>95892.313872968953</v>
      </c>
      <c r="EQ27" s="4">
        <f>ParFedAn19!$E$26*CoAr14FIII19!R26</f>
        <v>0</v>
      </c>
      <c r="ER27" s="4">
        <f>ParFedAn19!$F$26*CaGa19!$N28</f>
        <v>17994.317889165199</v>
      </c>
      <c r="ES27" s="4">
        <f>ParFedAn19!$G$26*CaGa19!$N28</f>
        <v>17063.703555658671</v>
      </c>
      <c r="ET27" s="4">
        <f>ParFedAn19!$H$26*CaGa19!$N28</f>
        <v>1312.6585836976665</v>
      </c>
      <c r="EU27" s="4">
        <f>ParFedAn19!$I$26*CaGa19!$N28</f>
        <v>20232.612893897567</v>
      </c>
      <c r="EV27" s="4">
        <f>ParFedAn19!$J$26*CaGa19!$N28</f>
        <v>3415.9589504577475</v>
      </c>
      <c r="EW27" s="4">
        <f>ParFedAn19!$K$26*CoAr14FII19!O28</f>
        <v>5880.6694680020437</v>
      </c>
      <c r="EX27" s="4">
        <f>ISR!AA28</f>
        <v>0</v>
      </c>
      <c r="EY27" s="5">
        <f t="shared" si="87"/>
        <v>873176.64057929965</v>
      </c>
      <c r="FA27" s="3" t="s">
        <v>22</v>
      </c>
      <c r="FB27" s="4">
        <f>ParFedAn19!$C$30*CaGa19!$N28</f>
        <v>649783.2167195105</v>
      </c>
      <c r="FC27" s="4">
        <f>ParFedAn19!$D$30*CaGa19!$N28</f>
        <v>79566.519293786696</v>
      </c>
      <c r="FD27" s="4">
        <f>ParFedAn19!$E$30*CoAr14FIII19!R26</f>
        <v>1848381.8784978976</v>
      </c>
      <c r="FE27" s="400">
        <f>ParFedAn19!$F$30*CaGa19!$N28</f>
        <v>-3934.4346174532552</v>
      </c>
      <c r="FF27" s="4">
        <f>ParFedAn19!$G$30*CaGa19!$N28</f>
        <v>16902.571640419428</v>
      </c>
      <c r="FG27" s="4">
        <f>ParFedAn19!$H$30*CaGa19!$N28</f>
        <v>2173.1387273262185</v>
      </c>
      <c r="FH27" s="4">
        <f>ParFedAn19!$I$30*CaGa19!$N28</f>
        <v>17284.344570203924</v>
      </c>
      <c r="FI27" s="4">
        <f>ParFedAn19!$J$30*CaGa19!$N28</f>
        <v>3415.9589504577475</v>
      </c>
      <c r="FJ27" s="4">
        <f>ParFedAn19!$K$30*CoAr14FII19!O28</f>
        <v>5987.5326553381092</v>
      </c>
      <c r="FK27" s="4">
        <f>ISR!AB28</f>
        <v>0</v>
      </c>
      <c r="FL27" s="5">
        <f t="shared" si="88"/>
        <v>2619560.7264374872</v>
      </c>
      <c r="FN27" s="3" t="s">
        <v>22</v>
      </c>
      <c r="FO27" s="405">
        <f>ParFedAn19!C$41*CaGa19!$AC28+Aj1S19!AW29</f>
        <v>556256.01984389895</v>
      </c>
      <c r="FP27" s="405">
        <f>ParFedAn19!D$41*CaGa19!$AC28+Aj1S19!AX29</f>
        <v>75377.766582603639</v>
      </c>
      <c r="FQ27" s="468">
        <f>IFERROR(ParFedAn19!$E$41*CoAr14FIII19!R26+Aj1S19!AY29,0)</f>
        <v>313118.2425625656</v>
      </c>
      <c r="FR27" s="405">
        <f>ParFedAn19!F$41*CaGa19!$AC28+Aj1S19!AZ29</f>
        <v>15857.593986495654</v>
      </c>
      <c r="FS27" s="405">
        <f>ParFedAn19!G$41*CaGa19!$AC28+Aj1S19!BA29</f>
        <v>57090.477722936077</v>
      </c>
      <c r="FT27" s="405">
        <f>ParFedAn19!H$41*CaGa19!$AC28+Aj1S19!BB29</f>
        <v>2226.7358784147104</v>
      </c>
      <c r="FU27" s="405">
        <f>ParFedAn19!I$41*CaGa19!$AC28+Aj1S19!BC29</f>
        <v>14988.188969575733</v>
      </c>
      <c r="FV27" s="405">
        <f>ParFedAn19!J$41*CaGa19!$AC28+Aj1S19!BD29</f>
        <v>3396.8550378378523</v>
      </c>
      <c r="FW27" s="405">
        <f>ParFedAn19!K$41*CoAr14FII19!U28+Aj1S19!BE29</f>
        <v>6022.9282493302408</v>
      </c>
      <c r="FX27" s="468">
        <f>IFERROR(ISR!AC28,0)</f>
        <v>0</v>
      </c>
      <c r="FY27" s="5">
        <f t="shared" si="89"/>
        <v>1044334.8088336585</v>
      </c>
      <c r="GA27" s="3" t="s">
        <v>22</v>
      </c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5">
        <f t="shared" si="90"/>
        <v>0</v>
      </c>
      <c r="GN27" s="3" t="s">
        <v>22</v>
      </c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5">
        <f t="shared" si="91"/>
        <v>0</v>
      </c>
      <c r="HA27" s="3" t="s">
        <v>22</v>
      </c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5">
        <f t="shared" si="92"/>
        <v>0</v>
      </c>
      <c r="HN27" s="3" t="s">
        <v>22</v>
      </c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5">
        <f t="shared" si="93"/>
        <v>0</v>
      </c>
      <c r="IA27" s="3" t="s">
        <v>22</v>
      </c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5">
        <f t="shared" si="94"/>
        <v>0</v>
      </c>
    </row>
    <row r="28" spans="1:246" s="2" customFormat="1">
      <c r="A28" s="3" t="s">
        <v>23</v>
      </c>
      <c r="B28" s="4">
        <f t="shared" si="7"/>
        <v>8219067.5069687068</v>
      </c>
      <c r="C28" s="4">
        <f t="shared" si="8"/>
        <v>1152476.3015954306</v>
      </c>
      <c r="D28" s="4">
        <f t="shared" si="9"/>
        <v>0</v>
      </c>
      <c r="E28" s="4">
        <f t="shared" si="10"/>
        <v>377442.41284756153</v>
      </c>
      <c r="F28" s="4">
        <f t="shared" si="11"/>
        <v>337300.22325520171</v>
      </c>
      <c r="G28" s="4">
        <f t="shared" si="12"/>
        <v>31084.755655151428</v>
      </c>
      <c r="H28" s="4">
        <f t="shared" si="13"/>
        <v>264203.63378019293</v>
      </c>
      <c r="I28" s="4">
        <f t="shared" si="14"/>
        <v>47216.130703335824</v>
      </c>
      <c r="J28" s="4">
        <f t="shared" si="15"/>
        <v>136927.23228222711</v>
      </c>
      <c r="K28" s="4">
        <f t="shared" si="16"/>
        <v>0</v>
      </c>
      <c r="L28" s="6">
        <f t="shared" si="17"/>
        <v>10565718.197087808</v>
      </c>
      <c r="M28" s="3"/>
      <c r="N28" s="3" t="s">
        <v>23</v>
      </c>
      <c r="O28" s="4">
        <f t="shared" si="18"/>
        <v>8965062.8741324991</v>
      </c>
      <c r="P28" s="4">
        <f t="shared" si="19"/>
        <v>1188630.1952779531</v>
      </c>
      <c r="Q28" s="4">
        <f t="shared" si="20"/>
        <v>0</v>
      </c>
      <c r="R28" s="4">
        <f t="shared" si="21"/>
        <v>145850.9023362374</v>
      </c>
      <c r="S28" s="4">
        <f t="shared" si="22"/>
        <v>392884.93720288336</v>
      </c>
      <c r="T28" s="4">
        <f t="shared" si="23"/>
        <v>25591.065985786685</v>
      </c>
      <c r="U28" s="4">
        <f t="shared" si="24"/>
        <v>231876.33736146401</v>
      </c>
      <c r="V28" s="4">
        <f t="shared" si="25"/>
        <v>47216.130703335824</v>
      </c>
      <c r="W28" s="4">
        <f t="shared" si="26"/>
        <v>130866.20652206158</v>
      </c>
      <c r="X28" s="4">
        <f t="shared" si="27"/>
        <v>0</v>
      </c>
      <c r="Y28" s="5">
        <f t="shared" si="28"/>
        <v>11127978.649522223</v>
      </c>
      <c r="Z28" s="5"/>
      <c r="AA28" s="3" t="s">
        <v>23</v>
      </c>
      <c r="AB28" s="4">
        <f t="shared" si="29"/>
        <v>2578064.0148788677</v>
      </c>
      <c r="AC28" s="4">
        <f t="shared" si="30"/>
        <v>349357.0214211102</v>
      </c>
      <c r="AD28" s="4">
        <f t="shared" si="31"/>
        <v>0</v>
      </c>
      <c r="AE28" s="4">
        <f t="shared" si="32"/>
        <v>73510.304707878313</v>
      </c>
      <c r="AF28" s="4">
        <f t="shared" si="33"/>
        <v>264114.24097016227</v>
      </c>
      <c r="AG28" s="4">
        <f t="shared" si="34"/>
        <v>10314.547380103073</v>
      </c>
      <c r="AH28" s="4">
        <f t="shared" si="35"/>
        <v>69480.917556309214</v>
      </c>
      <c r="AI28" s="4">
        <f t="shared" si="36"/>
        <v>15738.414732419566</v>
      </c>
      <c r="AJ28" s="4">
        <f t="shared" si="37"/>
        <v>46299.931607787141</v>
      </c>
      <c r="AK28" s="4">
        <f t="shared" si="38"/>
        <v>0</v>
      </c>
      <c r="AL28" s="5">
        <f t="shared" si="39"/>
        <v>3406879.3932546373</v>
      </c>
      <c r="AN28" s="3" t="s">
        <v>23</v>
      </c>
      <c r="AO28" s="4">
        <f t="shared" si="40"/>
        <v>0</v>
      </c>
      <c r="AP28" s="4">
        <f t="shared" si="41"/>
        <v>0</v>
      </c>
      <c r="AQ28" s="4">
        <f t="shared" si="42"/>
        <v>0</v>
      </c>
      <c r="AR28" s="4">
        <f t="shared" si="43"/>
        <v>0</v>
      </c>
      <c r="AS28" s="4">
        <f t="shared" si="44"/>
        <v>0</v>
      </c>
      <c r="AT28" s="4">
        <f t="shared" si="45"/>
        <v>0</v>
      </c>
      <c r="AU28" s="4">
        <f t="shared" si="46"/>
        <v>0</v>
      </c>
      <c r="AV28" s="4">
        <f t="shared" si="47"/>
        <v>0</v>
      </c>
      <c r="AW28" s="4">
        <f t="shared" si="48"/>
        <v>0</v>
      </c>
      <c r="AX28" s="4">
        <f t="shared" si="49"/>
        <v>0</v>
      </c>
      <c r="AY28" s="5">
        <f t="shared" si="50"/>
        <v>0</v>
      </c>
      <c r="BA28" s="3" t="s">
        <v>23</v>
      </c>
      <c r="BB28" s="4">
        <f t="shared" si="95"/>
        <v>17184130.381101206</v>
      </c>
      <c r="BC28" s="4">
        <f t="shared" si="96"/>
        <v>2341106.4968733839</v>
      </c>
      <c r="BD28" s="4">
        <f t="shared" si="97"/>
        <v>0</v>
      </c>
      <c r="BE28" s="4">
        <f t="shared" si="98"/>
        <v>523293.31518379884</v>
      </c>
      <c r="BF28" s="4">
        <f t="shared" si="99"/>
        <v>730185.16045808513</v>
      </c>
      <c r="BG28" s="4">
        <f t="shared" si="100"/>
        <v>56675.82164093812</v>
      </c>
      <c r="BH28" s="4">
        <f t="shared" si="101"/>
        <v>496079.97114165698</v>
      </c>
      <c r="BI28" s="4">
        <f t="shared" si="102"/>
        <v>94432.261406671649</v>
      </c>
      <c r="BJ28" s="4">
        <f t="shared" si="103"/>
        <v>267793.43880428869</v>
      </c>
      <c r="BK28" s="4">
        <f t="shared" si="104"/>
        <v>0</v>
      </c>
      <c r="BL28" s="5">
        <f t="shared" si="60"/>
        <v>21693696.846610028</v>
      </c>
      <c r="BN28" s="3" t="s">
        <v>23</v>
      </c>
      <c r="BO28" s="4">
        <f t="shared" si="61"/>
        <v>2578064.0148788677</v>
      </c>
      <c r="BP28" s="4">
        <f t="shared" si="62"/>
        <v>349357.0214211102</v>
      </c>
      <c r="BQ28" s="4">
        <f t="shared" si="63"/>
        <v>0</v>
      </c>
      <c r="BR28" s="4">
        <f t="shared" si="64"/>
        <v>73510.304707878313</v>
      </c>
      <c r="BS28" s="4">
        <f t="shared" si="65"/>
        <v>264114.24097016227</v>
      </c>
      <c r="BT28" s="4">
        <f t="shared" si="66"/>
        <v>10314.547380103073</v>
      </c>
      <c r="BU28" s="4">
        <f t="shared" si="67"/>
        <v>69480.917556309214</v>
      </c>
      <c r="BV28" s="4">
        <f t="shared" si="68"/>
        <v>15738.414732419566</v>
      </c>
      <c r="BW28" s="4">
        <f t="shared" si="69"/>
        <v>46299.931607787141</v>
      </c>
      <c r="BX28" s="4">
        <f t="shared" si="70"/>
        <v>0</v>
      </c>
      <c r="BY28" s="5">
        <f t="shared" si="71"/>
        <v>3406879.3932546373</v>
      </c>
      <c r="CA28" s="3" t="s">
        <v>23</v>
      </c>
      <c r="CB28" s="4">
        <f t="shared" si="72"/>
        <v>19762194.395980075</v>
      </c>
      <c r="CC28" s="4">
        <f t="shared" si="73"/>
        <v>2690463.5182944941</v>
      </c>
      <c r="CD28" s="4">
        <f t="shared" si="74"/>
        <v>0</v>
      </c>
      <c r="CE28" s="4">
        <f t="shared" si="75"/>
        <v>596803.61989167717</v>
      </c>
      <c r="CF28" s="4">
        <f t="shared" si="76"/>
        <v>994299.40142824734</v>
      </c>
      <c r="CG28" s="4">
        <f t="shared" si="77"/>
        <v>66990.369021041188</v>
      </c>
      <c r="CH28" s="4">
        <f t="shared" si="78"/>
        <v>565560.88869796623</v>
      </c>
      <c r="CI28" s="4">
        <f t="shared" si="79"/>
        <v>110170.67613909121</v>
      </c>
      <c r="CJ28" s="4">
        <f t="shared" si="80"/>
        <v>314093.37041207583</v>
      </c>
      <c r="CK28" s="4">
        <f t="shared" si="81"/>
        <v>0</v>
      </c>
      <c r="CL28" s="5">
        <f t="shared" si="82"/>
        <v>25100576.239864666</v>
      </c>
      <c r="CM28" s="5"/>
      <c r="CN28" s="3" t="s">
        <v>23</v>
      </c>
      <c r="CO28" s="4">
        <f>ParFedAn19!$C$7*CaGa19!$N29</f>
        <v>2432748.9770769537</v>
      </c>
      <c r="CP28" s="4">
        <f>ParFedAn19!$D$7*CaGa19!$N29</f>
        <v>334760.49393740605</v>
      </c>
      <c r="CQ28" s="4">
        <f>ParFedAn19!$E$7*CoAr14FIII19!R27</f>
        <v>0</v>
      </c>
      <c r="CR28" s="4">
        <f>ParFedAn19!$F$7*CaGa19!$N29</f>
        <v>88993.553638957324</v>
      </c>
      <c r="CS28" s="4">
        <f>ParFedAn19!$G$7*CaGa19!$N29</f>
        <v>181546.19835810002</v>
      </c>
      <c r="CT28" s="4">
        <f>ParFedAn19!$H$7*CaGa19!$N29</f>
        <v>11219.035472198513</v>
      </c>
      <c r="CU28" s="4">
        <f>ParFedAn19!$I$7*CaGa19!$N29+Aj1S19!G30</f>
        <v>88967.928137795214</v>
      </c>
      <c r="CV28" s="4">
        <f>ParFedAn19!$J$7*CaGa19!$N29</f>
        <v>15738.710234445274</v>
      </c>
      <c r="CW28" s="4">
        <f>ParFedAn19!$K$7*CoAr14FII19!O29+Aj1S19!I30</f>
        <v>47079.844785218578</v>
      </c>
      <c r="CX28" s="4">
        <f>ISR!W29</f>
        <v>0</v>
      </c>
      <c r="CY28" s="5">
        <f t="shared" si="83"/>
        <v>3201054.7416410744</v>
      </c>
      <c r="DA28" s="3" t="s">
        <v>23</v>
      </c>
      <c r="DB28" s="4">
        <f>ParFedAn19!$C$11*CaGa19!$N29</f>
        <v>3360104.7566851457</v>
      </c>
      <c r="DC28" s="4">
        <f>ParFedAn19!$D$11*CaGa19!$N29</f>
        <v>484215.38394292153</v>
      </c>
      <c r="DD28" s="4">
        <f>ParFedAn19!$E$11*CoAr14FIII19!R27</f>
        <v>0</v>
      </c>
      <c r="DE28" s="4">
        <f>ParFedAn19!$F$11*CaGa19!$N29</f>
        <v>155137.99751404233</v>
      </c>
      <c r="DF28" s="4">
        <f>ParFedAn19!$G$11*CaGa19!$N29</f>
        <v>77877.012448550842</v>
      </c>
      <c r="DG28" s="4">
        <f>ParFedAn19!$H$11*CaGa19!$N29</f>
        <v>9142.4897727750031</v>
      </c>
      <c r="DH28" s="4">
        <f>ParFedAn19!$I$11*CaGa19!$N29+Aj1S19!G30</f>
        <v>94212.776575409473</v>
      </c>
      <c r="DI28" s="4">
        <f>ParFedAn19!$J$11*CaGa19!$N29</f>
        <v>15738.710234445274</v>
      </c>
      <c r="DJ28" s="4">
        <f>ParFedAn19!$K$11*CoAr14FII19!O29+Aj1S19!I30</f>
        <v>57184.449001027126</v>
      </c>
      <c r="DK28" s="4">
        <f>ISR!X29</f>
        <v>0</v>
      </c>
      <c r="DL28" s="5">
        <f t="shared" si="84"/>
        <v>4253613.5761743179</v>
      </c>
      <c r="DN28" s="3" t="s">
        <v>23</v>
      </c>
      <c r="DO28" s="4">
        <f>ParFedAn19!$C$14*CaGa19!$N29</f>
        <v>2426213.7732066074</v>
      </c>
      <c r="DP28" s="4">
        <f>ParFedAn19!$D$14*CaGa19!$N29</f>
        <v>333500.42371510289</v>
      </c>
      <c r="DQ28" s="4">
        <f>ParFedAn19!$E$14*CoAr14FIII19!R27</f>
        <v>0</v>
      </c>
      <c r="DR28" s="4">
        <f>ParFedAn19!$F$14*CaGa19!$N29</f>
        <v>133310.86169456187</v>
      </c>
      <c r="DS28" s="4">
        <f>ParFedAn19!$G$14*CaGa19!$N29</f>
        <v>77877.012448550842</v>
      </c>
      <c r="DT28" s="4">
        <f>ParFedAn19!$H$14*CaGa19!$N29</f>
        <v>10723.23041017791</v>
      </c>
      <c r="DU28" s="4">
        <f>ParFedAn19!$I$14*CaGa19!$N29+Aj1S19!G30</f>
        <v>81022.929066988203</v>
      </c>
      <c r="DV28" s="4">
        <f>ParFedAn19!$J$14*CaGa19!$N29</f>
        <v>15738.710234445274</v>
      </c>
      <c r="DW28" s="4">
        <f>ParFedAn19!$K$14*CoAr14FII19!O29+Aj1S19!I30</f>
        <v>32662.938495981416</v>
      </c>
      <c r="DX28" s="4">
        <f>ISR!Y29</f>
        <v>0</v>
      </c>
      <c r="DY28" s="5">
        <f t="shared" si="85"/>
        <v>3111049.8792724153</v>
      </c>
      <c r="EA28" s="3" t="s">
        <v>23</v>
      </c>
      <c r="EB28" s="4">
        <f>ParFedAn19!$C$22*CaGa19!$N29</f>
        <v>2693610.8177096909</v>
      </c>
      <c r="EC28" s="4">
        <f>ParFedAn19!$D$22*CaGa19!$N29</f>
        <v>380220.09043304715</v>
      </c>
      <c r="ED28" s="4">
        <f>ParFedAn19!$E$22*CoAr14FIII19!R27</f>
        <v>0</v>
      </c>
      <c r="EE28" s="4">
        <f>ParFedAn19!$F$22*CaGa19!$N29</f>
        <v>81071.309854909137</v>
      </c>
      <c r="EF28" s="4">
        <f>ParFedAn19!$G$22*CaGa19!$N29</f>
        <v>236388.51238991448</v>
      </c>
      <c r="EG28" s="4">
        <f>ParFedAn19!$H$22*CaGa19!$N29</f>
        <v>9530.5820602225976</v>
      </c>
      <c r="EH28" s="4">
        <f>ParFedAn19!$I$22*CaGa19!$N29</f>
        <v>59020.477273807563</v>
      </c>
      <c r="EI28" s="4">
        <f>ParFedAn19!$J$22*CaGa19!$N29</f>
        <v>15738.710234445274</v>
      </c>
      <c r="EJ28" s="4">
        <f>ParFedAn19!$K$22*CoAr14FII19!O29</f>
        <v>39168.912754187782</v>
      </c>
      <c r="EK28" s="4">
        <f>ISR!Z29</f>
        <v>0</v>
      </c>
      <c r="EL28" s="5">
        <f t="shared" si="86"/>
        <v>3514749.4127102247</v>
      </c>
      <c r="EN28" s="3" t="s">
        <v>23</v>
      </c>
      <c r="EO28" s="4">
        <f>ParFedAn19!$C$26*CaGa19!$N29</f>
        <v>3277636.8755396404</v>
      </c>
      <c r="EP28" s="4">
        <f>ParFedAn19!$D$26*CaGa19!$N29</f>
        <v>441814.83549587015</v>
      </c>
      <c r="EQ28" s="4">
        <f>ParFedAn19!$E$26*CoAr14FIII19!R27</f>
        <v>0</v>
      </c>
      <c r="ER28" s="4">
        <f>ParFedAn19!$F$26*CaGa19!$N29</f>
        <v>82907.130686132936</v>
      </c>
      <c r="ES28" s="4">
        <f>ParFedAn19!$G$26*CaGa19!$N29</f>
        <v>78619.412494110176</v>
      </c>
      <c r="ET28" s="4">
        <f>ParFedAn19!$H$26*CaGa19!$N29</f>
        <v>6047.9512152236093</v>
      </c>
      <c r="EU28" s="4">
        <f>ParFedAn19!$I$26*CaGa19!$N29</f>
        <v>93219.864828903723</v>
      </c>
      <c r="EV28" s="4">
        <f>ParFedAn19!$J$26*CaGa19!$N29</f>
        <v>15738.710234445274</v>
      </c>
      <c r="EW28" s="4">
        <f>ParFedAn19!$K$26*CoAr14FII19!O29</f>
        <v>45435.818345111475</v>
      </c>
      <c r="EX28" s="4">
        <f>ISR!AA29</f>
        <v>0</v>
      </c>
      <c r="EY28" s="5">
        <f t="shared" si="87"/>
        <v>4041420.5988394371</v>
      </c>
      <c r="FA28" s="3" t="s">
        <v>23</v>
      </c>
      <c r="FB28" s="4">
        <f>ParFedAn19!$C$30*CaGa19!$N29</f>
        <v>2993815.1808831664</v>
      </c>
      <c r="FC28" s="4">
        <f>ParFedAn19!$D$30*CaGa19!$N29</f>
        <v>366595.26934903592</v>
      </c>
      <c r="FD28" s="4">
        <f>ParFedAn19!$E$30*CoAr14FIII19!R27</f>
        <v>0</v>
      </c>
      <c r="FE28" s="400">
        <f>ParFedAn19!$F$30*CaGa19!$N29</f>
        <v>-18127.538204804681</v>
      </c>
      <c r="FF28" s="4">
        <f>ParFedAn19!$G$30*CaGa19!$N29</f>
        <v>77877.012318858717</v>
      </c>
      <c r="FG28" s="4">
        <f>ParFedAn19!$H$30*CaGa19!$N29</f>
        <v>10012.53271034048</v>
      </c>
      <c r="FH28" s="4">
        <f>ParFedAn19!$I$30*CaGa19!$N29</f>
        <v>79635.995258752722</v>
      </c>
      <c r="FI28" s="4">
        <f>ParFedAn19!$J$30*CaGa19!$N29</f>
        <v>15738.710234445274</v>
      </c>
      <c r="FJ28" s="4">
        <f>ParFedAn19!$K$30*CoAr14FII19!O29</f>
        <v>46261.475422762313</v>
      </c>
      <c r="FK28" s="4">
        <f>ISR!AB29</f>
        <v>0</v>
      </c>
      <c r="FL28" s="5">
        <f t="shared" si="88"/>
        <v>3571808.637972557</v>
      </c>
      <c r="FN28" s="3" t="s">
        <v>23</v>
      </c>
      <c r="FO28" s="405">
        <f>ParFedAn19!C$41*CaGa19!$AC29+Aj1S19!AW30</f>
        <v>2578064.0148788677</v>
      </c>
      <c r="FP28" s="405">
        <f>ParFedAn19!D$41*CaGa19!$AC29+Aj1S19!AX30</f>
        <v>349357.0214211102</v>
      </c>
      <c r="FQ28" s="468">
        <f>IFERROR(ParFedAn19!$E$41*CoAr14FIII19!R27+Aj1S19!AY30,0)</f>
        <v>0</v>
      </c>
      <c r="FR28" s="405">
        <f>ParFedAn19!F$41*CaGa19!$AC29+Aj1S19!AZ30</f>
        <v>73510.304707878313</v>
      </c>
      <c r="FS28" s="405">
        <f>ParFedAn19!G$41*CaGa19!$AC29+Aj1S19!BA30</f>
        <v>264114.24097016227</v>
      </c>
      <c r="FT28" s="405">
        <f>ParFedAn19!H$41*CaGa19!$AC29+Aj1S19!BB30</f>
        <v>10314.547380103073</v>
      </c>
      <c r="FU28" s="405">
        <f>ParFedAn19!I$41*CaGa19!$AC29+Aj1S19!BC30</f>
        <v>69480.917556309214</v>
      </c>
      <c r="FV28" s="405">
        <f>ParFedAn19!J$41*CaGa19!$AC29+Aj1S19!BD30</f>
        <v>15738.414732419566</v>
      </c>
      <c r="FW28" s="405">
        <f>ParFedAn19!K$41*CoAr14FII19!U29+Aj1S19!BE30</f>
        <v>46299.931607787141</v>
      </c>
      <c r="FX28" s="468">
        <f>IFERROR(ISR!AC29,0)</f>
        <v>0</v>
      </c>
      <c r="FY28" s="5">
        <f t="shared" si="89"/>
        <v>3406879.3932546373</v>
      </c>
      <c r="GA28" s="3" t="s">
        <v>23</v>
      </c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5">
        <f t="shared" si="90"/>
        <v>0</v>
      </c>
      <c r="GN28" s="3" t="s">
        <v>23</v>
      </c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5">
        <f t="shared" si="91"/>
        <v>0</v>
      </c>
      <c r="HA28" s="3" t="s">
        <v>23</v>
      </c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5">
        <f t="shared" si="92"/>
        <v>0</v>
      </c>
      <c r="HN28" s="3" t="s">
        <v>23</v>
      </c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5">
        <f t="shared" si="93"/>
        <v>0</v>
      </c>
      <c r="IA28" s="3" t="s">
        <v>23</v>
      </c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5">
        <f t="shared" si="94"/>
        <v>0</v>
      </c>
    </row>
    <row r="29" spans="1:246" s="2" customFormat="1">
      <c r="A29" s="3" t="s">
        <v>24</v>
      </c>
      <c r="B29" s="4">
        <f t="shared" si="7"/>
        <v>7862760.9467453603</v>
      </c>
      <c r="C29" s="4">
        <f t="shared" si="8"/>
        <v>1102515.0539949907</v>
      </c>
      <c r="D29" s="4">
        <f t="shared" si="9"/>
        <v>0</v>
      </c>
      <c r="E29" s="4">
        <f t="shared" si="10"/>
        <v>361079.82576696033</v>
      </c>
      <c r="F29" s="4">
        <f t="shared" si="11"/>
        <v>322677.84885461075</v>
      </c>
      <c r="G29" s="4">
        <f t="shared" si="12"/>
        <v>29737.193738488804</v>
      </c>
      <c r="H29" s="4">
        <f t="shared" si="13"/>
        <v>252747.47913235068</v>
      </c>
      <c r="I29" s="4">
        <f t="shared" si="14"/>
        <v>45169.254083366774</v>
      </c>
      <c r="J29" s="4">
        <f t="shared" si="15"/>
        <v>661240.4806047848</v>
      </c>
      <c r="K29" s="4">
        <f t="shared" si="16"/>
        <v>0</v>
      </c>
      <c r="L29" s="6">
        <f t="shared" si="17"/>
        <v>10637928.082920913</v>
      </c>
      <c r="M29" s="3"/>
      <c r="N29" s="3" t="s">
        <v>24</v>
      </c>
      <c r="O29" s="4">
        <f t="shared" si="18"/>
        <v>8576416.5085734092</v>
      </c>
      <c r="P29" s="4">
        <f t="shared" si="19"/>
        <v>1137101.6324698238</v>
      </c>
      <c r="Q29" s="4">
        <f t="shared" si="20"/>
        <v>0</v>
      </c>
      <c r="R29" s="4">
        <f t="shared" si="21"/>
        <v>139528.08855318543</v>
      </c>
      <c r="S29" s="4">
        <f t="shared" si="22"/>
        <v>375852.89793326624</v>
      </c>
      <c r="T29" s="4">
        <f t="shared" si="23"/>
        <v>24481.662189539333</v>
      </c>
      <c r="U29" s="4">
        <f t="shared" si="24"/>
        <v>221824.21647397874</v>
      </c>
      <c r="V29" s="4">
        <f t="shared" si="25"/>
        <v>45169.254083366774</v>
      </c>
      <c r="W29" s="4">
        <f t="shared" si="26"/>
        <v>629698.88158263452</v>
      </c>
      <c r="X29" s="4">
        <f t="shared" si="27"/>
        <v>0</v>
      </c>
      <c r="Y29" s="5">
        <f t="shared" si="28"/>
        <v>11150073.141859204</v>
      </c>
      <c r="Z29" s="5"/>
      <c r="AA29" s="3" t="s">
        <v>24</v>
      </c>
      <c r="AB29" s="4">
        <f t="shared" si="29"/>
        <v>2560785.8829007382</v>
      </c>
      <c r="AC29" s="4">
        <f t="shared" si="30"/>
        <v>347051.69591250917</v>
      </c>
      <c r="AD29" s="4">
        <f t="shared" si="31"/>
        <v>0</v>
      </c>
      <c r="AE29" s="4">
        <f t="shared" si="32"/>
        <v>73114.024158295011</v>
      </c>
      <c r="AF29" s="4">
        <f t="shared" si="33"/>
        <v>259362.93118222483</v>
      </c>
      <c r="AG29" s="4">
        <f t="shared" si="34"/>
        <v>10210.476180513906</v>
      </c>
      <c r="AH29" s="4">
        <f t="shared" si="35"/>
        <v>69111.763556311475</v>
      </c>
      <c r="AI29" s="4">
        <f t="shared" si="36"/>
        <v>15602.632977870304</v>
      </c>
      <c r="AJ29" s="4">
        <f t="shared" si="37"/>
        <v>225791.51348944605</v>
      </c>
      <c r="AK29" s="4">
        <f t="shared" si="38"/>
        <v>0</v>
      </c>
      <c r="AL29" s="5">
        <f t="shared" si="39"/>
        <v>3561030.9203579091</v>
      </c>
      <c r="AN29" s="3" t="s">
        <v>24</v>
      </c>
      <c r="AO29" s="4">
        <f t="shared" si="40"/>
        <v>0</v>
      </c>
      <c r="AP29" s="4">
        <f t="shared" si="41"/>
        <v>0</v>
      </c>
      <c r="AQ29" s="4">
        <f t="shared" si="42"/>
        <v>0</v>
      </c>
      <c r="AR29" s="4">
        <f t="shared" si="43"/>
        <v>0</v>
      </c>
      <c r="AS29" s="4">
        <f t="shared" si="44"/>
        <v>0</v>
      </c>
      <c r="AT29" s="4">
        <f t="shared" si="45"/>
        <v>0</v>
      </c>
      <c r="AU29" s="4">
        <f t="shared" si="46"/>
        <v>0</v>
      </c>
      <c r="AV29" s="4">
        <f t="shared" si="47"/>
        <v>0</v>
      </c>
      <c r="AW29" s="4">
        <f t="shared" si="48"/>
        <v>0</v>
      </c>
      <c r="AX29" s="4">
        <f t="shared" si="49"/>
        <v>0</v>
      </c>
      <c r="AY29" s="5">
        <f t="shared" si="50"/>
        <v>0</v>
      </c>
      <c r="BA29" s="3" t="s">
        <v>24</v>
      </c>
      <c r="BB29" s="4">
        <f t="shared" si="95"/>
        <v>16439177.455318769</v>
      </c>
      <c r="BC29" s="4">
        <f t="shared" si="96"/>
        <v>2239616.6864648145</v>
      </c>
      <c r="BD29" s="4">
        <f t="shared" si="97"/>
        <v>0</v>
      </c>
      <c r="BE29" s="4">
        <f t="shared" si="98"/>
        <v>500607.91432014579</v>
      </c>
      <c r="BF29" s="4">
        <f t="shared" si="99"/>
        <v>698530.74678787705</v>
      </c>
      <c r="BG29" s="4">
        <f t="shared" si="100"/>
        <v>54218.855928028133</v>
      </c>
      <c r="BH29" s="4">
        <f t="shared" si="101"/>
        <v>474571.69560632936</v>
      </c>
      <c r="BI29" s="4">
        <f t="shared" si="102"/>
        <v>90338.508166733547</v>
      </c>
      <c r="BJ29" s="4">
        <f t="shared" si="103"/>
        <v>1290939.3621874193</v>
      </c>
      <c r="BK29" s="4">
        <f t="shared" si="104"/>
        <v>0</v>
      </c>
      <c r="BL29" s="5">
        <f t="shared" si="60"/>
        <v>21788001.224780116</v>
      </c>
      <c r="BN29" s="3" t="s">
        <v>24</v>
      </c>
      <c r="BO29" s="4">
        <f t="shared" si="61"/>
        <v>2560785.8829007382</v>
      </c>
      <c r="BP29" s="4">
        <f t="shared" si="62"/>
        <v>347051.69591250917</v>
      </c>
      <c r="BQ29" s="4">
        <f t="shared" si="63"/>
        <v>0</v>
      </c>
      <c r="BR29" s="4">
        <f t="shared" si="64"/>
        <v>73114.024158295011</v>
      </c>
      <c r="BS29" s="4">
        <f t="shared" si="65"/>
        <v>259362.93118222483</v>
      </c>
      <c r="BT29" s="4">
        <f t="shared" si="66"/>
        <v>10210.476180513906</v>
      </c>
      <c r="BU29" s="4">
        <f t="shared" si="67"/>
        <v>69111.763556311475</v>
      </c>
      <c r="BV29" s="4">
        <f t="shared" si="68"/>
        <v>15602.632977870304</v>
      </c>
      <c r="BW29" s="4">
        <f t="shared" si="69"/>
        <v>225791.51348944605</v>
      </c>
      <c r="BX29" s="4">
        <f t="shared" si="70"/>
        <v>0</v>
      </c>
      <c r="BY29" s="5">
        <f t="shared" si="71"/>
        <v>3561030.9203579091</v>
      </c>
      <c r="CA29" s="3" t="s">
        <v>24</v>
      </c>
      <c r="CB29" s="4">
        <f t="shared" si="72"/>
        <v>18999963.338219509</v>
      </c>
      <c r="CC29" s="4">
        <f t="shared" si="73"/>
        <v>2586668.3823773237</v>
      </c>
      <c r="CD29" s="4">
        <f t="shared" si="74"/>
        <v>0</v>
      </c>
      <c r="CE29" s="4">
        <f t="shared" si="75"/>
        <v>573721.93847844074</v>
      </c>
      <c r="CF29" s="4">
        <f t="shared" si="76"/>
        <v>957893.67797010182</v>
      </c>
      <c r="CG29" s="4">
        <f t="shared" si="77"/>
        <v>64429.332108542039</v>
      </c>
      <c r="CH29" s="4">
        <f t="shared" si="78"/>
        <v>543683.45916264085</v>
      </c>
      <c r="CI29" s="4">
        <f t="shared" si="79"/>
        <v>105941.14114460385</v>
      </c>
      <c r="CJ29" s="4">
        <f t="shared" si="80"/>
        <v>1516730.8756768655</v>
      </c>
      <c r="CK29" s="4">
        <f t="shared" si="81"/>
        <v>0</v>
      </c>
      <c r="CL29" s="5">
        <f t="shared" si="82"/>
        <v>25349032.145138025</v>
      </c>
      <c r="CM29" s="5"/>
      <c r="CN29" s="3" t="s">
        <v>24</v>
      </c>
      <c r="CO29" s="4">
        <f>ParFedAn19!$C$7*CaGa19!$N30</f>
        <v>2327286.3538323804</v>
      </c>
      <c r="CP29" s="4">
        <f>ParFedAn19!$D$7*CaGa19!$N30</f>
        <v>320248.21988778008</v>
      </c>
      <c r="CQ29" s="4">
        <f>ParFedAn19!$E$7*CoAr14FIII19!R28</f>
        <v>0</v>
      </c>
      <c r="CR29" s="4">
        <f>ParFedAn19!$F$7*CaGa19!$N30</f>
        <v>85135.574987210799</v>
      </c>
      <c r="CS29" s="4">
        <f>ParFedAn19!$G$7*CaGa19!$N30</f>
        <v>173675.95013301185</v>
      </c>
      <c r="CT29" s="4">
        <f>ParFedAn19!$H$7*CaGa19!$N30</f>
        <v>10732.676656586709</v>
      </c>
      <c r="CU29" s="4">
        <f>ParFedAn19!$I$7*CaGa19!$N30+Aj1S19!G31</f>
        <v>85110.191651896777</v>
      </c>
      <c r="CV29" s="4">
        <f>ParFedAn19!$J$7*CaGa19!$N30</f>
        <v>15056.418027788925</v>
      </c>
      <c r="CW29" s="4">
        <f>ParFedAn19!$K$7*CoAr14FII19!O30+Aj1S19!I31</f>
        <v>227330.10418344507</v>
      </c>
      <c r="CX29" s="4">
        <f>ISR!W30</f>
        <v>0</v>
      </c>
      <c r="CY29" s="5">
        <f t="shared" si="83"/>
        <v>3244575.4893601001</v>
      </c>
      <c r="DA29" s="3" t="s">
        <v>24</v>
      </c>
      <c r="DB29" s="4">
        <f>ParFedAn19!$C$11*CaGa19!$N30</f>
        <v>3214440.1339247781</v>
      </c>
      <c r="DC29" s="4">
        <f>ParFedAn19!$D$11*CaGa19!$N30</f>
        <v>463224.05886697496</v>
      </c>
      <c r="DD29" s="4">
        <f>ParFedAn19!$E$11*CoAr14FIII19!R28</f>
        <v>0</v>
      </c>
      <c r="DE29" s="4">
        <f>ParFedAn19!$F$11*CaGa19!$N30</f>
        <v>148412.57687389074</v>
      </c>
      <c r="DF29" s="4">
        <f>ParFedAn19!$G$11*CaGa19!$N30</f>
        <v>74500.949360799437</v>
      </c>
      <c r="DG29" s="4">
        <f>ParFedAn19!$H$11*CaGa19!$N30</f>
        <v>8746.1517356372588</v>
      </c>
      <c r="DH29" s="4">
        <f>ParFedAn19!$I$11*CaGa19!$N30+Aj1S19!G31</f>
        <v>90127.669538762479</v>
      </c>
      <c r="DI29" s="4">
        <f>ParFedAn19!$J$11*CaGa19!$N30</f>
        <v>15056.418027788925</v>
      </c>
      <c r="DJ29" s="4">
        <f>ParFedAn19!$K$11*CoAr14FII19!O30+Aj1S19!I31</f>
        <v>275951.19699748</v>
      </c>
      <c r="DK29" s="4">
        <f>ISR!X30</f>
        <v>0</v>
      </c>
      <c r="DL29" s="5">
        <f t="shared" si="84"/>
        <v>4290459.1553261112</v>
      </c>
      <c r="DN29" s="3" t="s">
        <v>24</v>
      </c>
      <c r="DO29" s="4">
        <f>ParFedAn19!$C$14*CaGa19!$N30</f>
        <v>2321034.4589882013</v>
      </c>
      <c r="DP29" s="4">
        <f>ParFedAn19!$D$14*CaGa19!$N30</f>
        <v>319042.77524023561</v>
      </c>
      <c r="DQ29" s="4">
        <f>ParFedAn19!$E$14*CoAr14FIII19!R28</f>
        <v>0</v>
      </c>
      <c r="DR29" s="4">
        <f>ParFedAn19!$F$14*CaGa19!$N30</f>
        <v>127531.67390585881</v>
      </c>
      <c r="DS29" s="4">
        <f>ParFedAn19!$G$14*CaGa19!$N30</f>
        <v>74500.949360799437</v>
      </c>
      <c r="DT29" s="4">
        <f>ParFedAn19!$H$14*CaGa19!$N30</f>
        <v>10258.365346264836</v>
      </c>
      <c r="DU29" s="4">
        <f>ParFedAn19!$I$14*CaGa19!$N30+Aj1S19!G31</f>
        <v>77509.617941691424</v>
      </c>
      <c r="DV29" s="4">
        <f>ParFedAn19!$J$14*CaGa19!$N30</f>
        <v>15056.418027788925</v>
      </c>
      <c r="DW29" s="4">
        <f>ParFedAn19!$K$14*CoAr14FII19!O30+Aj1S19!I31</f>
        <v>157959.17942385969</v>
      </c>
      <c r="DX29" s="4">
        <f>ISR!Y30</f>
        <v>0</v>
      </c>
      <c r="DY29" s="5">
        <f t="shared" si="85"/>
        <v>3102893.4382347004</v>
      </c>
      <c r="EA29" s="3" t="s">
        <v>24</v>
      </c>
      <c r="EB29" s="4">
        <f>ParFedAn19!$C$22*CaGa19!$N30</f>
        <v>2576839.5168017969</v>
      </c>
      <c r="EC29" s="4">
        <f>ParFedAn19!$D$22*CaGa19!$N30</f>
        <v>363737.08765503811</v>
      </c>
      <c r="ED29" s="4">
        <f>ParFedAn19!$E$22*CoAr14FIII19!R28</f>
        <v>0</v>
      </c>
      <c r="EE29" s="4">
        <f>ParFedAn19!$F$22*CaGa19!$N30</f>
        <v>77556.770094442138</v>
      </c>
      <c r="EF29" s="4">
        <f>ParFedAn19!$G$22*CaGa19!$N30</f>
        <v>226140.78323395475</v>
      </c>
      <c r="EG29" s="4">
        <f>ParFedAn19!$H$22*CaGa19!$N30</f>
        <v>9117.4197510038139</v>
      </c>
      <c r="EH29" s="4">
        <f>ParFedAn19!$I$22*CaGa19!$N30</f>
        <v>56461.86789113241</v>
      </c>
      <c r="EI29" s="4">
        <f>ParFedAn19!$J$22*CaGa19!$N30</f>
        <v>15056.418027788925</v>
      </c>
      <c r="EJ29" s="4">
        <f>ParFedAn19!$K$22*CoAr14FII19!O30</f>
        <v>188472.03727848449</v>
      </c>
      <c r="EK29" s="4">
        <f>ISR!Z30</f>
        <v>0</v>
      </c>
      <c r="EL29" s="5">
        <f t="shared" si="86"/>
        <v>3513381.9007336413</v>
      </c>
      <c r="EN29" s="3" t="s">
        <v>24</v>
      </c>
      <c r="EO29" s="4">
        <f>ParFedAn19!$C$26*CaGa19!$N30</f>
        <v>3135547.3356016185</v>
      </c>
      <c r="EP29" s="4">
        <f>ParFedAn19!$D$26*CaGa19!$N30</f>
        <v>422661.62569953932</v>
      </c>
      <c r="EQ29" s="4">
        <f>ParFedAn19!$E$26*CoAr14FIII19!R28</f>
        <v>0</v>
      </c>
      <c r="ER29" s="4">
        <f>ParFedAn19!$F$26*CaGa19!$N30</f>
        <v>79313.00586263962</v>
      </c>
      <c r="ES29" s="4">
        <f>ParFedAn19!$G$26*CaGa19!$N30</f>
        <v>75211.165462581877</v>
      </c>
      <c r="ET29" s="4">
        <f>ParFedAn19!$H$26*CaGa19!$N30</f>
        <v>5785.7651835274546</v>
      </c>
      <c r="EU29" s="4">
        <f>ParFedAn19!$I$26*CaGa19!$N30</f>
        <v>89178.670453323983</v>
      </c>
      <c r="EV29" s="4">
        <f>ParFedAn19!$J$26*CaGa19!$N30</f>
        <v>15056.418027788925</v>
      </c>
      <c r="EW29" s="4">
        <f>ParFedAn19!$K$26*CoAr14FII19!O30</f>
        <v>218626.98366583424</v>
      </c>
      <c r="EX29" s="4">
        <f>ISR!AA30</f>
        <v>0</v>
      </c>
      <c r="EY29" s="5">
        <f t="shared" si="87"/>
        <v>4041380.9699568539</v>
      </c>
      <c r="FA29" s="3" t="s">
        <v>24</v>
      </c>
      <c r="FB29" s="4">
        <f>ParFedAn19!$C$30*CaGa19!$N30</f>
        <v>2864029.6561699938</v>
      </c>
      <c r="FC29" s="4">
        <f>ParFedAn19!$D$30*CaGa19!$N30</f>
        <v>350702.91911524633</v>
      </c>
      <c r="FD29" s="4">
        <f>ParFedAn19!$E$30*CoAr14FIII19!R28</f>
        <v>0</v>
      </c>
      <c r="FE29" s="400">
        <f>ParFedAn19!$F$30*CaGa19!$N30</f>
        <v>-17341.687403896318</v>
      </c>
      <c r="FF29" s="4">
        <f>ParFedAn19!$G$30*CaGa19!$N30</f>
        <v>74500.949236729633</v>
      </c>
      <c r="FG29" s="4">
        <f>ParFedAn19!$H$30*CaGa19!$N30</f>
        <v>9578.4772550080634</v>
      </c>
      <c r="FH29" s="4">
        <f>ParFedAn19!$I$30*CaGa19!$N30</f>
        <v>76183.678129522334</v>
      </c>
      <c r="FI29" s="4">
        <f>ParFedAn19!$J$30*CaGa19!$N30</f>
        <v>15056.418027788925</v>
      </c>
      <c r="FJ29" s="4">
        <f>ParFedAn19!$K$30*CoAr14FII19!O30</f>
        <v>222599.86063831585</v>
      </c>
      <c r="FK29" s="4">
        <f>ISR!AB30</f>
        <v>0</v>
      </c>
      <c r="FL29" s="5">
        <f t="shared" si="88"/>
        <v>3595310.2711687083</v>
      </c>
      <c r="FN29" s="3" t="s">
        <v>24</v>
      </c>
      <c r="FO29" s="405">
        <f>ParFedAn19!C$41*CaGa19!$AC30+Aj1S19!AW31</f>
        <v>2560785.8829007382</v>
      </c>
      <c r="FP29" s="405">
        <f>ParFedAn19!D$41*CaGa19!$AC30+Aj1S19!AX31</f>
        <v>347051.69591250917</v>
      </c>
      <c r="FQ29" s="468">
        <f>IFERROR(ParFedAn19!$E$41*CoAr14FIII19!R28+Aj1S19!AY31,0)</f>
        <v>0</v>
      </c>
      <c r="FR29" s="405">
        <f>ParFedAn19!F$41*CaGa19!$AC30+Aj1S19!AZ31</f>
        <v>73114.024158295011</v>
      </c>
      <c r="FS29" s="405">
        <f>ParFedAn19!G$41*CaGa19!$AC30+Aj1S19!BA31</f>
        <v>259362.93118222483</v>
      </c>
      <c r="FT29" s="405">
        <f>ParFedAn19!H$41*CaGa19!$AC30+Aj1S19!BB31</f>
        <v>10210.476180513906</v>
      </c>
      <c r="FU29" s="405">
        <f>ParFedAn19!I$41*CaGa19!$AC30+Aj1S19!BC31</f>
        <v>69111.763556311475</v>
      </c>
      <c r="FV29" s="405">
        <f>ParFedAn19!J$41*CaGa19!$AC30+Aj1S19!BD31</f>
        <v>15602.632977870304</v>
      </c>
      <c r="FW29" s="405">
        <f>ParFedAn19!K$41*CoAr14FII19!U30+Aj1S19!BE31</f>
        <v>225791.51348944605</v>
      </c>
      <c r="FX29" s="468">
        <f>IFERROR(ISR!AC30,0)</f>
        <v>0</v>
      </c>
      <c r="FY29" s="5">
        <f t="shared" si="89"/>
        <v>3561030.9203579091</v>
      </c>
      <c r="GA29" s="3" t="s">
        <v>24</v>
      </c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5">
        <f t="shared" si="90"/>
        <v>0</v>
      </c>
      <c r="GN29" s="3" t="s">
        <v>24</v>
      </c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5">
        <f t="shared" si="91"/>
        <v>0</v>
      </c>
      <c r="HA29" s="3" t="s">
        <v>24</v>
      </c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5">
        <f t="shared" si="92"/>
        <v>0</v>
      </c>
      <c r="HN29" s="3" t="s">
        <v>24</v>
      </c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5">
        <f t="shared" si="93"/>
        <v>0</v>
      </c>
      <c r="IA29" s="3" t="s">
        <v>24</v>
      </c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5">
        <f t="shared" si="94"/>
        <v>0</v>
      </c>
    </row>
    <row r="30" spans="1:246" s="2" customFormat="1">
      <c r="A30" s="3" t="s">
        <v>25</v>
      </c>
      <c r="B30" s="4">
        <f t="shared" si="7"/>
        <v>126779744.49474373</v>
      </c>
      <c r="C30" s="4">
        <f t="shared" si="8"/>
        <v>17777035.038175918</v>
      </c>
      <c r="D30" s="4">
        <f t="shared" si="9"/>
        <v>0</v>
      </c>
      <c r="E30" s="4">
        <f t="shared" si="10"/>
        <v>5822078.0668513887</v>
      </c>
      <c r="F30" s="4">
        <f t="shared" si="11"/>
        <v>5202881.7242414821</v>
      </c>
      <c r="G30" s="4">
        <f t="shared" si="12"/>
        <v>479484.73185069347</v>
      </c>
      <c r="H30" s="4">
        <f t="shared" si="13"/>
        <v>4075319.2222294924</v>
      </c>
      <c r="I30" s="4">
        <f t="shared" si="14"/>
        <v>728312.4249221636</v>
      </c>
      <c r="J30" s="4">
        <f t="shared" si="15"/>
        <v>6720149.7581963008</v>
      </c>
      <c r="K30" s="4">
        <f t="shared" si="16"/>
        <v>59415589</v>
      </c>
      <c r="L30" s="6">
        <f t="shared" si="17"/>
        <v>227000594.46121114</v>
      </c>
      <c r="M30" s="3"/>
      <c r="N30" s="3" t="s">
        <v>25</v>
      </c>
      <c r="O30" s="4">
        <f t="shared" si="18"/>
        <v>138286780.05116165</v>
      </c>
      <c r="P30" s="4">
        <f t="shared" si="19"/>
        <v>18334711.611543164</v>
      </c>
      <c r="Q30" s="4">
        <f t="shared" si="20"/>
        <v>6964314.5996572152</v>
      </c>
      <c r="R30" s="4">
        <f t="shared" si="21"/>
        <v>2249761.3162123407</v>
      </c>
      <c r="S30" s="4">
        <f t="shared" si="22"/>
        <v>6060280.1853352189</v>
      </c>
      <c r="T30" s="4">
        <f t="shared" si="23"/>
        <v>394744.1488070644</v>
      </c>
      <c r="U30" s="4">
        <f t="shared" si="24"/>
        <v>3576710.2265723408</v>
      </c>
      <c r="V30" s="4">
        <f t="shared" si="25"/>
        <v>728312.4249221636</v>
      </c>
      <c r="W30" s="4">
        <f t="shared" si="26"/>
        <v>6402968.8108262271</v>
      </c>
      <c r="X30" s="4">
        <f t="shared" si="27"/>
        <v>34539394</v>
      </c>
      <c r="Y30" s="5">
        <f t="shared" si="28"/>
        <v>217537977.37503737</v>
      </c>
      <c r="Z30" s="5"/>
      <c r="AA30" s="3" t="s">
        <v>25</v>
      </c>
      <c r="AB30" s="4">
        <f t="shared" si="29"/>
        <v>40678075.258038871</v>
      </c>
      <c r="AC30" s="4">
        <f t="shared" si="30"/>
        <v>5512690.0143543025</v>
      </c>
      <c r="AD30" s="4">
        <f t="shared" si="31"/>
        <v>1179763.7563237804</v>
      </c>
      <c r="AE30" s="4">
        <f t="shared" si="32"/>
        <v>1160814.5361737721</v>
      </c>
      <c r="AF30" s="4">
        <f t="shared" si="33"/>
        <v>4138583.9483098993</v>
      </c>
      <c r="AG30" s="4">
        <f t="shared" si="34"/>
        <v>162411.44793402802</v>
      </c>
      <c r="AH30" s="4">
        <f t="shared" si="35"/>
        <v>1097237.8804267317</v>
      </c>
      <c r="AI30" s="4">
        <f t="shared" si="36"/>
        <v>248036.88376353704</v>
      </c>
      <c r="AJ30" s="4">
        <f t="shared" si="37"/>
        <v>2327515.1953487783</v>
      </c>
      <c r="AK30" s="4">
        <f t="shared" si="38"/>
        <v>10591880</v>
      </c>
      <c r="AL30" s="5">
        <f t="shared" si="39"/>
        <v>67097008.920673706</v>
      </c>
      <c r="AN30" s="3" t="s">
        <v>25</v>
      </c>
      <c r="AO30" s="4">
        <f t="shared" si="40"/>
        <v>0</v>
      </c>
      <c r="AP30" s="4">
        <f t="shared" si="41"/>
        <v>0</v>
      </c>
      <c r="AQ30" s="4">
        <f t="shared" si="42"/>
        <v>0</v>
      </c>
      <c r="AR30" s="4">
        <f t="shared" si="43"/>
        <v>0</v>
      </c>
      <c r="AS30" s="4">
        <f t="shared" si="44"/>
        <v>0</v>
      </c>
      <c r="AT30" s="4">
        <f t="shared" si="45"/>
        <v>0</v>
      </c>
      <c r="AU30" s="4">
        <f t="shared" si="46"/>
        <v>0</v>
      </c>
      <c r="AV30" s="4">
        <f t="shared" si="47"/>
        <v>0</v>
      </c>
      <c r="AW30" s="4">
        <f t="shared" si="48"/>
        <v>0</v>
      </c>
      <c r="AX30" s="4">
        <f t="shared" si="49"/>
        <v>0</v>
      </c>
      <c r="AY30" s="5">
        <f t="shared" si="50"/>
        <v>0</v>
      </c>
      <c r="BA30" s="3" t="s">
        <v>25</v>
      </c>
      <c r="BB30" s="4">
        <f t="shared" si="95"/>
        <v>265066524.54590538</v>
      </c>
      <c r="BC30" s="4">
        <f t="shared" si="96"/>
        <v>36111746.649719074</v>
      </c>
      <c r="BD30" s="4">
        <f t="shared" si="97"/>
        <v>6964314.5996572152</v>
      </c>
      <c r="BE30" s="4">
        <f t="shared" si="98"/>
        <v>8071839.3830637299</v>
      </c>
      <c r="BF30" s="4">
        <f t="shared" si="99"/>
        <v>11263161.909576699</v>
      </c>
      <c r="BG30" s="4">
        <f t="shared" si="100"/>
        <v>874228.88065775798</v>
      </c>
      <c r="BH30" s="4">
        <f t="shared" si="101"/>
        <v>7652029.4488018332</v>
      </c>
      <c r="BI30" s="4">
        <f t="shared" si="102"/>
        <v>1456624.8498443272</v>
      </c>
      <c r="BJ30" s="4">
        <f t="shared" si="103"/>
        <v>13123118.569022529</v>
      </c>
      <c r="BK30" s="4">
        <f t="shared" si="104"/>
        <v>93954983</v>
      </c>
      <c r="BL30" s="5">
        <f t="shared" si="60"/>
        <v>444538571.83624858</v>
      </c>
      <c r="BN30" s="3" t="s">
        <v>25</v>
      </c>
      <c r="BO30" s="4">
        <f t="shared" si="61"/>
        <v>40678075.258038871</v>
      </c>
      <c r="BP30" s="4">
        <f t="shared" si="62"/>
        <v>5512690.0143543025</v>
      </c>
      <c r="BQ30" s="4">
        <f t="shared" si="63"/>
        <v>1179763.7563237804</v>
      </c>
      <c r="BR30" s="4">
        <f t="shared" si="64"/>
        <v>1160814.5361737721</v>
      </c>
      <c r="BS30" s="4">
        <f t="shared" si="65"/>
        <v>4138583.9483098993</v>
      </c>
      <c r="BT30" s="4">
        <f t="shared" si="66"/>
        <v>162411.44793402802</v>
      </c>
      <c r="BU30" s="4">
        <f t="shared" si="67"/>
        <v>1097237.8804267317</v>
      </c>
      <c r="BV30" s="4">
        <f t="shared" si="68"/>
        <v>248036.88376353704</v>
      </c>
      <c r="BW30" s="4">
        <f t="shared" si="69"/>
        <v>2327515.1953487783</v>
      </c>
      <c r="BX30" s="4">
        <f t="shared" si="70"/>
        <v>10591880</v>
      </c>
      <c r="BY30" s="5">
        <f t="shared" si="71"/>
        <v>67097008.920673706</v>
      </c>
      <c r="CA30" s="3" t="s">
        <v>25</v>
      </c>
      <c r="CB30" s="4">
        <f t="shared" si="72"/>
        <v>305744599.80394423</v>
      </c>
      <c r="CC30" s="4">
        <f t="shared" si="73"/>
        <v>41624436.664073378</v>
      </c>
      <c r="CD30" s="4">
        <f t="shared" si="74"/>
        <v>8144078.355980996</v>
      </c>
      <c r="CE30" s="4">
        <f t="shared" si="75"/>
        <v>9232653.9192375019</v>
      </c>
      <c r="CF30" s="4">
        <f t="shared" si="76"/>
        <v>15401745.857886598</v>
      </c>
      <c r="CG30" s="4">
        <f t="shared" si="77"/>
        <v>1036640.328591786</v>
      </c>
      <c r="CH30" s="4">
        <f t="shared" si="78"/>
        <v>8749267.3292285651</v>
      </c>
      <c r="CI30" s="4">
        <f t="shared" si="79"/>
        <v>1704661.7336078642</v>
      </c>
      <c r="CJ30" s="4">
        <f t="shared" si="80"/>
        <v>15450633.764371308</v>
      </c>
      <c r="CK30" s="4">
        <f t="shared" si="81"/>
        <v>104546863</v>
      </c>
      <c r="CL30" s="5">
        <f t="shared" si="82"/>
        <v>511635580.75692225</v>
      </c>
      <c r="CM30" s="5"/>
      <c r="CN30" s="3" t="s">
        <v>25</v>
      </c>
      <c r="CO30" s="4">
        <f>ParFedAn19!$C$7*CaGa19!$N31</f>
        <v>37525338.911277011</v>
      </c>
      <c r="CP30" s="4">
        <f>ParFedAn19!$D$7*CaGa19!$N31</f>
        <v>5163706.2053978993</v>
      </c>
      <c r="CQ30" s="4">
        <f>ParFedAn19!$E$7*CoAr14FIII19!R29</f>
        <v>0</v>
      </c>
      <c r="CR30" s="4">
        <f>ParFedAn19!$F$7*CaGa19!$N31</f>
        <v>1372732.3668360326</v>
      </c>
      <c r="CS30" s="4">
        <f>ParFedAn19!$G$7*CaGa19!$N31</f>
        <v>2800363.9856123663</v>
      </c>
      <c r="CT30" s="4">
        <f>ParFedAn19!$H$7*CaGa19!$N31</f>
        <v>173054.47965195909</v>
      </c>
      <c r="CU30" s="4">
        <f>ParFedAn19!$I$7*CaGa19!$N31+Aj1S19!G32</f>
        <v>1372323.0840414662</v>
      </c>
      <c r="CV30" s="4">
        <f>ParFedAn19!$J$7*CaGa19!$N31</f>
        <v>242770.80830738787</v>
      </c>
      <c r="CW30" s="4">
        <f>ParFedAn19!$K$7*CoAr14FII19!O31+Aj1S19!I32</f>
        <v>2310380.1098348289</v>
      </c>
      <c r="CX30" s="4">
        <f>ISR!W31</f>
        <v>1436497</v>
      </c>
      <c r="CY30" s="5">
        <f t="shared" si="83"/>
        <v>52397166.950958945</v>
      </c>
      <c r="DA30" s="3" t="s">
        <v>25</v>
      </c>
      <c r="DB30" s="4">
        <f>ParFedAn19!$C$11*CaGa19!$N31</f>
        <v>51829872.691388488</v>
      </c>
      <c r="DC30" s="4">
        <f>ParFedAn19!$D$11*CaGa19!$N31</f>
        <v>7469059.3068688316</v>
      </c>
      <c r="DD30" s="4">
        <f>ParFedAn19!$E$11*CoAr14FIII19!R29</f>
        <v>0</v>
      </c>
      <c r="DE30" s="4">
        <f>ParFedAn19!$F$11*CaGa19!$N31</f>
        <v>2393015.4691612222</v>
      </c>
      <c r="DF30" s="4">
        <f>ParFedAn19!$G$11*CaGa19!$N31</f>
        <v>1201258.8693145581</v>
      </c>
      <c r="DG30" s="4">
        <f>ParFedAn19!$H$11*CaGa19!$N31</f>
        <v>141023.60352381467</v>
      </c>
      <c r="DH30" s="4">
        <f>ParFedAn19!$I$11*CaGa19!$N31+Aj1S19!G32</f>
        <v>1453225.2720659114</v>
      </c>
      <c r="DI30" s="4">
        <f>ParFedAn19!$J$11*CaGa19!$N31</f>
        <v>242770.80830738787</v>
      </c>
      <c r="DJ30" s="4">
        <f>ParFedAn19!$K$11*CoAr14FII19!O31+Aj1S19!I32</f>
        <v>2804774.097091258</v>
      </c>
      <c r="DK30" s="4">
        <f>ISR!X31</f>
        <v>27947725</v>
      </c>
      <c r="DL30" s="5">
        <f t="shared" si="84"/>
        <v>95482725.117721468</v>
      </c>
      <c r="DN30" s="3" t="s">
        <v>25</v>
      </c>
      <c r="DO30" s="4">
        <f>ParFedAn19!$C$14*CaGa19!$N31</f>
        <v>37424532.892078236</v>
      </c>
      <c r="DP30" s="4">
        <f>ParFedAn19!$D$14*CaGa19!$N31</f>
        <v>5144269.5259091873</v>
      </c>
      <c r="DQ30" s="4">
        <f>ParFedAn19!$E$14*CoAr14FIII19!R29</f>
        <v>0</v>
      </c>
      <c r="DR30" s="4">
        <f>ParFedAn19!$F$14*CaGa19!$N31</f>
        <v>2056330.2308541343</v>
      </c>
      <c r="DS30" s="4">
        <f>ParFedAn19!$G$14*CaGa19!$N31</f>
        <v>1201258.8693145581</v>
      </c>
      <c r="DT30" s="4">
        <f>ParFedAn19!$H$14*CaGa19!$N31</f>
        <v>165406.64867491976</v>
      </c>
      <c r="DU30" s="4">
        <f>ParFedAn19!$I$14*CaGa19!$N31+Aj1S19!G32</f>
        <v>1249770.8661221149</v>
      </c>
      <c r="DV30" s="4">
        <f>ParFedAn19!$J$14*CaGa19!$N31</f>
        <v>242770.80830738787</v>
      </c>
      <c r="DW30" s="4">
        <f>ParFedAn19!$K$14*CoAr14FII19!O31+Aj1S19!I32</f>
        <v>1604995.5512702141</v>
      </c>
      <c r="DX30" s="4">
        <f>ISR!Y31</f>
        <v>30031367</v>
      </c>
      <c r="DY30" s="5">
        <f t="shared" si="85"/>
        <v>79120702.392530739</v>
      </c>
      <c r="EA30" s="3" t="s">
        <v>25</v>
      </c>
      <c r="EB30" s="4">
        <f>ParFedAn19!$C$22*CaGa19!$N31</f>
        <v>41549152.74122867</v>
      </c>
      <c r="EC30" s="4">
        <f>ParFedAn19!$D$22*CaGa19!$N31</f>
        <v>5864923.9559109528</v>
      </c>
      <c r="ED30" s="4">
        <f>ParFedAn19!$E$22*CoAr14FIII19!R29</f>
        <v>0</v>
      </c>
      <c r="EE30" s="4">
        <f>ParFedAn19!$F$22*CaGa19!$N31</f>
        <v>1250531.1509541678</v>
      </c>
      <c r="EF30" s="4">
        <f>ParFedAn19!$G$22*CaGa19!$N31</f>
        <v>3646310.8712607422</v>
      </c>
      <c r="EG30" s="4">
        <f>ParFedAn19!$H$22*CaGa19!$N31</f>
        <v>147009.95672036274</v>
      </c>
      <c r="EH30" s="4">
        <f>ParFedAn19!$I$22*CaGa19!$N31</f>
        <v>910395.37300148385</v>
      </c>
      <c r="EI30" s="4">
        <f>ParFedAn19!$J$22*CaGa19!$N31</f>
        <v>242770.80830738787</v>
      </c>
      <c r="EJ30" s="4">
        <f>ParFedAn19!$K$22*CoAr14FII19!O31</f>
        <v>1916440.7174648126</v>
      </c>
      <c r="EK30" s="4">
        <f>ISR!Z31</f>
        <v>25176547</v>
      </c>
      <c r="EL30" s="5">
        <f t="shared" si="86"/>
        <v>80704082.574848562</v>
      </c>
      <c r="EN30" s="3" t="s">
        <v>25</v>
      </c>
      <c r="EO30" s="4">
        <f>ParFedAn19!$C$26*CaGa19!$N31</f>
        <v>50557799.321534142</v>
      </c>
      <c r="EP30" s="4">
        <f>ParFedAn19!$D$26*CaGa19!$N31</f>
        <v>6815027.60631443</v>
      </c>
      <c r="EQ30" s="4">
        <f>ParFedAn19!$E$26*CoAr14FIII19!R29</f>
        <v>0</v>
      </c>
      <c r="ER30" s="4">
        <f>ParFedAn19!$F$26*CaGa19!$N31</f>
        <v>1278848.8275912493</v>
      </c>
      <c r="ES30" s="4">
        <f>ParFedAn19!$G$26*CaGa19!$N31</f>
        <v>1212710.4467604298</v>
      </c>
      <c r="ET30" s="4">
        <f>ParFedAn19!$H$26*CaGa19!$N31</f>
        <v>93290.109751819502</v>
      </c>
      <c r="EU30" s="4">
        <f>ParFedAn19!$I$26*CaGa19!$N31</f>
        <v>1437923.5399663642</v>
      </c>
      <c r="EV30" s="4">
        <f>ParFedAn19!$J$26*CaGa19!$N31</f>
        <v>242770.80830738787</v>
      </c>
      <c r="EW30" s="4">
        <f>ParFedAn19!$K$26*CoAr14FII19!O31</f>
        <v>2223065.3389427206</v>
      </c>
      <c r="EX30" s="4">
        <f>ISR!AA31</f>
        <v>219621</v>
      </c>
      <c r="EY30" s="5">
        <f t="shared" si="87"/>
        <v>64081056.999168545</v>
      </c>
      <c r="FA30" s="3" t="s">
        <v>25</v>
      </c>
      <c r="FB30" s="4">
        <f>ParFedAn19!$C$30*CaGa19!$N31</f>
        <v>46179827.98839882</v>
      </c>
      <c r="FC30" s="4">
        <f>ParFedAn19!$D$30*CaGa19!$N31</f>
        <v>5654760.0493177809</v>
      </c>
      <c r="FD30" s="4">
        <f>ParFedAn19!$E$30*CoAr14FIII19!R29</f>
        <v>6964314.5996572152</v>
      </c>
      <c r="FE30" s="400">
        <f>ParFedAn19!$F$30*CaGa19!$N31</f>
        <v>-279618.66233307647</v>
      </c>
      <c r="FF30" s="4">
        <f>ParFedAn19!$G$30*CaGa19!$N31</f>
        <v>1201258.8673140472</v>
      </c>
      <c r="FG30" s="4">
        <f>ParFedAn19!$H$30*CaGa19!$N31</f>
        <v>154444.0823348822</v>
      </c>
      <c r="FH30" s="4">
        <f>ParFedAn19!$I$30*CaGa19!$N31</f>
        <v>1228391.3136044927</v>
      </c>
      <c r="FI30" s="4">
        <f>ParFedAn19!$J$30*CaGa19!$N31</f>
        <v>242770.80830738787</v>
      </c>
      <c r="FJ30" s="4">
        <f>ParFedAn19!$K$30*CoAr14FII19!O31</f>
        <v>2263462.7544186944</v>
      </c>
      <c r="FK30" s="4">
        <f>ISR!AB31</f>
        <v>9143226</v>
      </c>
      <c r="FL30" s="5">
        <f t="shared" si="88"/>
        <v>63609611.801020235</v>
      </c>
      <c r="FN30" s="3" t="s">
        <v>25</v>
      </c>
      <c r="FO30" s="405">
        <f>ParFedAn19!C$41*CaGa19!$AC31+Aj1S19!AW32</f>
        <v>40678075.258038871</v>
      </c>
      <c r="FP30" s="405">
        <f>ParFedAn19!D$41*CaGa19!$AC31+Aj1S19!AX32</f>
        <v>5512690.0143543025</v>
      </c>
      <c r="FQ30" s="468">
        <f>IFERROR(ParFedAn19!$E$41*CoAr14FIII19!R29+Aj1S19!AY32,0)</f>
        <v>1179763.7563237804</v>
      </c>
      <c r="FR30" s="405">
        <f>ParFedAn19!F$41*CaGa19!$AC31+Aj1S19!AZ32</f>
        <v>1160814.5361737721</v>
      </c>
      <c r="FS30" s="405">
        <f>ParFedAn19!G$41*CaGa19!$AC31+Aj1S19!BA32</f>
        <v>4138583.9483098993</v>
      </c>
      <c r="FT30" s="405">
        <f>ParFedAn19!H$41*CaGa19!$AC31+Aj1S19!BB32</f>
        <v>162411.44793402802</v>
      </c>
      <c r="FU30" s="405">
        <f>ParFedAn19!I$41*CaGa19!$AC31+Aj1S19!BC32</f>
        <v>1097237.8804267317</v>
      </c>
      <c r="FV30" s="405">
        <f>ParFedAn19!J$41*CaGa19!$AC31+Aj1S19!BD32</f>
        <v>248036.88376353704</v>
      </c>
      <c r="FW30" s="405">
        <f>ParFedAn19!K$41*CoAr14FII19!U31+Aj1S19!BE32</f>
        <v>2327515.1953487783</v>
      </c>
      <c r="FX30" s="468">
        <f>IFERROR(ISR!AC31,0)</f>
        <v>10591880</v>
      </c>
      <c r="FY30" s="5">
        <f t="shared" si="89"/>
        <v>67097008.920673706</v>
      </c>
      <c r="GA30" s="3" t="s">
        <v>25</v>
      </c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5">
        <f t="shared" si="90"/>
        <v>0</v>
      </c>
      <c r="GN30" s="3" t="s">
        <v>25</v>
      </c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5">
        <f t="shared" si="91"/>
        <v>0</v>
      </c>
      <c r="HA30" s="3" t="s">
        <v>25</v>
      </c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5">
        <f t="shared" si="92"/>
        <v>0</v>
      </c>
      <c r="HN30" s="3" t="s">
        <v>25</v>
      </c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5">
        <f t="shared" si="93"/>
        <v>0</v>
      </c>
      <c r="IA30" s="3" t="s">
        <v>25</v>
      </c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5">
        <f t="shared" si="94"/>
        <v>0</v>
      </c>
    </row>
    <row r="31" spans="1:246" s="2" customFormat="1">
      <c r="A31" s="3" t="s">
        <v>26</v>
      </c>
      <c r="B31" s="4">
        <f t="shared" si="7"/>
        <v>3317298.4619844328</v>
      </c>
      <c r="C31" s="4">
        <f t="shared" si="8"/>
        <v>465151.04779398965</v>
      </c>
      <c r="D31" s="4">
        <f t="shared" si="9"/>
        <v>0</v>
      </c>
      <c r="E31" s="4">
        <f t="shared" si="10"/>
        <v>152339.56097395468</v>
      </c>
      <c r="F31" s="4">
        <f t="shared" si="11"/>
        <v>136137.76877763591</v>
      </c>
      <c r="G31" s="4">
        <f t="shared" si="12"/>
        <v>12546.120595622982</v>
      </c>
      <c r="H31" s="4">
        <f t="shared" si="13"/>
        <v>106634.14918745801</v>
      </c>
      <c r="I31" s="4">
        <f t="shared" si="14"/>
        <v>19056.906106468876</v>
      </c>
      <c r="J31" s="4">
        <f t="shared" si="15"/>
        <v>38348.533847217375</v>
      </c>
      <c r="K31" s="4">
        <f t="shared" si="16"/>
        <v>0</v>
      </c>
      <c r="L31" s="6">
        <f t="shared" si="17"/>
        <v>4247512.5492667807</v>
      </c>
      <c r="M31" s="3"/>
      <c r="N31" s="3" t="s">
        <v>26</v>
      </c>
      <c r="O31" s="4">
        <f t="shared" si="18"/>
        <v>3618389.7088979953</v>
      </c>
      <c r="P31" s="4">
        <f t="shared" si="19"/>
        <v>479743.12357461732</v>
      </c>
      <c r="Q31" s="4">
        <f t="shared" si="20"/>
        <v>2837001.2217578189</v>
      </c>
      <c r="R31" s="4">
        <f t="shared" si="21"/>
        <v>58866.893791639486</v>
      </c>
      <c r="S31" s="4">
        <f t="shared" si="22"/>
        <v>158572.31940423063</v>
      </c>
      <c r="T31" s="4">
        <f t="shared" si="23"/>
        <v>10328.812090083678</v>
      </c>
      <c r="U31" s="4">
        <f t="shared" si="24"/>
        <v>93587.626168976378</v>
      </c>
      <c r="V31" s="4">
        <f t="shared" si="25"/>
        <v>19056.906106468876</v>
      </c>
      <c r="W31" s="4">
        <f t="shared" si="26"/>
        <v>36725.287618595474</v>
      </c>
      <c r="X31" s="4">
        <f t="shared" si="27"/>
        <v>0</v>
      </c>
      <c r="Y31" s="5">
        <f t="shared" si="28"/>
        <v>7312271.8994104257</v>
      </c>
      <c r="Z31" s="5"/>
      <c r="AA31" s="3" t="s">
        <v>26</v>
      </c>
      <c r="AB31" s="4">
        <f t="shared" si="29"/>
        <v>1034411.2146412813</v>
      </c>
      <c r="AC31" s="4">
        <f t="shared" si="30"/>
        <v>140172.15869329206</v>
      </c>
      <c r="AD31" s="4">
        <f t="shared" si="31"/>
        <v>480591.61747817916</v>
      </c>
      <c r="AE31" s="4">
        <f t="shared" si="32"/>
        <v>29488.711082106529</v>
      </c>
      <c r="AF31" s="4">
        <f t="shared" si="33"/>
        <v>106165.19785692537</v>
      </c>
      <c r="AG31" s="4">
        <f t="shared" si="34"/>
        <v>4140.8281124268442</v>
      </c>
      <c r="AH31" s="4">
        <f t="shared" si="35"/>
        <v>27871.969388560927</v>
      </c>
      <c r="AI31" s="4">
        <f t="shared" si="36"/>
        <v>6316.7764847493509</v>
      </c>
      <c r="AJ31" s="4">
        <f t="shared" si="37"/>
        <v>13053.581075842536</v>
      </c>
      <c r="AK31" s="4">
        <f t="shared" si="38"/>
        <v>72334</v>
      </c>
      <c r="AL31" s="5">
        <f t="shared" si="39"/>
        <v>1914546.0548133638</v>
      </c>
      <c r="AN31" s="3" t="s">
        <v>26</v>
      </c>
      <c r="AO31" s="4">
        <f t="shared" si="40"/>
        <v>0</v>
      </c>
      <c r="AP31" s="4">
        <f t="shared" si="41"/>
        <v>0</v>
      </c>
      <c r="AQ31" s="4">
        <f t="shared" si="42"/>
        <v>0</v>
      </c>
      <c r="AR31" s="4">
        <f t="shared" si="43"/>
        <v>0</v>
      </c>
      <c r="AS31" s="4">
        <f t="shared" si="44"/>
        <v>0</v>
      </c>
      <c r="AT31" s="4">
        <f t="shared" si="45"/>
        <v>0</v>
      </c>
      <c r="AU31" s="4">
        <f t="shared" si="46"/>
        <v>0</v>
      </c>
      <c r="AV31" s="4">
        <f t="shared" si="47"/>
        <v>0</v>
      </c>
      <c r="AW31" s="4">
        <f t="shared" si="48"/>
        <v>0</v>
      </c>
      <c r="AX31" s="4">
        <f t="shared" si="49"/>
        <v>0</v>
      </c>
      <c r="AY31" s="5">
        <f t="shared" si="50"/>
        <v>0</v>
      </c>
      <c r="BA31" s="3" t="s">
        <v>26</v>
      </c>
      <c r="BB31" s="4">
        <f t="shared" si="95"/>
        <v>6935688.1708824281</v>
      </c>
      <c r="BC31" s="4">
        <f t="shared" si="96"/>
        <v>944894.17136860685</v>
      </c>
      <c r="BD31" s="4">
        <f t="shared" si="97"/>
        <v>2837001.2217578189</v>
      </c>
      <c r="BE31" s="4">
        <f t="shared" si="98"/>
        <v>211206.45476559416</v>
      </c>
      <c r="BF31" s="4">
        <f t="shared" si="99"/>
        <v>294710.08818186651</v>
      </c>
      <c r="BG31" s="4">
        <f t="shared" si="100"/>
        <v>22874.932685706663</v>
      </c>
      <c r="BH31" s="4">
        <f t="shared" si="101"/>
        <v>200221.77535643437</v>
      </c>
      <c r="BI31" s="4">
        <f t="shared" si="102"/>
        <v>38113.812212937752</v>
      </c>
      <c r="BJ31" s="4">
        <f t="shared" si="103"/>
        <v>75073.821465812842</v>
      </c>
      <c r="BK31" s="4">
        <f t="shared" si="104"/>
        <v>0</v>
      </c>
      <c r="BL31" s="5">
        <f t="shared" si="60"/>
        <v>11559784.448677206</v>
      </c>
      <c r="BN31" s="3" t="s">
        <v>26</v>
      </c>
      <c r="BO31" s="4">
        <f t="shared" si="61"/>
        <v>1034411.2146412813</v>
      </c>
      <c r="BP31" s="4">
        <f t="shared" si="62"/>
        <v>140172.15869329206</v>
      </c>
      <c r="BQ31" s="4">
        <f t="shared" si="63"/>
        <v>480591.61747817916</v>
      </c>
      <c r="BR31" s="4">
        <f t="shared" si="64"/>
        <v>29488.711082106529</v>
      </c>
      <c r="BS31" s="4">
        <f t="shared" si="65"/>
        <v>106165.19785692537</v>
      </c>
      <c r="BT31" s="4">
        <f t="shared" si="66"/>
        <v>4140.8281124268442</v>
      </c>
      <c r="BU31" s="4">
        <f t="shared" si="67"/>
        <v>27871.969388560927</v>
      </c>
      <c r="BV31" s="4">
        <f t="shared" si="68"/>
        <v>6316.7764847493509</v>
      </c>
      <c r="BW31" s="4">
        <f t="shared" si="69"/>
        <v>13053.581075842536</v>
      </c>
      <c r="BX31" s="4">
        <f t="shared" si="70"/>
        <v>72334</v>
      </c>
      <c r="BY31" s="5">
        <f t="shared" si="71"/>
        <v>1914546.0548133638</v>
      </c>
      <c r="CA31" s="3" t="s">
        <v>26</v>
      </c>
      <c r="CB31" s="4">
        <f t="shared" si="72"/>
        <v>7970099.3855237095</v>
      </c>
      <c r="CC31" s="4">
        <f t="shared" si="73"/>
        <v>1085066.330061899</v>
      </c>
      <c r="CD31" s="4">
        <f t="shared" si="74"/>
        <v>3317592.8392359982</v>
      </c>
      <c r="CE31" s="4">
        <f t="shared" si="75"/>
        <v>240695.16584770067</v>
      </c>
      <c r="CF31" s="4">
        <f t="shared" si="76"/>
        <v>400875.28603879188</v>
      </c>
      <c r="CG31" s="4">
        <f t="shared" si="77"/>
        <v>27015.760798133506</v>
      </c>
      <c r="CH31" s="4">
        <f t="shared" si="78"/>
        <v>228093.74474499529</v>
      </c>
      <c r="CI31" s="4">
        <f t="shared" si="79"/>
        <v>44430.588697687104</v>
      </c>
      <c r="CJ31" s="4">
        <f t="shared" si="80"/>
        <v>88127.402541655378</v>
      </c>
      <c r="CK31" s="4">
        <f t="shared" si="81"/>
        <v>72334</v>
      </c>
      <c r="CL31" s="5">
        <f t="shared" si="82"/>
        <v>13474330.503490571</v>
      </c>
      <c r="CM31" s="5"/>
      <c r="CN31" s="3" t="s">
        <v>26</v>
      </c>
      <c r="CO31" s="4">
        <f>ParFedAn19!$C$7*CaGa19!$N32</f>
        <v>981881.99977784976</v>
      </c>
      <c r="CP31" s="4">
        <f>ParFedAn19!$D$7*CaGa19!$N32</f>
        <v>135112.70843439907</v>
      </c>
      <c r="CQ31" s="4">
        <f>ParFedAn19!$E$7*CoAr14FIII19!R30</f>
        <v>0</v>
      </c>
      <c r="CR31" s="4">
        <f>ParFedAn19!$F$7*CaGa19!$N32</f>
        <v>35918.694956907872</v>
      </c>
      <c r="CS31" s="4">
        <f>ParFedAn19!$G$7*CaGa19!$N32</f>
        <v>73273.874935547341</v>
      </c>
      <c r="CT31" s="4">
        <f>ParFedAn19!$H$7*CaGa19!$N32</f>
        <v>4528.1157607377982</v>
      </c>
      <c r="CU31" s="4">
        <f>ParFedAn19!$I$7*CaGa19!$N32+Aj1S19!G33</f>
        <v>35907.985730003624</v>
      </c>
      <c r="CV31" s="4">
        <f>ParFedAn19!$J$7*CaGa19!$N32</f>
        <v>6352.3020354896253</v>
      </c>
      <c r="CW31" s="4">
        <f>ParFedAn19!$K$7*CoAr14FII19!O32+Aj1S19!I33</f>
        <v>13186.235066067069</v>
      </c>
      <c r="CX31" s="4">
        <f>ISR!W32</f>
        <v>0</v>
      </c>
      <c r="CY31" s="5">
        <f t="shared" si="83"/>
        <v>1286161.9166970018</v>
      </c>
      <c r="DA31" s="3" t="s">
        <v>26</v>
      </c>
      <c r="DB31" s="4">
        <f>ParFedAn19!$C$11*CaGa19!$N32</f>
        <v>1356172.136560193</v>
      </c>
      <c r="DC31" s="4">
        <f>ParFedAn19!$D$11*CaGa19!$N32</f>
        <v>195434.20796351062</v>
      </c>
      <c r="DD31" s="4">
        <f>ParFedAn19!$E$11*CoAr14FIII19!R30</f>
        <v>0</v>
      </c>
      <c r="DE31" s="4">
        <f>ParFedAn19!$F$11*CaGa19!$N32</f>
        <v>62615.258983130385</v>
      </c>
      <c r="DF31" s="4">
        <f>ParFedAn19!$G$11*CaGa19!$N32</f>
        <v>31431.946921044288</v>
      </c>
      <c r="DG31" s="4">
        <f>ParFedAn19!$H$11*CaGa19!$N32</f>
        <v>3690.0009929618404</v>
      </c>
      <c r="DH31" s="4">
        <f>ParFedAn19!$I$11*CaGa19!$N32+Aj1S19!G33</f>
        <v>38024.859407058517</v>
      </c>
      <c r="DI31" s="4">
        <f>ParFedAn19!$J$11*CaGa19!$N32</f>
        <v>6352.3020354896253</v>
      </c>
      <c r="DJ31" s="4">
        <f>ParFedAn19!$K$11*CoAr14FII19!O32+Aj1S19!I33</f>
        <v>16021.91362633069</v>
      </c>
      <c r="DK31" s="4">
        <f>ISR!X32</f>
        <v>0</v>
      </c>
      <c r="DL31" s="5">
        <f t="shared" si="84"/>
        <v>1709742.6264897189</v>
      </c>
      <c r="DN31" s="3" t="s">
        <v>26</v>
      </c>
      <c r="DO31" s="4">
        <f>ParFedAn19!$C$14*CaGa19!$N32</f>
        <v>979244.32564638986</v>
      </c>
      <c r="DP31" s="4">
        <f>ParFedAn19!$D$14*CaGa19!$N32</f>
        <v>134604.13139607999</v>
      </c>
      <c r="DQ31" s="4">
        <f>ParFedAn19!$E$14*CoAr14FIII19!R30</f>
        <v>0</v>
      </c>
      <c r="DR31" s="4">
        <f>ParFedAn19!$F$14*CaGa19!$N32</f>
        <v>53805.607033916443</v>
      </c>
      <c r="DS31" s="4">
        <f>ParFedAn19!$G$14*CaGa19!$N32</f>
        <v>31431.946921044288</v>
      </c>
      <c r="DT31" s="4">
        <f>ParFedAn19!$H$14*CaGa19!$N32</f>
        <v>4328.0038419233433</v>
      </c>
      <c r="DU31" s="4">
        <f>ParFedAn19!$I$14*CaGa19!$N32+Aj1S19!G33</f>
        <v>32701.30405039588</v>
      </c>
      <c r="DV31" s="4">
        <f>ParFedAn19!$J$14*CaGa19!$N32</f>
        <v>6352.3020354896253</v>
      </c>
      <c r="DW31" s="4">
        <f>ParFedAn19!$K$14*CoAr14FII19!O32+Aj1S19!I33</f>
        <v>9140.3851548196217</v>
      </c>
      <c r="DX31" s="4">
        <f>ISR!Y32</f>
        <v>0</v>
      </c>
      <c r="DY31" s="5">
        <f t="shared" si="85"/>
        <v>1251608.0060800591</v>
      </c>
      <c r="EA31" s="3" t="s">
        <v>26</v>
      </c>
      <c r="EB31" s="4">
        <f>ParFedAn19!$C$22*CaGa19!$N32</f>
        <v>1087168.4671280324</v>
      </c>
      <c r="EC31" s="4">
        <f>ParFedAn19!$D$22*CaGa19!$N32</f>
        <v>153460.65963562252</v>
      </c>
      <c r="ED31" s="4">
        <f>ParFedAn19!$E$22*CoAr14FIII19!R30</f>
        <v>0</v>
      </c>
      <c r="EE31" s="4">
        <f>ParFedAn19!$F$22*CaGa19!$N32</f>
        <v>32721.197540320605</v>
      </c>
      <c r="EF31" s="4">
        <f>ParFedAn19!$G$22*CaGa19!$N32</f>
        <v>95408.785475599929</v>
      </c>
      <c r="EG31" s="4">
        <f>ParFedAn19!$H$22*CaGa19!$N32</f>
        <v>3846.6389506336027</v>
      </c>
      <c r="EH31" s="4">
        <f>ParFedAn19!$I$22*CaGa19!$N32</f>
        <v>23821.259324124738</v>
      </c>
      <c r="EI31" s="4">
        <f>ParFedAn19!$J$22*CaGa19!$N32</f>
        <v>6352.3020354896253</v>
      </c>
      <c r="EJ31" s="4">
        <f>ParFedAn19!$K$22*CoAr14FII19!O32</f>
        <v>10992.062999569845</v>
      </c>
      <c r="EK31" s="4">
        <f>ISR!Z32</f>
        <v>0</v>
      </c>
      <c r="EL31" s="5">
        <f t="shared" si="86"/>
        <v>1413771.3730893931</v>
      </c>
      <c r="EN31" s="3" t="s">
        <v>26</v>
      </c>
      <c r="EO31" s="4">
        <f>ParFedAn19!$C$26*CaGa19!$N32</f>
        <v>1322887.2687749914</v>
      </c>
      <c r="EP31" s="4">
        <f>ParFedAn19!$D$26*CaGa19!$N32</f>
        <v>178320.91937798163</v>
      </c>
      <c r="EQ31" s="4">
        <f>ParFedAn19!$E$26*CoAr14FIII19!R30</f>
        <v>0</v>
      </c>
      <c r="ER31" s="4">
        <f>ParFedAn19!$F$26*CaGa19!$N32</f>
        <v>33462.15332572256</v>
      </c>
      <c r="ES31" s="4">
        <f>ParFedAn19!$G$26*CaGa19!$N32</f>
        <v>31731.587059931466</v>
      </c>
      <c r="ET31" s="4">
        <f>ParFedAn19!$H$26*CaGa19!$N32</f>
        <v>2441.0140502444406</v>
      </c>
      <c r="EU31" s="4">
        <f>ParFedAn19!$I$26*CaGa19!$N32</f>
        <v>37624.476737917663</v>
      </c>
      <c r="EV31" s="4">
        <f>ParFedAn19!$J$26*CaGa19!$N32</f>
        <v>6352.3020354896253</v>
      </c>
      <c r="EW31" s="4">
        <f>ParFedAn19!$K$26*CoAr14FII19!O32</f>
        <v>12750.759277408821</v>
      </c>
      <c r="EX31" s="4">
        <f>ISR!AA32</f>
        <v>0</v>
      </c>
      <c r="EY31" s="5">
        <f t="shared" si="87"/>
        <v>1625570.4806396873</v>
      </c>
      <c r="FA31" s="3" t="s">
        <v>26</v>
      </c>
      <c r="FB31" s="4">
        <f>ParFedAn19!$C$30*CaGa19!$N32</f>
        <v>1208333.9729949716</v>
      </c>
      <c r="FC31" s="4">
        <f>ParFedAn19!$D$30*CaGa19!$N32</f>
        <v>147961.54456101317</v>
      </c>
      <c r="FD31" s="4">
        <f>ParFedAn19!$E$30*CoAr14FIII19!R30</f>
        <v>2837001.2217578189</v>
      </c>
      <c r="FE31" s="400">
        <f>ParFedAn19!$F$30*CaGa19!$N32</f>
        <v>-7316.457074403681</v>
      </c>
      <c r="FF31" s="4">
        <f>ParFedAn19!$G$30*CaGa19!$N32</f>
        <v>31431.94686869924</v>
      </c>
      <c r="FG31" s="4">
        <f>ParFedAn19!$H$30*CaGa19!$N32</f>
        <v>4041.1590892056356</v>
      </c>
      <c r="FH31" s="4">
        <f>ParFedAn19!$I$30*CaGa19!$N32</f>
        <v>32141.890106933974</v>
      </c>
      <c r="FI31" s="4">
        <f>ParFedAn19!$J$30*CaGa19!$N32</f>
        <v>6352.3020354896253</v>
      </c>
      <c r="FJ31" s="4">
        <f>ParFedAn19!$K$30*CoAr14FII19!O32</f>
        <v>12982.465341616806</v>
      </c>
      <c r="FK31" s="4">
        <f>ISR!AB32</f>
        <v>0</v>
      </c>
      <c r="FL31" s="5">
        <f t="shared" si="88"/>
        <v>4272930.0456813453</v>
      </c>
      <c r="FN31" s="3" t="s">
        <v>26</v>
      </c>
      <c r="FO31" s="405">
        <f>ParFedAn19!C$41*CaGa19!$AC32+Aj1S19!AW33</f>
        <v>1034411.2146412813</v>
      </c>
      <c r="FP31" s="405">
        <f>ParFedAn19!D$41*CaGa19!$AC32+Aj1S19!AX33</f>
        <v>140172.15869329206</v>
      </c>
      <c r="FQ31" s="468">
        <f>IFERROR(ParFedAn19!$E$41*CoAr14FIII19!R30+Aj1S19!AY33,0)</f>
        <v>480591.61747817916</v>
      </c>
      <c r="FR31" s="405">
        <f>ParFedAn19!F$41*CaGa19!$AC32+Aj1S19!AZ33</f>
        <v>29488.711082106529</v>
      </c>
      <c r="FS31" s="405">
        <f>ParFedAn19!G$41*CaGa19!$AC32+Aj1S19!BA33</f>
        <v>106165.19785692537</v>
      </c>
      <c r="FT31" s="405">
        <f>ParFedAn19!H$41*CaGa19!$AC32+Aj1S19!BB33</f>
        <v>4140.8281124268442</v>
      </c>
      <c r="FU31" s="405">
        <f>ParFedAn19!I$41*CaGa19!$AC32+Aj1S19!BC33</f>
        <v>27871.969388560927</v>
      </c>
      <c r="FV31" s="405">
        <f>ParFedAn19!J$41*CaGa19!$AC32+Aj1S19!BD33</f>
        <v>6316.7764847493509</v>
      </c>
      <c r="FW31" s="405">
        <f>ParFedAn19!K$41*CoAr14FII19!U32+Aj1S19!BE33</f>
        <v>13053.581075842536</v>
      </c>
      <c r="FX31" s="468">
        <f>IFERROR(ISR!AC32,0)</f>
        <v>72334</v>
      </c>
      <c r="FY31" s="5">
        <f t="shared" si="89"/>
        <v>1914546.0548133638</v>
      </c>
      <c r="GA31" s="3" t="s">
        <v>26</v>
      </c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5">
        <f t="shared" si="90"/>
        <v>0</v>
      </c>
      <c r="GN31" s="3" t="s">
        <v>26</v>
      </c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5">
        <f t="shared" si="91"/>
        <v>0</v>
      </c>
      <c r="HA31" s="3" t="s">
        <v>26</v>
      </c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5">
        <f t="shared" si="92"/>
        <v>0</v>
      </c>
      <c r="HN31" s="3" t="s">
        <v>26</v>
      </c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5">
        <f t="shared" si="93"/>
        <v>0</v>
      </c>
      <c r="IA31" s="3" t="s">
        <v>26</v>
      </c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5">
        <f t="shared" si="94"/>
        <v>0</v>
      </c>
    </row>
    <row r="32" spans="1:246" s="2" customFormat="1">
      <c r="A32" s="3" t="s">
        <v>27</v>
      </c>
      <c r="B32" s="4">
        <f t="shared" si="7"/>
        <v>5710216.2059673518</v>
      </c>
      <c r="C32" s="4">
        <f t="shared" si="8"/>
        <v>800685.58249263698</v>
      </c>
      <c r="D32" s="4">
        <f t="shared" si="9"/>
        <v>0</v>
      </c>
      <c r="E32" s="4">
        <f t="shared" si="10"/>
        <v>262228.9914073791</v>
      </c>
      <c r="F32" s="4">
        <f t="shared" si="11"/>
        <v>234340.11212040915</v>
      </c>
      <c r="G32" s="4">
        <f t="shared" si="12"/>
        <v>21596.206059882505</v>
      </c>
      <c r="H32" s="4">
        <f t="shared" si="13"/>
        <v>183554.19440186524</v>
      </c>
      <c r="I32" s="4">
        <f t="shared" si="14"/>
        <v>32803.516274402515</v>
      </c>
      <c r="J32" s="4">
        <f t="shared" si="15"/>
        <v>179676.95844682149</v>
      </c>
      <c r="K32" s="4">
        <f t="shared" si="16"/>
        <v>0</v>
      </c>
      <c r="L32" s="6">
        <f t="shared" si="17"/>
        <v>7425101.7671707487</v>
      </c>
      <c r="M32" s="3"/>
      <c r="N32" s="3" t="s">
        <v>27</v>
      </c>
      <c r="O32" s="4">
        <f t="shared" si="18"/>
        <v>6228498.2168576978</v>
      </c>
      <c r="P32" s="4">
        <f t="shared" si="19"/>
        <v>825803.58394958114</v>
      </c>
      <c r="Q32" s="4">
        <f t="shared" si="20"/>
        <v>1220786.4775780041</v>
      </c>
      <c r="R32" s="4">
        <f t="shared" si="21"/>
        <v>101330.25254619255</v>
      </c>
      <c r="S32" s="4">
        <f t="shared" si="22"/>
        <v>272957.72100596665</v>
      </c>
      <c r="T32" s="4">
        <f t="shared" si="23"/>
        <v>17779.45242524401</v>
      </c>
      <c r="U32" s="4">
        <f t="shared" si="24"/>
        <v>161096.62297567815</v>
      </c>
      <c r="V32" s="4">
        <f t="shared" si="25"/>
        <v>32803.516274402515</v>
      </c>
      <c r="W32" s="4">
        <f t="shared" si="26"/>
        <v>171363.5446461096</v>
      </c>
      <c r="X32" s="4">
        <f t="shared" si="27"/>
        <v>0</v>
      </c>
      <c r="Y32" s="5">
        <f t="shared" si="28"/>
        <v>9032419.3882588744</v>
      </c>
      <c r="Z32" s="5"/>
      <c r="AA32" s="3" t="s">
        <v>27</v>
      </c>
      <c r="AB32" s="4">
        <f t="shared" si="29"/>
        <v>1780578.9105709766</v>
      </c>
      <c r="AC32" s="4">
        <f t="shared" si="30"/>
        <v>241284.6903492219</v>
      </c>
      <c r="AD32" s="4">
        <f t="shared" si="31"/>
        <v>206802.78293682935</v>
      </c>
      <c r="AE32" s="4">
        <f t="shared" si="32"/>
        <v>50760.25502191425</v>
      </c>
      <c r="AF32" s="4">
        <f t="shared" si="33"/>
        <v>182746.96722636666</v>
      </c>
      <c r="AG32" s="4">
        <f t="shared" si="34"/>
        <v>7127.7951214435907</v>
      </c>
      <c r="AH32" s="4">
        <f t="shared" si="35"/>
        <v>47977.284262682479</v>
      </c>
      <c r="AI32" s="4">
        <f t="shared" si="36"/>
        <v>10873.353684043184</v>
      </c>
      <c r="AJ32" s="4">
        <f t="shared" si="37"/>
        <v>60530.235876135506</v>
      </c>
      <c r="AK32" s="4">
        <f t="shared" si="38"/>
        <v>762962</v>
      </c>
      <c r="AL32" s="5">
        <f t="shared" si="39"/>
        <v>3351644.2750496129</v>
      </c>
      <c r="AN32" s="3" t="s">
        <v>27</v>
      </c>
      <c r="AO32" s="4">
        <f t="shared" si="40"/>
        <v>0</v>
      </c>
      <c r="AP32" s="4">
        <f t="shared" si="41"/>
        <v>0</v>
      </c>
      <c r="AQ32" s="4">
        <f t="shared" si="42"/>
        <v>0</v>
      </c>
      <c r="AR32" s="4">
        <f t="shared" si="43"/>
        <v>0</v>
      </c>
      <c r="AS32" s="4">
        <f t="shared" si="44"/>
        <v>0</v>
      </c>
      <c r="AT32" s="4">
        <f t="shared" si="45"/>
        <v>0</v>
      </c>
      <c r="AU32" s="4">
        <f t="shared" si="46"/>
        <v>0</v>
      </c>
      <c r="AV32" s="4">
        <f t="shared" si="47"/>
        <v>0</v>
      </c>
      <c r="AW32" s="4">
        <f t="shared" si="48"/>
        <v>0</v>
      </c>
      <c r="AX32" s="4">
        <f t="shared" si="49"/>
        <v>0</v>
      </c>
      <c r="AY32" s="5">
        <f t="shared" si="50"/>
        <v>0</v>
      </c>
      <c r="BA32" s="3" t="s">
        <v>27</v>
      </c>
      <c r="BB32" s="4">
        <f t="shared" si="95"/>
        <v>11938714.42282505</v>
      </c>
      <c r="BC32" s="4">
        <f t="shared" si="96"/>
        <v>1626489.166442218</v>
      </c>
      <c r="BD32" s="4">
        <f t="shared" si="97"/>
        <v>1220786.4775780041</v>
      </c>
      <c r="BE32" s="4">
        <f t="shared" si="98"/>
        <v>363559.24395357171</v>
      </c>
      <c r="BF32" s="4">
        <f t="shared" si="99"/>
        <v>507297.8331263758</v>
      </c>
      <c r="BG32" s="4">
        <f t="shared" si="100"/>
        <v>39375.658485126514</v>
      </c>
      <c r="BH32" s="4">
        <f t="shared" si="101"/>
        <v>344650.81737754343</v>
      </c>
      <c r="BI32" s="4">
        <f t="shared" si="102"/>
        <v>65607.032548805029</v>
      </c>
      <c r="BJ32" s="4">
        <f t="shared" si="103"/>
        <v>351040.50309293106</v>
      </c>
      <c r="BK32" s="4">
        <f t="shared" si="104"/>
        <v>0</v>
      </c>
      <c r="BL32" s="5">
        <f t="shared" si="60"/>
        <v>16457521.155429626</v>
      </c>
      <c r="BN32" s="3" t="s">
        <v>27</v>
      </c>
      <c r="BO32" s="4">
        <f t="shared" si="61"/>
        <v>1780578.9105709766</v>
      </c>
      <c r="BP32" s="4">
        <f t="shared" si="62"/>
        <v>241284.6903492219</v>
      </c>
      <c r="BQ32" s="4">
        <f t="shared" si="63"/>
        <v>206802.78293682935</v>
      </c>
      <c r="BR32" s="4">
        <f t="shared" si="64"/>
        <v>50760.25502191425</v>
      </c>
      <c r="BS32" s="4">
        <f t="shared" si="65"/>
        <v>182746.96722636666</v>
      </c>
      <c r="BT32" s="4">
        <f t="shared" si="66"/>
        <v>7127.7951214435907</v>
      </c>
      <c r="BU32" s="4">
        <f t="shared" si="67"/>
        <v>47977.284262682479</v>
      </c>
      <c r="BV32" s="4">
        <f t="shared" si="68"/>
        <v>10873.353684043184</v>
      </c>
      <c r="BW32" s="4">
        <f t="shared" si="69"/>
        <v>60530.235876135506</v>
      </c>
      <c r="BX32" s="4">
        <f t="shared" si="70"/>
        <v>762962</v>
      </c>
      <c r="BY32" s="5">
        <f t="shared" si="71"/>
        <v>3351644.2750496129</v>
      </c>
      <c r="CA32" s="3" t="s">
        <v>27</v>
      </c>
      <c r="CB32" s="4">
        <f t="shared" si="72"/>
        <v>13719293.333396027</v>
      </c>
      <c r="CC32" s="4">
        <f t="shared" si="73"/>
        <v>1867773.8567914399</v>
      </c>
      <c r="CD32" s="4">
        <f t="shared" si="74"/>
        <v>1427589.2605148335</v>
      </c>
      <c r="CE32" s="4">
        <f t="shared" si="75"/>
        <v>414319.49897548597</v>
      </c>
      <c r="CF32" s="4">
        <f t="shared" si="76"/>
        <v>690044.80035274243</v>
      </c>
      <c r="CG32" s="4">
        <f t="shared" si="77"/>
        <v>46503.453606570103</v>
      </c>
      <c r="CH32" s="4">
        <f t="shared" si="78"/>
        <v>392628.10164022591</v>
      </c>
      <c r="CI32" s="4">
        <f t="shared" si="79"/>
        <v>76480.386232848221</v>
      </c>
      <c r="CJ32" s="4">
        <f t="shared" si="80"/>
        <v>411570.73896906659</v>
      </c>
      <c r="CK32" s="4">
        <f t="shared" si="81"/>
        <v>762962</v>
      </c>
      <c r="CL32" s="5">
        <f t="shared" si="82"/>
        <v>19809165.430479236</v>
      </c>
      <c r="CM32" s="5"/>
      <c r="CN32" s="3" t="s">
        <v>27</v>
      </c>
      <c r="CO32" s="4">
        <f>ParFedAn19!$C$7*CaGa19!$N33</f>
        <v>1690157.9920321987</v>
      </c>
      <c r="CP32" s="4">
        <f>ParFedAn19!$D$7*CaGa19!$N33</f>
        <v>232575.62928863405</v>
      </c>
      <c r="CQ32" s="4">
        <f>ParFedAn19!$E$7*CoAr14FIII19!R31</f>
        <v>0</v>
      </c>
      <c r="CR32" s="4">
        <f>ParFedAn19!$F$7*CaGa19!$N33</f>
        <v>61828.47771781098</v>
      </c>
      <c r="CS32" s="4">
        <f>ParFedAn19!$G$7*CaGa19!$N33</f>
        <v>126129.64221515709</v>
      </c>
      <c r="CT32" s="4">
        <f>ParFedAn19!$H$7*CaGa19!$N33</f>
        <v>7794.4509050878696</v>
      </c>
      <c r="CU32" s="4">
        <f>ParFedAn19!$I$7*CaGa19!$N33+Aj1S19!G34</f>
        <v>61810.043438147135</v>
      </c>
      <c r="CV32" s="4">
        <f>ParFedAn19!$J$7*CaGa19!$N33</f>
        <v>10934.505424800838</v>
      </c>
      <c r="CW32" s="4">
        <f>ParFedAn19!$K$7*CoAr14FII19!O33+Aj1S19!I34</f>
        <v>61774.576148647357</v>
      </c>
      <c r="CX32" s="4">
        <f>ISR!W33</f>
        <v>0</v>
      </c>
      <c r="CY32" s="5">
        <f t="shared" si="83"/>
        <v>2253005.317170484</v>
      </c>
      <c r="DA32" s="3" t="s">
        <v>27</v>
      </c>
      <c r="DB32" s="4">
        <f>ParFedAn19!$C$11*CaGa19!$N33</f>
        <v>2334440.5699434238</v>
      </c>
      <c r="DC32" s="4">
        <f>ParFedAn19!$D$11*CaGa19!$N33</f>
        <v>336409.76062372437</v>
      </c>
      <c r="DD32" s="4">
        <f>ParFedAn19!$E$11*CoAr14FIII19!R31</f>
        <v>0</v>
      </c>
      <c r="DE32" s="4">
        <f>ParFedAn19!$F$11*CaGa19!$N33</f>
        <v>107782.48345264263</v>
      </c>
      <c r="DF32" s="4">
        <f>ParFedAn19!$G$11*CaGa19!$N33</f>
        <v>54105.234952626037</v>
      </c>
      <c r="DG32" s="4">
        <f>ParFedAn19!$H$11*CaGa19!$N33</f>
        <v>6351.7659660450536</v>
      </c>
      <c r="DH32" s="4">
        <f>ParFedAn19!$I$11*CaGa19!$N33+Aj1S19!G34</f>
        <v>65453.91405010091</v>
      </c>
      <c r="DI32" s="4">
        <f>ParFedAn19!$J$11*CaGa19!$N33</f>
        <v>10934.505424800838</v>
      </c>
      <c r="DJ32" s="4">
        <f>ParFedAn19!$K$11*CoAr14FII19!O33+Aj1S19!I34</f>
        <v>75006.11117732618</v>
      </c>
      <c r="DK32" s="4">
        <f>ISR!X33</f>
        <v>0</v>
      </c>
      <c r="DL32" s="5">
        <f t="shared" si="84"/>
        <v>2990484.3455906897</v>
      </c>
      <c r="DN32" s="3" t="s">
        <v>27</v>
      </c>
      <c r="DO32" s="4">
        <f>ParFedAn19!$C$14*CaGa19!$N33</f>
        <v>1685617.6439917292</v>
      </c>
      <c r="DP32" s="4">
        <f>ParFedAn19!$D$14*CaGa19!$N33</f>
        <v>231700.19258027853</v>
      </c>
      <c r="DQ32" s="4">
        <f>ParFedAn19!$E$14*CoAr14FIII19!R31</f>
        <v>0</v>
      </c>
      <c r="DR32" s="4">
        <f>ParFedAn19!$F$14*CaGa19!$N33</f>
        <v>92618.030236925493</v>
      </c>
      <c r="DS32" s="4">
        <f>ParFedAn19!$G$14*CaGa19!$N33</f>
        <v>54105.234952626037</v>
      </c>
      <c r="DT32" s="4">
        <f>ParFedAn19!$H$14*CaGa19!$N33</f>
        <v>7449.9891887495814</v>
      </c>
      <c r="DU32" s="4">
        <f>ParFedAn19!$I$14*CaGa19!$N33+Aj1S19!G34</f>
        <v>56290.23691361722</v>
      </c>
      <c r="DV32" s="4">
        <f>ParFedAn19!$J$14*CaGa19!$N33</f>
        <v>10934.505424800838</v>
      </c>
      <c r="DW32" s="4">
        <f>ParFedAn19!$K$14*CoAr14FII19!O33+Aj1S19!I34</f>
        <v>42896.271120847945</v>
      </c>
      <c r="DX32" s="4">
        <f>ISR!Y33</f>
        <v>0</v>
      </c>
      <c r="DY32" s="5">
        <f t="shared" si="85"/>
        <v>2181612.104409575</v>
      </c>
      <c r="EA32" s="3" t="s">
        <v>27</v>
      </c>
      <c r="EB32" s="4">
        <f>ParFedAn19!$C$22*CaGa19!$N33</f>
        <v>1871392.3606070473</v>
      </c>
      <c r="EC32" s="4">
        <f>ParFedAn19!$D$22*CaGa19!$N33</f>
        <v>264158.78934980312</v>
      </c>
      <c r="ED32" s="4">
        <f>ParFedAn19!$E$22*CoAr14FIII19!R31</f>
        <v>0</v>
      </c>
      <c r="EE32" s="4">
        <f>ParFedAn19!$F$22*CaGa19!$N33</f>
        <v>56324.480481513754</v>
      </c>
      <c r="EF32" s="4">
        <f>ParFedAn19!$G$22*CaGa19!$N33</f>
        <v>164231.46703794837</v>
      </c>
      <c r="EG32" s="4">
        <f>ParFedAn19!$H$22*CaGa19!$N33</f>
        <v>6621.3939825220114</v>
      </c>
      <c r="EH32" s="4">
        <f>ParFedAn19!$I$22*CaGa19!$N33</f>
        <v>41004.613422030488</v>
      </c>
      <c r="EI32" s="4">
        <f>ParFedAn19!$J$22*CaGa19!$N33</f>
        <v>10934.505424800838</v>
      </c>
      <c r="EJ32" s="4">
        <f>ParFedAn19!$K$22*CoAr14FII19!O33</f>
        <v>51289.969411318518</v>
      </c>
      <c r="EK32" s="4">
        <f>ISR!Z33</f>
        <v>0</v>
      </c>
      <c r="EL32" s="5">
        <f t="shared" si="86"/>
        <v>2465957.5797169846</v>
      </c>
      <c r="EN32" s="3" t="s">
        <v>27</v>
      </c>
      <c r="EO32" s="4">
        <f>ParFedAn19!$C$26*CaGa19!$N33</f>
        <v>2277145.8183198874</v>
      </c>
      <c r="EP32" s="4">
        <f>ParFedAn19!$D$26*CaGa19!$N33</f>
        <v>306951.8812865644</v>
      </c>
      <c r="EQ32" s="4">
        <f>ParFedAn19!$E$26*CoAr14FIII19!R31</f>
        <v>0</v>
      </c>
      <c r="ER32" s="4">
        <f>ParFedAn19!$F$26*CaGa19!$N33</f>
        <v>57599.921260266143</v>
      </c>
      <c r="ES32" s="4">
        <f>ParFedAn19!$G$26*CaGa19!$N33</f>
        <v>54621.019105496118</v>
      </c>
      <c r="ET32" s="4">
        <f>ParFedAn19!$H$26*CaGa19!$N33</f>
        <v>4201.8281286518804</v>
      </c>
      <c r="EU32" s="4">
        <f>ParFedAn19!$I$26*CaGa19!$N33</f>
        <v>64764.717215519362</v>
      </c>
      <c r="EV32" s="4">
        <f>ParFedAn19!$J$26*CaGa19!$N33</f>
        <v>10934.505424800838</v>
      </c>
      <c r="EW32" s="4">
        <f>ParFedAn19!$K$26*CoAr14FII19!O33</f>
        <v>59496.20679348152</v>
      </c>
      <c r="EX32" s="4">
        <f>ISR!AA33</f>
        <v>0</v>
      </c>
      <c r="EY32" s="5">
        <f t="shared" si="87"/>
        <v>2835715.897534667</v>
      </c>
      <c r="FA32" s="3" t="s">
        <v>27</v>
      </c>
      <c r="FB32" s="4">
        <f>ParFedAn19!$C$30*CaGa19!$N33</f>
        <v>2079960.0379307631</v>
      </c>
      <c r="FC32" s="4">
        <f>ParFedAn19!$D$30*CaGa19!$N33</f>
        <v>254692.91331321359</v>
      </c>
      <c r="FD32" s="4">
        <f>ParFedAn19!$E$30*CoAr14FIII19!R31</f>
        <v>1220786.4775780041</v>
      </c>
      <c r="FE32" s="400">
        <f>ParFedAn19!$F$30*CaGa19!$N33</f>
        <v>-12594.149195587344</v>
      </c>
      <c r="FF32" s="4">
        <f>ParFedAn19!$G$30*CaGa19!$N33</f>
        <v>54105.234862522135</v>
      </c>
      <c r="FG32" s="4">
        <f>ParFedAn19!$H$30*CaGa19!$N33</f>
        <v>6956.2303140701169</v>
      </c>
      <c r="FH32" s="4">
        <f>ParFedAn19!$I$30*CaGa19!$N33</f>
        <v>55327.292338128296</v>
      </c>
      <c r="FI32" s="4">
        <f>ParFedAn19!$J$30*CaGa19!$N33</f>
        <v>10934.505424800838</v>
      </c>
      <c r="FJ32" s="4">
        <f>ParFedAn19!$K$30*CoAr14FII19!O33</f>
        <v>60577.368441309562</v>
      </c>
      <c r="FK32" s="4">
        <f>ISR!AB33</f>
        <v>0</v>
      </c>
      <c r="FL32" s="5">
        <f t="shared" si="88"/>
        <v>3730745.9110072246</v>
      </c>
      <c r="FN32" s="3" t="s">
        <v>27</v>
      </c>
      <c r="FO32" s="405">
        <f>ParFedAn19!C$41*CaGa19!$AC33+Aj1S19!AW34</f>
        <v>1780578.9105709766</v>
      </c>
      <c r="FP32" s="405">
        <f>ParFedAn19!D$41*CaGa19!$AC33+Aj1S19!AX34</f>
        <v>241284.6903492219</v>
      </c>
      <c r="FQ32" s="468">
        <f>IFERROR(ParFedAn19!$E$41*CoAr14FIII19!R31+Aj1S19!AY34,0)</f>
        <v>206802.78293682935</v>
      </c>
      <c r="FR32" s="405">
        <f>ParFedAn19!F$41*CaGa19!$AC33+Aj1S19!AZ34</f>
        <v>50760.25502191425</v>
      </c>
      <c r="FS32" s="405">
        <f>ParFedAn19!G$41*CaGa19!$AC33+Aj1S19!BA34</f>
        <v>182746.96722636666</v>
      </c>
      <c r="FT32" s="405">
        <f>ParFedAn19!H$41*CaGa19!$AC33+Aj1S19!BB34</f>
        <v>7127.7951214435907</v>
      </c>
      <c r="FU32" s="405">
        <f>ParFedAn19!I$41*CaGa19!$AC33+Aj1S19!BC34</f>
        <v>47977.284262682479</v>
      </c>
      <c r="FV32" s="405">
        <f>ParFedAn19!J$41*CaGa19!$AC33+Aj1S19!BD34</f>
        <v>10873.353684043184</v>
      </c>
      <c r="FW32" s="405">
        <f>ParFedAn19!K$41*CoAr14FII19!U33+Aj1S19!BE34</f>
        <v>60530.235876135506</v>
      </c>
      <c r="FX32" s="468">
        <f>IFERROR(ISR!AC33,0)</f>
        <v>762962</v>
      </c>
      <c r="FY32" s="5">
        <f t="shared" si="89"/>
        <v>3351644.2750496129</v>
      </c>
      <c r="GA32" s="3" t="s">
        <v>27</v>
      </c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5">
        <f t="shared" si="90"/>
        <v>0</v>
      </c>
      <c r="GN32" s="3" t="s">
        <v>27</v>
      </c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5">
        <f t="shared" si="91"/>
        <v>0</v>
      </c>
      <c r="HA32" s="3" t="s">
        <v>27</v>
      </c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5">
        <f t="shared" si="92"/>
        <v>0</v>
      </c>
      <c r="HN32" s="3" t="s">
        <v>27</v>
      </c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5">
        <f t="shared" si="93"/>
        <v>0</v>
      </c>
      <c r="IA32" s="3" t="s">
        <v>27</v>
      </c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5">
        <f t="shared" si="94"/>
        <v>0</v>
      </c>
    </row>
    <row r="33" spans="1:246" s="2" customFormat="1">
      <c r="A33" s="3" t="s">
        <v>28</v>
      </c>
      <c r="B33" s="4">
        <f t="shared" si="7"/>
        <v>3255639.5830960837</v>
      </c>
      <c r="C33" s="4">
        <f t="shared" si="8"/>
        <v>456505.24988059932</v>
      </c>
      <c r="D33" s="4">
        <f t="shared" si="9"/>
        <v>0</v>
      </c>
      <c r="E33" s="4">
        <f t="shared" si="10"/>
        <v>149508.01396435031</v>
      </c>
      <c r="F33" s="4">
        <f t="shared" si="11"/>
        <v>133607.36571219427</v>
      </c>
      <c r="G33" s="4">
        <f t="shared" si="12"/>
        <v>12312.924897620767</v>
      </c>
      <c r="H33" s="4">
        <f t="shared" si="13"/>
        <v>104753.98405913533</v>
      </c>
      <c r="I33" s="4">
        <f t="shared" si="14"/>
        <v>18702.693942845079</v>
      </c>
      <c r="J33" s="4">
        <f t="shared" si="15"/>
        <v>49229.355241427911</v>
      </c>
      <c r="K33" s="4">
        <f t="shared" si="16"/>
        <v>65512</v>
      </c>
      <c r="L33" s="6">
        <f t="shared" si="17"/>
        <v>4245771.170794257</v>
      </c>
      <c r="M33" s="3"/>
      <c r="N33" s="3" t="s">
        <v>28</v>
      </c>
      <c r="O33" s="4">
        <f t="shared" si="18"/>
        <v>3551134.4240966616</v>
      </c>
      <c r="P33" s="4">
        <f t="shared" si="19"/>
        <v>470826.10163854761</v>
      </c>
      <c r="Q33" s="4">
        <f t="shared" si="20"/>
        <v>1975673.2286006189</v>
      </c>
      <c r="R33" s="4">
        <f t="shared" si="21"/>
        <v>57772.730358223038</v>
      </c>
      <c r="S33" s="4">
        <f t="shared" si="22"/>
        <v>155624.9236395031</v>
      </c>
      <c r="T33" s="4">
        <f t="shared" si="23"/>
        <v>10136.829673963664</v>
      </c>
      <c r="U33" s="4">
        <f t="shared" si="24"/>
        <v>91848.105841357436</v>
      </c>
      <c r="V33" s="4">
        <f t="shared" si="25"/>
        <v>18702.693942845079</v>
      </c>
      <c r="W33" s="4">
        <f t="shared" si="26"/>
        <v>46922.720418587582</v>
      </c>
      <c r="X33" s="4">
        <f t="shared" si="27"/>
        <v>90008</v>
      </c>
      <c r="Y33" s="5">
        <f t="shared" si="28"/>
        <v>6468649.7582103079</v>
      </c>
      <c r="Z33" s="5"/>
      <c r="AA33" s="3" t="s">
        <v>28</v>
      </c>
      <c r="AB33" s="4">
        <f t="shared" si="29"/>
        <v>1021857.4145172407</v>
      </c>
      <c r="AC33" s="4">
        <f t="shared" si="30"/>
        <v>138473.56587018206</v>
      </c>
      <c r="AD33" s="4">
        <f t="shared" si="31"/>
        <v>334681.55926742894</v>
      </c>
      <c r="AE33" s="4">
        <f t="shared" si="32"/>
        <v>29137.678136155995</v>
      </c>
      <c r="AF33" s="4">
        <f t="shared" si="33"/>
        <v>104664.96505258534</v>
      </c>
      <c r="AG33" s="4">
        <f t="shared" si="34"/>
        <v>4088.0918250331724</v>
      </c>
      <c r="AH33" s="4">
        <f t="shared" si="35"/>
        <v>27540.566154341101</v>
      </c>
      <c r="AI33" s="4">
        <f t="shared" si="36"/>
        <v>6237.962140392955</v>
      </c>
      <c r="AJ33" s="4">
        <f t="shared" si="37"/>
        <v>16413.175704447658</v>
      </c>
      <c r="AK33" s="4">
        <f t="shared" si="38"/>
        <v>39226</v>
      </c>
      <c r="AL33" s="5">
        <f t="shared" si="39"/>
        <v>1722320.9786678078</v>
      </c>
      <c r="AN33" s="3" t="s">
        <v>28</v>
      </c>
      <c r="AO33" s="4">
        <f t="shared" si="40"/>
        <v>0</v>
      </c>
      <c r="AP33" s="4">
        <f t="shared" si="41"/>
        <v>0</v>
      </c>
      <c r="AQ33" s="4">
        <f t="shared" si="42"/>
        <v>0</v>
      </c>
      <c r="AR33" s="4">
        <f t="shared" si="43"/>
        <v>0</v>
      </c>
      <c r="AS33" s="4">
        <f t="shared" si="44"/>
        <v>0</v>
      </c>
      <c r="AT33" s="4">
        <f t="shared" si="45"/>
        <v>0</v>
      </c>
      <c r="AU33" s="4">
        <f t="shared" si="46"/>
        <v>0</v>
      </c>
      <c r="AV33" s="4">
        <f t="shared" si="47"/>
        <v>0</v>
      </c>
      <c r="AW33" s="4">
        <f t="shared" si="48"/>
        <v>0</v>
      </c>
      <c r="AX33" s="4">
        <f t="shared" si="49"/>
        <v>0</v>
      </c>
      <c r="AY33" s="5">
        <f t="shared" si="50"/>
        <v>0</v>
      </c>
      <c r="BA33" s="3" t="s">
        <v>28</v>
      </c>
      <c r="BB33" s="4">
        <f t="shared" si="95"/>
        <v>6806774.0071927458</v>
      </c>
      <c r="BC33" s="4">
        <f t="shared" si="96"/>
        <v>927331.35151914693</v>
      </c>
      <c r="BD33" s="4">
        <f t="shared" si="97"/>
        <v>1975673.2286006189</v>
      </c>
      <c r="BE33" s="4">
        <f t="shared" si="98"/>
        <v>207280.74432257333</v>
      </c>
      <c r="BF33" s="4">
        <f t="shared" si="99"/>
        <v>289232.28935169737</v>
      </c>
      <c r="BG33" s="4">
        <f t="shared" si="100"/>
        <v>22449.754571584432</v>
      </c>
      <c r="BH33" s="4">
        <f t="shared" si="101"/>
        <v>196602.08990049275</v>
      </c>
      <c r="BI33" s="4">
        <f t="shared" si="102"/>
        <v>37405.387885690157</v>
      </c>
      <c r="BJ33" s="4">
        <f t="shared" si="103"/>
        <v>96152.075660015485</v>
      </c>
      <c r="BK33" s="4">
        <f t="shared" si="104"/>
        <v>155520</v>
      </c>
      <c r="BL33" s="5">
        <f t="shared" si="60"/>
        <v>10714420.929004569</v>
      </c>
      <c r="BN33" s="3" t="s">
        <v>28</v>
      </c>
      <c r="BO33" s="4">
        <f t="shared" si="61"/>
        <v>1021857.4145172407</v>
      </c>
      <c r="BP33" s="4">
        <f t="shared" si="62"/>
        <v>138473.56587018206</v>
      </c>
      <c r="BQ33" s="4">
        <f t="shared" si="63"/>
        <v>334681.55926742894</v>
      </c>
      <c r="BR33" s="4">
        <f t="shared" si="64"/>
        <v>29137.678136155995</v>
      </c>
      <c r="BS33" s="4">
        <f t="shared" si="65"/>
        <v>104664.96505258534</v>
      </c>
      <c r="BT33" s="4">
        <f t="shared" si="66"/>
        <v>4088.0918250331724</v>
      </c>
      <c r="BU33" s="4">
        <f t="shared" si="67"/>
        <v>27540.566154341101</v>
      </c>
      <c r="BV33" s="4">
        <f t="shared" si="68"/>
        <v>6237.962140392955</v>
      </c>
      <c r="BW33" s="4">
        <f t="shared" si="69"/>
        <v>16413.175704447658</v>
      </c>
      <c r="BX33" s="4">
        <f t="shared" si="70"/>
        <v>39226</v>
      </c>
      <c r="BY33" s="5">
        <f t="shared" si="71"/>
        <v>1722320.9786678078</v>
      </c>
      <c r="CA33" s="3" t="s">
        <v>28</v>
      </c>
      <c r="CB33" s="4">
        <f t="shared" si="72"/>
        <v>7828631.4217099864</v>
      </c>
      <c r="CC33" s="4">
        <f t="shared" si="73"/>
        <v>1065804.9173893291</v>
      </c>
      <c r="CD33" s="4">
        <f t="shared" si="74"/>
        <v>2310354.7878680481</v>
      </c>
      <c r="CE33" s="4">
        <f t="shared" si="75"/>
        <v>236418.42245872933</v>
      </c>
      <c r="CF33" s="4">
        <f t="shared" si="76"/>
        <v>393897.25440428272</v>
      </c>
      <c r="CG33" s="4">
        <f t="shared" si="77"/>
        <v>26537.846396617606</v>
      </c>
      <c r="CH33" s="4">
        <f t="shared" si="78"/>
        <v>224142.65605483385</v>
      </c>
      <c r="CI33" s="4">
        <f t="shared" si="79"/>
        <v>43643.350026083113</v>
      </c>
      <c r="CJ33" s="4">
        <f t="shared" si="80"/>
        <v>112565.25136446314</v>
      </c>
      <c r="CK33" s="4">
        <f t="shared" si="81"/>
        <v>194746</v>
      </c>
      <c r="CL33" s="5">
        <f t="shared" si="82"/>
        <v>12436741.907672372</v>
      </c>
      <c r="CM33" s="5"/>
      <c r="CN33" s="3" t="s">
        <v>28</v>
      </c>
      <c r="CO33" s="4">
        <f>ParFedAn19!$C$7*CaGa19!$N34</f>
        <v>963631.68434776459</v>
      </c>
      <c r="CP33" s="4">
        <f>ParFedAn19!$D$7*CaGa19!$N34</f>
        <v>132601.35824354232</v>
      </c>
      <c r="CQ33" s="4">
        <f>ParFedAn19!$E$7*CoAr14FIII19!R32</f>
        <v>0</v>
      </c>
      <c r="CR33" s="4">
        <f>ParFedAn19!$F$7*CaGa19!$N34</f>
        <v>35251.071441099572</v>
      </c>
      <c r="CS33" s="4">
        <f>ParFedAn19!$G$7*CaGa19!$N34</f>
        <v>71911.927847546031</v>
      </c>
      <c r="CT33" s="4">
        <f>ParFedAn19!$H$7*CaGa19!$N34</f>
        <v>4443.9513286002275</v>
      </c>
      <c r="CU33" s="4">
        <f>ParFedAn19!$I$7*CaGa19!$N34+Aj1S19!G35</f>
        <v>35274.511905811218</v>
      </c>
      <c r="CV33" s="4">
        <f>ParFedAn19!$J$7*CaGa19!$N34</f>
        <v>6234.2313142816929</v>
      </c>
      <c r="CW33" s="4">
        <f>ParFedAn19!$K$7*CoAr14FII19!O34+Aj1S19!I35</f>
        <v>16925.184102448016</v>
      </c>
      <c r="CX33" s="4">
        <f>ISR!W34</f>
        <v>31467</v>
      </c>
      <c r="CY33" s="5">
        <f t="shared" si="83"/>
        <v>1297740.9205310936</v>
      </c>
      <c r="DA33" s="3" t="s">
        <v>28</v>
      </c>
      <c r="DB33" s="4">
        <f>ParFedAn19!$C$11*CaGa19!$N34</f>
        <v>1330964.8618822624</v>
      </c>
      <c r="DC33" s="4">
        <f>ParFedAn19!$D$11*CaGa19!$N34</f>
        <v>191801.65747173066</v>
      </c>
      <c r="DD33" s="4">
        <f>ParFedAn19!$E$11*CoAr14FIII19!R32</f>
        <v>0</v>
      </c>
      <c r="DE33" s="4">
        <f>ParFedAn19!$F$11*CaGa19!$N34</f>
        <v>61451.424400729295</v>
      </c>
      <c r="DF33" s="4">
        <f>ParFedAn19!$G$11*CaGa19!$N34</f>
        <v>30847.718932324118</v>
      </c>
      <c r="DG33" s="4">
        <f>ParFedAn19!$H$11*CaGa19!$N34</f>
        <v>3621.4146637755252</v>
      </c>
      <c r="DH33" s="4">
        <f>ParFedAn19!$I$11*CaGa19!$N34+Aj1S19!G35</f>
        <v>37352.039090781895</v>
      </c>
      <c r="DI33" s="4">
        <f>ParFedAn19!$J$11*CaGa19!$N34</f>
        <v>6234.2313142816929</v>
      </c>
      <c r="DJ33" s="4">
        <f>ParFedAn19!$K$11*CoAr14FII19!O34+Aj1S19!I35</f>
        <v>20548.239520341067</v>
      </c>
      <c r="DK33" s="4">
        <f>ISR!X34</f>
        <v>0</v>
      </c>
      <c r="DL33" s="5">
        <f t="shared" si="84"/>
        <v>1682821.5872762268</v>
      </c>
      <c r="DN33" s="3" t="s">
        <v>28</v>
      </c>
      <c r="DO33" s="4">
        <f>ParFedAn19!$C$14*CaGa19!$N34</f>
        <v>961043.03686605673</v>
      </c>
      <c r="DP33" s="4">
        <f>ParFedAn19!$D$14*CaGa19!$N34</f>
        <v>132102.23416532631</v>
      </c>
      <c r="DQ33" s="4">
        <f>ParFedAn19!$E$14*CoAr14FIII19!R32</f>
        <v>0</v>
      </c>
      <c r="DR33" s="4">
        <f>ParFedAn19!$F$14*CaGa19!$N34</f>
        <v>52805.518122521433</v>
      </c>
      <c r="DS33" s="4">
        <f>ParFedAn19!$G$14*CaGa19!$N34</f>
        <v>30847.718932324118</v>
      </c>
      <c r="DT33" s="4">
        <f>ParFedAn19!$H$14*CaGa19!$N34</f>
        <v>4247.5589052450132</v>
      </c>
      <c r="DU33" s="4">
        <f>ParFedAn19!$I$14*CaGa19!$N34+Aj1S19!G35</f>
        <v>32127.433062542219</v>
      </c>
      <c r="DV33" s="4">
        <f>ParFedAn19!$J$14*CaGa19!$N34</f>
        <v>6234.2313142816929</v>
      </c>
      <c r="DW33" s="4">
        <f>ParFedAn19!$K$14*CoAr14FII19!O34+Aj1S19!I35</f>
        <v>11755.931618638833</v>
      </c>
      <c r="DX33" s="4">
        <f>ISR!Y34</f>
        <v>34045</v>
      </c>
      <c r="DY33" s="5">
        <f t="shared" si="85"/>
        <v>1265208.6629869363</v>
      </c>
      <c r="EA33" s="3" t="s">
        <v>28</v>
      </c>
      <c r="EB33" s="4">
        <f>ParFedAn19!$C$22*CaGa19!$N34</f>
        <v>1066961.1841192616</v>
      </c>
      <c r="EC33" s="4">
        <f>ParFedAn19!$D$22*CaGa19!$N34</f>
        <v>150608.27467990207</v>
      </c>
      <c r="ED33" s="4">
        <f>ParFedAn19!$E$22*CoAr14FIII19!R32</f>
        <v>0</v>
      </c>
      <c r="EE33" s="4">
        <f>ParFedAn19!$F$22*CaGa19!$N34</f>
        <v>32113.006152255555</v>
      </c>
      <c r="EF33" s="4">
        <f>ParFedAn19!$G$22*CaGa19!$N34</f>
        <v>93635.415121397513</v>
      </c>
      <c r="EG33" s="4">
        <f>ParFedAn19!$H$22*CaGa19!$N34</f>
        <v>3775.1411798112449</v>
      </c>
      <c r="EH33" s="4">
        <f>ParFedAn19!$I$22*CaGa19!$N34</f>
        <v>23378.491764779017</v>
      </c>
      <c r="EI33" s="4">
        <f>ParFedAn19!$J$22*CaGa19!$N34</f>
        <v>6234.2313142816929</v>
      </c>
      <c r="EJ33" s="4">
        <f>ParFedAn19!$K$22*CoAr14FII19!O34</f>
        <v>14044.205842819823</v>
      </c>
      <c r="EK33" s="4">
        <f>ISR!Z34</f>
        <v>50783</v>
      </c>
      <c r="EL33" s="5">
        <f t="shared" si="86"/>
        <v>1441532.9501745082</v>
      </c>
      <c r="EN33" s="3" t="s">
        <v>28</v>
      </c>
      <c r="EO33" s="4">
        <f>ParFedAn19!$C$26*CaGa19!$N34</f>
        <v>1298298.6624668508</v>
      </c>
      <c r="EP33" s="4">
        <f>ParFedAn19!$D$26*CaGa19!$N34</f>
        <v>175006.45488309604</v>
      </c>
      <c r="EQ33" s="4">
        <f>ParFedAn19!$E$26*CoAr14FIII19!R32</f>
        <v>0</v>
      </c>
      <c r="ER33" s="4">
        <f>ParFedAn19!$F$26*CaGa19!$N34</f>
        <v>32840.189736103363</v>
      </c>
      <c r="ES33" s="4">
        <f>ParFedAn19!$G$26*CaGa19!$N34</f>
        <v>31141.789637153594</v>
      </c>
      <c r="ET33" s="4">
        <f>ParFedAn19!$H$26*CaGa19!$N34</f>
        <v>2395.6427363836001</v>
      </c>
      <c r="EU33" s="4">
        <f>ParFedAn19!$I$26*CaGa19!$N34</f>
        <v>36925.147726372226</v>
      </c>
      <c r="EV33" s="4">
        <f>ParFedAn19!$J$26*CaGa19!$N34</f>
        <v>6234.2313142816929</v>
      </c>
      <c r="EW33" s="4">
        <f>ParFedAn19!$K$26*CoAr14FII19!O34</f>
        <v>16291.235589823473</v>
      </c>
      <c r="EX33" s="4">
        <f>ISR!AA34</f>
        <v>0</v>
      </c>
      <c r="EY33" s="5">
        <f t="shared" si="87"/>
        <v>1599133.3540900648</v>
      </c>
      <c r="FA33" s="3" t="s">
        <v>28</v>
      </c>
      <c r="FB33" s="4">
        <f>ParFedAn19!$C$30*CaGa19!$N34</f>
        <v>1185874.5775105492</v>
      </c>
      <c r="FC33" s="4">
        <f>ParFedAn19!$D$30*CaGa19!$N34</f>
        <v>145211.3720755495</v>
      </c>
      <c r="FD33" s="4">
        <f>ParFedAn19!$E$30*CoAr14FIII19!R32</f>
        <v>1975673.2286006189</v>
      </c>
      <c r="FE33" s="400">
        <f>ParFedAn19!$F$30*CaGa19!$N34</f>
        <v>-7180.4655301358807</v>
      </c>
      <c r="FF33" s="4">
        <f>ParFedAn19!$G$30*CaGa19!$N34</f>
        <v>30847.718880952012</v>
      </c>
      <c r="FG33" s="4">
        <f>ParFedAn19!$H$30*CaGa19!$N34</f>
        <v>3966.0457577688185</v>
      </c>
      <c r="FH33" s="4">
        <f>ParFedAn19!$I$30*CaGa19!$N34</f>
        <v>31544.466350206185</v>
      </c>
      <c r="FI33" s="4">
        <f>ParFedAn19!$J$30*CaGa19!$N34</f>
        <v>6234.2313142816929</v>
      </c>
      <c r="FJ33" s="4">
        <f>ParFedAn19!$K$30*CoAr14FII19!O34</f>
        <v>16587.278985944286</v>
      </c>
      <c r="FK33" s="4">
        <f>ISR!AB34</f>
        <v>39225</v>
      </c>
      <c r="FL33" s="5">
        <f t="shared" si="88"/>
        <v>3388758.4539457341</v>
      </c>
      <c r="FN33" s="3" t="s">
        <v>28</v>
      </c>
      <c r="FO33" s="405">
        <f>ParFedAn19!C$41*CaGa19!$AC34+Aj1S19!AW35</f>
        <v>1021857.4145172407</v>
      </c>
      <c r="FP33" s="405">
        <f>ParFedAn19!D$41*CaGa19!$AC34+Aj1S19!AX35</f>
        <v>138473.56587018206</v>
      </c>
      <c r="FQ33" s="468">
        <f>IFERROR(ParFedAn19!$E$41*CoAr14FIII19!R32+Aj1S19!AY35,0)</f>
        <v>334681.55926742894</v>
      </c>
      <c r="FR33" s="405">
        <f>ParFedAn19!F$41*CaGa19!$AC34+Aj1S19!AZ35</f>
        <v>29137.678136155995</v>
      </c>
      <c r="FS33" s="405">
        <f>ParFedAn19!G$41*CaGa19!$AC34+Aj1S19!BA35</f>
        <v>104664.96505258534</v>
      </c>
      <c r="FT33" s="405">
        <f>ParFedAn19!H$41*CaGa19!$AC34+Aj1S19!BB35</f>
        <v>4088.0918250331724</v>
      </c>
      <c r="FU33" s="405">
        <f>ParFedAn19!I$41*CaGa19!$AC34+Aj1S19!BC35</f>
        <v>27540.566154341101</v>
      </c>
      <c r="FV33" s="405">
        <f>ParFedAn19!J$41*CaGa19!$AC34+Aj1S19!BD35</f>
        <v>6237.962140392955</v>
      </c>
      <c r="FW33" s="405">
        <f>ParFedAn19!K$41*CoAr14FII19!U34+Aj1S19!BE35</f>
        <v>16413.175704447658</v>
      </c>
      <c r="FX33" s="468">
        <f>IFERROR(ISR!AC34,0)</f>
        <v>39226</v>
      </c>
      <c r="FY33" s="5">
        <f t="shared" si="89"/>
        <v>1722320.9786678078</v>
      </c>
      <c r="GA33" s="3" t="s">
        <v>28</v>
      </c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5">
        <f t="shared" si="90"/>
        <v>0</v>
      </c>
      <c r="GN33" s="3" t="s">
        <v>28</v>
      </c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5">
        <f t="shared" si="91"/>
        <v>0</v>
      </c>
      <c r="HA33" s="3" t="s">
        <v>28</v>
      </c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5">
        <f t="shared" si="92"/>
        <v>0</v>
      </c>
      <c r="HN33" s="3" t="s">
        <v>28</v>
      </c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5">
        <f t="shared" si="93"/>
        <v>0</v>
      </c>
      <c r="IA33" s="3" t="s">
        <v>28</v>
      </c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5">
        <f t="shared" si="94"/>
        <v>0</v>
      </c>
    </row>
    <row r="34" spans="1:246" s="2" customFormat="1">
      <c r="A34" s="3" t="s">
        <v>29</v>
      </c>
      <c r="B34" s="4">
        <f t="shared" si="7"/>
        <v>4571373.1172479726</v>
      </c>
      <c r="C34" s="4">
        <f t="shared" si="8"/>
        <v>640997.19085064041</v>
      </c>
      <c r="D34" s="4">
        <f t="shared" si="9"/>
        <v>0</v>
      </c>
      <c r="E34" s="4">
        <f t="shared" si="10"/>
        <v>209930.15301767652</v>
      </c>
      <c r="F34" s="4">
        <f t="shared" si="11"/>
        <v>187603.41994067031</v>
      </c>
      <c r="G34" s="4">
        <f t="shared" si="12"/>
        <v>17289.067918921297</v>
      </c>
      <c r="H34" s="4">
        <f t="shared" si="13"/>
        <v>146946.22402554477</v>
      </c>
      <c r="I34" s="4">
        <f t="shared" si="14"/>
        <v>26261.196956307926</v>
      </c>
      <c r="J34" s="4">
        <f t="shared" si="15"/>
        <v>95095.787327580183</v>
      </c>
      <c r="K34" s="4">
        <f t="shared" si="16"/>
        <v>0</v>
      </c>
      <c r="L34" s="6">
        <f t="shared" si="17"/>
        <v>5895496.1572853131</v>
      </c>
      <c r="M34" s="3"/>
      <c r="N34" s="3" t="s">
        <v>29</v>
      </c>
      <c r="O34" s="4">
        <f t="shared" si="18"/>
        <v>4986289.1845698021</v>
      </c>
      <c r="P34" s="4">
        <f t="shared" si="19"/>
        <v>661105.66879220691</v>
      </c>
      <c r="Q34" s="4">
        <f t="shared" si="20"/>
        <v>2471786.1801983747</v>
      </c>
      <c r="R34" s="4">
        <f t="shared" si="21"/>
        <v>81120.990124600721</v>
      </c>
      <c r="S34" s="4">
        <f t="shared" si="22"/>
        <v>218519.14935339353</v>
      </c>
      <c r="T34" s="4">
        <f t="shared" si="23"/>
        <v>14233.526004008967</v>
      </c>
      <c r="U34" s="4">
        <f t="shared" si="24"/>
        <v>128967.58108403184</v>
      </c>
      <c r="V34" s="4">
        <f t="shared" si="25"/>
        <v>26261.196956307926</v>
      </c>
      <c r="W34" s="4">
        <f t="shared" si="26"/>
        <v>90807.367788877062</v>
      </c>
      <c r="X34" s="4">
        <f t="shared" si="27"/>
        <v>0</v>
      </c>
      <c r="Y34" s="5">
        <f t="shared" si="28"/>
        <v>8679090.8448716048</v>
      </c>
      <c r="Z34" s="5"/>
      <c r="AA34" s="3" t="s">
        <v>29</v>
      </c>
      <c r="AB34" s="4">
        <f t="shared" si="29"/>
        <v>1425461.0108136747</v>
      </c>
      <c r="AC34" s="4">
        <f t="shared" si="30"/>
        <v>193162.97444451632</v>
      </c>
      <c r="AD34" s="4">
        <f t="shared" si="31"/>
        <v>418723.72464672622</v>
      </c>
      <c r="AE34" s="4">
        <f t="shared" si="32"/>
        <v>40636.651373959736</v>
      </c>
      <c r="AF34" s="4">
        <f t="shared" si="33"/>
        <v>146299.98989603677</v>
      </c>
      <c r="AG34" s="4">
        <f t="shared" si="34"/>
        <v>5706.2306974239264</v>
      </c>
      <c r="AH34" s="4">
        <f t="shared" si="35"/>
        <v>38408.715117965708</v>
      </c>
      <c r="AI34" s="4">
        <f t="shared" si="36"/>
        <v>8704.7766551500754</v>
      </c>
      <c r="AJ34" s="4">
        <f t="shared" si="37"/>
        <v>32249.011864508946</v>
      </c>
      <c r="AK34" s="4">
        <f t="shared" si="38"/>
        <v>0</v>
      </c>
      <c r="AL34" s="5">
        <f t="shared" si="39"/>
        <v>2309353.0855099629</v>
      </c>
      <c r="AN34" s="3" t="s">
        <v>29</v>
      </c>
      <c r="AO34" s="4">
        <f t="shared" si="40"/>
        <v>0</v>
      </c>
      <c r="AP34" s="4">
        <f t="shared" si="41"/>
        <v>0</v>
      </c>
      <c r="AQ34" s="4">
        <f t="shared" si="42"/>
        <v>0</v>
      </c>
      <c r="AR34" s="4">
        <f t="shared" si="43"/>
        <v>0</v>
      </c>
      <c r="AS34" s="4">
        <f t="shared" si="44"/>
        <v>0</v>
      </c>
      <c r="AT34" s="4">
        <f t="shared" si="45"/>
        <v>0</v>
      </c>
      <c r="AU34" s="4">
        <f t="shared" si="46"/>
        <v>0</v>
      </c>
      <c r="AV34" s="4">
        <f t="shared" si="47"/>
        <v>0</v>
      </c>
      <c r="AW34" s="4">
        <f t="shared" si="48"/>
        <v>0</v>
      </c>
      <c r="AX34" s="4">
        <f t="shared" si="49"/>
        <v>0</v>
      </c>
      <c r="AY34" s="5">
        <f t="shared" si="50"/>
        <v>0</v>
      </c>
      <c r="BA34" s="3" t="s">
        <v>29</v>
      </c>
      <c r="BB34" s="4">
        <f t="shared" si="95"/>
        <v>9557662.3018177729</v>
      </c>
      <c r="BC34" s="4">
        <f t="shared" si="96"/>
        <v>1302102.8596428474</v>
      </c>
      <c r="BD34" s="4">
        <f t="shared" si="97"/>
        <v>2471786.1801983747</v>
      </c>
      <c r="BE34" s="4">
        <f t="shared" si="98"/>
        <v>291051.1431422772</v>
      </c>
      <c r="BF34" s="4">
        <f t="shared" si="99"/>
        <v>406122.5692940639</v>
      </c>
      <c r="BG34" s="4">
        <f t="shared" si="100"/>
        <v>31522.593922930264</v>
      </c>
      <c r="BH34" s="4">
        <f t="shared" si="101"/>
        <v>275913.80510957661</v>
      </c>
      <c r="BI34" s="4">
        <f t="shared" si="102"/>
        <v>52522.393912615858</v>
      </c>
      <c r="BJ34" s="4">
        <f t="shared" si="103"/>
        <v>185903.15511645726</v>
      </c>
      <c r="BK34" s="4">
        <f t="shared" si="104"/>
        <v>0</v>
      </c>
      <c r="BL34" s="5">
        <f t="shared" si="60"/>
        <v>14574587.002156915</v>
      </c>
      <c r="BN34" s="3" t="s">
        <v>29</v>
      </c>
      <c r="BO34" s="4">
        <f t="shared" si="61"/>
        <v>1425461.0108136747</v>
      </c>
      <c r="BP34" s="4">
        <f t="shared" si="62"/>
        <v>193162.97444451632</v>
      </c>
      <c r="BQ34" s="4">
        <f t="shared" si="63"/>
        <v>418723.72464672622</v>
      </c>
      <c r="BR34" s="4">
        <f t="shared" si="64"/>
        <v>40636.651373959736</v>
      </c>
      <c r="BS34" s="4">
        <f t="shared" si="65"/>
        <v>146299.98989603677</v>
      </c>
      <c r="BT34" s="4">
        <f t="shared" si="66"/>
        <v>5706.2306974239264</v>
      </c>
      <c r="BU34" s="4">
        <f t="shared" si="67"/>
        <v>38408.715117965708</v>
      </c>
      <c r="BV34" s="4">
        <f t="shared" si="68"/>
        <v>8704.7766551500754</v>
      </c>
      <c r="BW34" s="4">
        <f t="shared" si="69"/>
        <v>32249.011864508946</v>
      </c>
      <c r="BX34" s="4">
        <f t="shared" si="70"/>
        <v>0</v>
      </c>
      <c r="BY34" s="5">
        <f t="shared" si="71"/>
        <v>2309353.0855099629</v>
      </c>
      <c r="CA34" s="3" t="s">
        <v>29</v>
      </c>
      <c r="CB34" s="4">
        <f t="shared" si="72"/>
        <v>10983123.312631447</v>
      </c>
      <c r="CC34" s="4">
        <f t="shared" si="73"/>
        <v>1495265.8340873637</v>
      </c>
      <c r="CD34" s="4">
        <f t="shared" si="74"/>
        <v>2890509.9048451008</v>
      </c>
      <c r="CE34" s="4">
        <f t="shared" si="75"/>
        <v>331687.79451623693</v>
      </c>
      <c r="CF34" s="4">
        <f t="shared" si="76"/>
        <v>552422.55919010064</v>
      </c>
      <c r="CG34" s="4">
        <f t="shared" si="77"/>
        <v>37228.824620354193</v>
      </c>
      <c r="CH34" s="4">
        <f t="shared" si="78"/>
        <v>314322.52022754232</v>
      </c>
      <c r="CI34" s="4">
        <f t="shared" si="79"/>
        <v>61227.170567765934</v>
      </c>
      <c r="CJ34" s="4">
        <f t="shared" si="80"/>
        <v>218152.1669809662</v>
      </c>
      <c r="CK34" s="4">
        <f t="shared" si="81"/>
        <v>0</v>
      </c>
      <c r="CL34" s="5">
        <f t="shared" si="82"/>
        <v>16883940.087666877</v>
      </c>
      <c r="CM34" s="5"/>
      <c r="CN34" s="3" t="s">
        <v>29</v>
      </c>
      <c r="CO34" s="4">
        <f>ParFedAn19!$C$7*CaGa19!$N35</f>
        <v>1353073.6017672219</v>
      </c>
      <c r="CP34" s="4">
        <f>ParFedAn19!$D$7*CaGa19!$N35</f>
        <v>186190.84481355111</v>
      </c>
      <c r="CQ34" s="4">
        <f>ParFedAn19!$E$7*CoAr14FIII19!R33</f>
        <v>0</v>
      </c>
      <c r="CR34" s="4">
        <f>ParFedAn19!$F$7*CaGa19!$N35</f>
        <v>49497.432448214102</v>
      </c>
      <c r="CS34" s="4">
        <f>ParFedAn19!$G$7*CaGa19!$N35</f>
        <v>100974.40007751797</v>
      </c>
      <c r="CT34" s="4">
        <f>ParFedAn19!$H$7*CaGa19!$N35</f>
        <v>6239.9289354389002</v>
      </c>
      <c r="CU34" s="4">
        <f>ParFedAn19!$I$7*CaGa19!$N35+Aj1S19!G36</f>
        <v>49482.674692828841</v>
      </c>
      <c r="CV34" s="4">
        <f>ParFedAn19!$J$7*CaGa19!$N35</f>
        <v>8753.7323187693091</v>
      </c>
      <c r="CW34" s="4">
        <f>ParFedAn19!$K$7*CoAr14FII19!O35+Aj1S19!I36</f>
        <v>32696.023634448229</v>
      </c>
      <c r="CX34" s="4">
        <f>ISR!W35</f>
        <v>0</v>
      </c>
      <c r="CY34" s="5">
        <f t="shared" si="83"/>
        <v>1786908.6386879904</v>
      </c>
      <c r="DA34" s="3" t="s">
        <v>29</v>
      </c>
      <c r="DB34" s="4">
        <f>ParFedAn19!$C$11*CaGa19!$N35</f>
        <v>1868860.7366740778</v>
      </c>
      <c r="DC34" s="4">
        <f>ParFedAn19!$D$11*CaGa19!$N35</f>
        <v>269316.3412075385</v>
      </c>
      <c r="DD34" s="4">
        <f>ParFedAn19!$E$11*CoAr14FIII19!R33</f>
        <v>0</v>
      </c>
      <c r="DE34" s="4">
        <f>ParFedAn19!$F$11*CaGa19!$N35</f>
        <v>86286.390846415525</v>
      </c>
      <c r="DF34" s="4">
        <f>ParFedAn19!$G$11*CaGa19!$N35</f>
        <v>43314.509931576162</v>
      </c>
      <c r="DG34" s="4">
        <f>ParFedAn19!$H$11*CaGa19!$N35</f>
        <v>5084.9724663463949</v>
      </c>
      <c r="DH34" s="4">
        <f>ParFedAn19!$I$11*CaGa19!$N35+Aj1S19!G36</f>
        <v>52399.813301487447</v>
      </c>
      <c r="DI34" s="4">
        <f>ParFedAn19!$J$11*CaGa19!$N35</f>
        <v>8753.7323187693091</v>
      </c>
      <c r="DJ34" s="4">
        <f>ParFedAn19!$K$11*CoAr14FII19!O35+Aj1S19!I36</f>
        <v>39707.554997445892</v>
      </c>
      <c r="DK34" s="4">
        <f>ISR!X35</f>
        <v>0</v>
      </c>
      <c r="DL34" s="5">
        <f t="shared" si="84"/>
        <v>2373724.0517436569</v>
      </c>
      <c r="DN34" s="3" t="s">
        <v>29</v>
      </c>
      <c r="DO34" s="4">
        <f>ParFedAn19!$C$14*CaGa19!$N35</f>
        <v>1349438.7788066727</v>
      </c>
      <c r="DP34" s="4">
        <f>ParFedAn19!$D$14*CaGa19!$N35</f>
        <v>185490.0048295508</v>
      </c>
      <c r="DQ34" s="4">
        <f>ParFedAn19!$E$14*CoAr14FIII19!R33</f>
        <v>0</v>
      </c>
      <c r="DR34" s="4">
        <f>ParFedAn19!$F$14*CaGa19!$N35</f>
        <v>74146.329723046889</v>
      </c>
      <c r="DS34" s="4">
        <f>ParFedAn19!$G$14*CaGa19!$N35</f>
        <v>43314.509931576162</v>
      </c>
      <c r="DT34" s="4">
        <f>ParFedAn19!$H$14*CaGa19!$N35</f>
        <v>5964.1665171360037</v>
      </c>
      <c r="DU34" s="4">
        <f>ParFedAn19!$I$14*CaGa19!$N35+Aj1S19!G36</f>
        <v>45063.736031228487</v>
      </c>
      <c r="DV34" s="4">
        <f>ParFedAn19!$J$14*CaGa19!$N35</f>
        <v>8753.7323187693091</v>
      </c>
      <c r="DW34" s="4">
        <f>ParFedAn19!$K$14*CoAr14FII19!O35+Aj1S19!I36</f>
        <v>22692.208695686062</v>
      </c>
      <c r="DX34" s="4">
        <f>ISR!Y35</f>
        <v>0</v>
      </c>
      <c r="DY34" s="5">
        <f t="shared" si="85"/>
        <v>1734863.4668536661</v>
      </c>
      <c r="EA34" s="3" t="s">
        <v>29</v>
      </c>
      <c r="EB34" s="4">
        <f>ParFedAn19!$C$22*CaGa19!$N35</f>
        <v>1498162.665042738</v>
      </c>
      <c r="EC34" s="4">
        <f>ParFedAn19!$D$22*CaGa19!$N35</f>
        <v>211475.07288016763</v>
      </c>
      <c r="ED34" s="4">
        <f>ParFedAn19!$E$22*CoAr14FIII19!R33</f>
        <v>0</v>
      </c>
      <c r="EE34" s="4">
        <f>ParFedAn19!$F$22*CaGa19!$N35</f>
        <v>45091.150077132865</v>
      </c>
      <c r="EF34" s="4">
        <f>ParFedAn19!$G$22*CaGa19!$N35</f>
        <v>131477.2131813333</v>
      </c>
      <c r="EG34" s="4">
        <f>ParFedAn19!$H$22*CaGa19!$N35</f>
        <v>5300.8259860242633</v>
      </c>
      <c r="EH34" s="4">
        <f>ParFedAn19!$I$22*CaGa19!$N35</f>
        <v>32826.670780823901</v>
      </c>
      <c r="EI34" s="4">
        <f>ParFedAn19!$J$22*CaGa19!$N35</f>
        <v>8753.7323187693091</v>
      </c>
      <c r="EJ34" s="4">
        <f>ParFedAn19!$K$22*CoAr14FII19!O35</f>
        <v>27179.101166658744</v>
      </c>
      <c r="EK34" s="4">
        <f>ISR!Z35</f>
        <v>0</v>
      </c>
      <c r="EL34" s="5">
        <f t="shared" si="86"/>
        <v>1960266.4314336479</v>
      </c>
      <c r="EN34" s="3" t="s">
        <v>29</v>
      </c>
      <c r="EO34" s="4">
        <f>ParFedAn19!$C$26*CaGa19!$N35</f>
        <v>1822992.8259183478</v>
      </c>
      <c r="EP34" s="4">
        <f>ParFedAn19!$D$26*CaGa19!$N35</f>
        <v>245733.52878227504</v>
      </c>
      <c r="EQ34" s="4">
        <f>ParFedAn19!$E$26*CoAr14FIII19!R33</f>
        <v>0</v>
      </c>
      <c r="ER34" s="4">
        <f>ParFedAn19!$F$26*CaGa19!$N35</f>
        <v>46112.217490051036</v>
      </c>
      <c r="ES34" s="4">
        <f>ParFedAn19!$G$26*CaGa19!$N35</f>
        <v>43727.42631261771</v>
      </c>
      <c r="ET34" s="4">
        <f>ParFedAn19!$H$26*CaGa19!$N35</f>
        <v>3363.8173158036429</v>
      </c>
      <c r="EU34" s="4">
        <f>ParFedAn19!$I$26*CaGa19!$N35</f>
        <v>51848.069590744475</v>
      </c>
      <c r="EV34" s="4">
        <f>ParFedAn19!$J$26*CaGa19!$N35</f>
        <v>8753.7323187693091</v>
      </c>
      <c r="EW34" s="4">
        <f>ParFedAn19!$K$26*CoAr14FII19!O35</f>
        <v>31527.673773882907</v>
      </c>
      <c r="EX34" s="4">
        <f>ISR!AA35</f>
        <v>0</v>
      </c>
      <c r="EY34" s="5">
        <f t="shared" si="87"/>
        <v>2254059.291502492</v>
      </c>
      <c r="FA34" s="3" t="s">
        <v>29</v>
      </c>
      <c r="FB34" s="4">
        <f>ParFedAn19!$C$30*CaGa19!$N35</f>
        <v>1665133.6936087159</v>
      </c>
      <c r="FC34" s="4">
        <f>ParFedAn19!$D$30*CaGa19!$N35</f>
        <v>203897.06712976427</v>
      </c>
      <c r="FD34" s="4">
        <f>ParFedAn19!$E$30*CoAr14FIII19!R33</f>
        <v>2471786.1801983747</v>
      </c>
      <c r="FE34" s="400">
        <f>ParFedAn19!$F$30*CaGa19!$N35</f>
        <v>-10082.377442583185</v>
      </c>
      <c r="FF34" s="4">
        <f>ParFedAn19!$G$30*CaGa19!$N35</f>
        <v>43314.509859442544</v>
      </c>
      <c r="FG34" s="4">
        <f>ParFedAn19!$H$30*CaGa19!$N35</f>
        <v>5568.8827021810612</v>
      </c>
      <c r="FH34" s="4">
        <f>ParFedAn19!$I$30*CaGa19!$N35</f>
        <v>44292.840712463469</v>
      </c>
      <c r="FI34" s="4">
        <f>ParFedAn19!$J$30*CaGa19!$N35</f>
        <v>8753.7323187693091</v>
      </c>
      <c r="FJ34" s="4">
        <f>ParFedAn19!$K$30*CoAr14FII19!O35</f>
        <v>32100.592848335411</v>
      </c>
      <c r="FK34" s="4">
        <f>ISR!AB35</f>
        <v>0</v>
      </c>
      <c r="FL34" s="5">
        <f t="shared" si="88"/>
        <v>4464765.1219354635</v>
      </c>
      <c r="FN34" s="3" t="s">
        <v>29</v>
      </c>
      <c r="FO34" s="405">
        <f>ParFedAn19!C$41*CaGa19!$AC35+Aj1S19!AW36</f>
        <v>1425461.0108136747</v>
      </c>
      <c r="FP34" s="405">
        <f>ParFedAn19!D$41*CaGa19!$AC35+Aj1S19!AX36</f>
        <v>193162.97444451632</v>
      </c>
      <c r="FQ34" s="468">
        <f>IFERROR(ParFedAn19!$E$41*CoAr14FIII19!R33+Aj1S19!AY36,0)</f>
        <v>418723.72464672622</v>
      </c>
      <c r="FR34" s="405">
        <f>ParFedAn19!F$41*CaGa19!$AC35+Aj1S19!AZ36</f>
        <v>40636.651373959736</v>
      </c>
      <c r="FS34" s="405">
        <f>ParFedAn19!G$41*CaGa19!$AC35+Aj1S19!BA36</f>
        <v>146299.98989603677</v>
      </c>
      <c r="FT34" s="405">
        <f>ParFedAn19!H$41*CaGa19!$AC35+Aj1S19!BB36</f>
        <v>5706.2306974239264</v>
      </c>
      <c r="FU34" s="405">
        <f>ParFedAn19!I$41*CaGa19!$AC35+Aj1S19!BC36</f>
        <v>38408.715117965708</v>
      </c>
      <c r="FV34" s="405">
        <f>ParFedAn19!J$41*CaGa19!$AC35+Aj1S19!BD36</f>
        <v>8704.7766551500754</v>
      </c>
      <c r="FW34" s="405">
        <f>ParFedAn19!K$41*CoAr14FII19!U35+Aj1S19!BE36</f>
        <v>32249.011864508946</v>
      </c>
      <c r="FX34" s="468">
        <f>IFERROR(ISR!AC35,0)</f>
        <v>0</v>
      </c>
      <c r="FY34" s="5">
        <f t="shared" si="89"/>
        <v>2309353.0855099629</v>
      </c>
      <c r="GA34" s="3" t="s">
        <v>29</v>
      </c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5">
        <f t="shared" si="90"/>
        <v>0</v>
      </c>
      <c r="GN34" s="3" t="s">
        <v>29</v>
      </c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5">
        <f t="shared" si="91"/>
        <v>0</v>
      </c>
      <c r="HA34" s="3" t="s">
        <v>29</v>
      </c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5">
        <f t="shared" si="92"/>
        <v>0</v>
      </c>
      <c r="HN34" s="3" t="s">
        <v>29</v>
      </c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5">
        <f t="shared" si="93"/>
        <v>0</v>
      </c>
      <c r="IA34" s="3" t="s">
        <v>29</v>
      </c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5">
        <f t="shared" si="94"/>
        <v>0</v>
      </c>
    </row>
    <row r="35" spans="1:246" s="2" customFormat="1">
      <c r="A35" s="3" t="s">
        <v>30</v>
      </c>
      <c r="B35" s="4">
        <f t="shared" si="7"/>
        <v>4269461.4216121258</v>
      </c>
      <c r="C35" s="4">
        <f t="shared" si="8"/>
        <v>598663.18226635852</v>
      </c>
      <c r="D35" s="4">
        <f t="shared" si="9"/>
        <v>0</v>
      </c>
      <c r="E35" s="4">
        <f t="shared" si="10"/>
        <v>196065.52923023666</v>
      </c>
      <c r="F35" s="4">
        <f t="shared" si="11"/>
        <v>175213.34256814787</v>
      </c>
      <c r="G35" s="4">
        <f t="shared" si="12"/>
        <v>16147.228983991565</v>
      </c>
      <c r="H35" s="4">
        <f t="shared" si="13"/>
        <v>137244.52097350289</v>
      </c>
      <c r="I35" s="4">
        <f t="shared" si="14"/>
        <v>24526.802869640385</v>
      </c>
      <c r="J35" s="4">
        <f t="shared" si="15"/>
        <v>74795.361465751485</v>
      </c>
      <c r="K35" s="4">
        <f t="shared" si="16"/>
        <v>92832</v>
      </c>
      <c r="L35" s="6">
        <f t="shared" si="17"/>
        <v>5584949.389969755</v>
      </c>
      <c r="M35" s="3"/>
      <c r="N35" s="3" t="s">
        <v>30</v>
      </c>
      <c r="O35" s="4">
        <f t="shared" si="18"/>
        <v>4656974.7785843993</v>
      </c>
      <c r="P35" s="4">
        <f t="shared" si="19"/>
        <v>617443.61620095302</v>
      </c>
      <c r="Q35" s="4">
        <f t="shared" si="20"/>
        <v>9013401.8161750678</v>
      </c>
      <c r="R35" s="4">
        <f t="shared" si="21"/>
        <v>75763.436704213746</v>
      </c>
      <c r="S35" s="4">
        <f t="shared" si="22"/>
        <v>204087.27402445461</v>
      </c>
      <c r="T35" s="4">
        <f t="shared" si="23"/>
        <v>13293.487232171792</v>
      </c>
      <c r="U35" s="4">
        <f t="shared" si="24"/>
        <v>120450.04814841927</v>
      </c>
      <c r="V35" s="4">
        <f t="shared" si="25"/>
        <v>24526.802869640385</v>
      </c>
      <c r="W35" s="4">
        <f t="shared" si="26"/>
        <v>71466.179723353154</v>
      </c>
      <c r="X35" s="4">
        <f t="shared" si="27"/>
        <v>187815</v>
      </c>
      <c r="Y35" s="5">
        <f t="shared" si="28"/>
        <v>14985222.439662674</v>
      </c>
      <c r="Z35" s="5"/>
      <c r="AA35" s="3" t="s">
        <v>30</v>
      </c>
      <c r="AB35" s="4">
        <f t="shared" si="29"/>
        <v>1345677.5327522203</v>
      </c>
      <c r="AC35" s="4">
        <f t="shared" si="30"/>
        <v>182357.09765222089</v>
      </c>
      <c r="AD35" s="4">
        <f t="shared" si="31"/>
        <v>1526881.7385747728</v>
      </c>
      <c r="AE35" s="4">
        <f t="shared" si="32"/>
        <v>38376.940955059232</v>
      </c>
      <c r="AF35" s="4">
        <f t="shared" si="33"/>
        <v>137655.76985812542</v>
      </c>
      <c r="AG35" s="4">
        <f t="shared" si="34"/>
        <v>5381.5091663042858</v>
      </c>
      <c r="AH35" s="4">
        <f t="shared" si="35"/>
        <v>36273.721558296529</v>
      </c>
      <c r="AI35" s="4">
        <f t="shared" si="36"/>
        <v>8212.9349845096331</v>
      </c>
      <c r="AJ35" s="4">
        <f t="shared" si="37"/>
        <v>25333.109889042458</v>
      </c>
      <c r="AK35" s="4">
        <f t="shared" si="38"/>
        <v>48833</v>
      </c>
      <c r="AL35" s="5">
        <f t="shared" si="39"/>
        <v>3354983.355390552</v>
      </c>
      <c r="AN35" s="3" t="s">
        <v>30</v>
      </c>
      <c r="AO35" s="4">
        <f t="shared" si="40"/>
        <v>0</v>
      </c>
      <c r="AP35" s="4">
        <f t="shared" si="41"/>
        <v>0</v>
      </c>
      <c r="AQ35" s="4">
        <f t="shared" si="42"/>
        <v>0</v>
      </c>
      <c r="AR35" s="4">
        <f t="shared" si="43"/>
        <v>0</v>
      </c>
      <c r="AS35" s="4">
        <f t="shared" si="44"/>
        <v>0</v>
      </c>
      <c r="AT35" s="4">
        <f t="shared" si="45"/>
        <v>0</v>
      </c>
      <c r="AU35" s="4">
        <f t="shared" si="46"/>
        <v>0</v>
      </c>
      <c r="AV35" s="4">
        <f t="shared" si="47"/>
        <v>0</v>
      </c>
      <c r="AW35" s="4">
        <f t="shared" si="48"/>
        <v>0</v>
      </c>
      <c r="AX35" s="4">
        <f t="shared" si="49"/>
        <v>0</v>
      </c>
      <c r="AY35" s="5">
        <f t="shared" si="50"/>
        <v>0</v>
      </c>
      <c r="BA35" s="3" t="s">
        <v>30</v>
      </c>
      <c r="BB35" s="4">
        <f t="shared" si="95"/>
        <v>8926436.2001965251</v>
      </c>
      <c r="BC35" s="4">
        <f t="shared" si="96"/>
        <v>1216106.7984673115</v>
      </c>
      <c r="BD35" s="4">
        <f t="shared" si="97"/>
        <v>9013401.8161750678</v>
      </c>
      <c r="BE35" s="4">
        <f t="shared" si="98"/>
        <v>271828.96593445039</v>
      </c>
      <c r="BF35" s="4">
        <f t="shared" si="99"/>
        <v>379300.61659260246</v>
      </c>
      <c r="BG35" s="4">
        <f t="shared" si="100"/>
        <v>29440.716216163357</v>
      </c>
      <c r="BH35" s="4">
        <f t="shared" si="101"/>
        <v>257694.56912192219</v>
      </c>
      <c r="BI35" s="4">
        <f t="shared" si="102"/>
        <v>49053.605739280771</v>
      </c>
      <c r="BJ35" s="4">
        <f t="shared" si="103"/>
        <v>146261.54118910464</v>
      </c>
      <c r="BK35" s="4">
        <f t="shared" si="104"/>
        <v>280647</v>
      </c>
      <c r="BL35" s="5">
        <f t="shared" si="60"/>
        <v>20570171.829632428</v>
      </c>
      <c r="BN35" s="3" t="s">
        <v>30</v>
      </c>
      <c r="BO35" s="4">
        <f t="shared" si="61"/>
        <v>1345677.5327522203</v>
      </c>
      <c r="BP35" s="4">
        <f t="shared" si="62"/>
        <v>182357.09765222089</v>
      </c>
      <c r="BQ35" s="4">
        <f t="shared" si="63"/>
        <v>1526881.7385747728</v>
      </c>
      <c r="BR35" s="4">
        <f t="shared" si="64"/>
        <v>38376.940955059232</v>
      </c>
      <c r="BS35" s="4">
        <f t="shared" si="65"/>
        <v>137655.76985812542</v>
      </c>
      <c r="BT35" s="4">
        <f t="shared" si="66"/>
        <v>5381.5091663042858</v>
      </c>
      <c r="BU35" s="4">
        <f t="shared" si="67"/>
        <v>36273.721558296529</v>
      </c>
      <c r="BV35" s="4">
        <f t="shared" si="68"/>
        <v>8212.9349845096331</v>
      </c>
      <c r="BW35" s="4">
        <f t="shared" si="69"/>
        <v>25333.109889042458</v>
      </c>
      <c r="BX35" s="4">
        <f t="shared" si="70"/>
        <v>48833</v>
      </c>
      <c r="BY35" s="5">
        <f t="shared" si="71"/>
        <v>3354983.355390552</v>
      </c>
      <c r="CA35" s="3" t="s">
        <v>30</v>
      </c>
      <c r="CB35" s="4">
        <f t="shared" si="72"/>
        <v>10272113.732948745</v>
      </c>
      <c r="CC35" s="4">
        <f t="shared" si="73"/>
        <v>1398463.8961195324</v>
      </c>
      <c r="CD35" s="4">
        <f t="shared" si="74"/>
        <v>10540283.554749841</v>
      </c>
      <c r="CE35" s="4">
        <f t="shared" si="75"/>
        <v>310205.90688950964</v>
      </c>
      <c r="CF35" s="4">
        <f t="shared" si="76"/>
        <v>516956.38645072788</v>
      </c>
      <c r="CG35" s="4">
        <f t="shared" si="77"/>
        <v>34822.225382467645</v>
      </c>
      <c r="CH35" s="4">
        <f t="shared" si="78"/>
        <v>293968.29068021872</v>
      </c>
      <c r="CI35" s="4">
        <f t="shared" si="79"/>
        <v>57266.5407237904</v>
      </c>
      <c r="CJ35" s="4">
        <f t="shared" si="80"/>
        <v>171594.65107814709</v>
      </c>
      <c r="CK35" s="4">
        <f t="shared" si="81"/>
        <v>329480</v>
      </c>
      <c r="CL35" s="5">
        <f t="shared" si="82"/>
        <v>23925155.185022973</v>
      </c>
      <c r="CM35" s="5"/>
      <c r="CN35" s="3" t="s">
        <v>30</v>
      </c>
      <c r="CO35" s="4">
        <f>ParFedAn19!$C$7*CaGa19!$N36</f>
        <v>1263711.2296851173</v>
      </c>
      <c r="CP35" s="4">
        <f>ParFedAn19!$D$7*CaGa19!$N36</f>
        <v>173894.05953093324</v>
      </c>
      <c r="CQ35" s="4">
        <f>ParFedAn19!$E$7*CoAr14FIII19!R34</f>
        <v>0</v>
      </c>
      <c r="CR35" s="4">
        <f>ParFedAn19!$F$7*CaGa19!$N36</f>
        <v>46228.424783169801</v>
      </c>
      <c r="CS35" s="4">
        <f>ParFedAn19!$G$7*CaGa19!$N36</f>
        <v>94305.64835646651</v>
      </c>
      <c r="CT35" s="4">
        <f>ParFedAn19!$H$7*CaGa19!$N36</f>
        <v>5827.8191650862063</v>
      </c>
      <c r="CU35" s="4">
        <f>ParFedAn19!$I$7*CaGa19!$N36+Aj1S19!G37</f>
        <v>46215.712055638483</v>
      </c>
      <c r="CV35" s="4">
        <f>ParFedAn19!$J$7*CaGa19!$N36</f>
        <v>8175.6009565467948</v>
      </c>
      <c r="CW35" s="4">
        <f>ParFedAn19!$K$7*CoAr14FII19!O36+Aj1S19!I37</f>
        <v>25716.771461465265</v>
      </c>
      <c r="CX35" s="4">
        <f>ISR!W36</f>
        <v>0</v>
      </c>
      <c r="CY35" s="5">
        <f t="shared" si="83"/>
        <v>1664075.2659944233</v>
      </c>
      <c r="DA35" s="3" t="s">
        <v>30</v>
      </c>
      <c r="DB35" s="4">
        <f>ParFedAn19!$C$11*CaGa19!$N36</f>
        <v>1745433.7270109064</v>
      </c>
      <c r="DC35" s="4">
        <f>ParFedAn19!$D$11*CaGa19!$N36</f>
        <v>251529.61692340049</v>
      </c>
      <c r="DD35" s="4">
        <f>ParFedAn19!$E$11*CoAr14FIII19!R34</f>
        <v>0</v>
      </c>
      <c r="DE35" s="4">
        <f>ParFedAn19!$F$11*CaGa19!$N36</f>
        <v>80587.693780440386</v>
      </c>
      <c r="DF35" s="4">
        <f>ParFedAn19!$G$11*CaGa19!$N36</f>
        <v>40453.847105840672</v>
      </c>
      <c r="DG35" s="4">
        <f>ParFedAn19!$H$11*CaGa19!$N36</f>
        <v>4749.1406232216641</v>
      </c>
      <c r="DH35" s="4">
        <f>ParFedAn19!$I$11*CaGa19!$N36+Aj1S19!G37</f>
        <v>48940.191207027696</v>
      </c>
      <c r="DI35" s="4">
        <f>ParFedAn19!$J$11*CaGa19!$N36</f>
        <v>8175.6009565467948</v>
      </c>
      <c r="DJ35" s="4">
        <f>ParFedAn19!$K$11*CoAr14FII19!O36+Aj1S19!I37</f>
        <v>31234.906968805633</v>
      </c>
      <c r="DK35" s="4">
        <f>ISR!X36</f>
        <v>92832</v>
      </c>
      <c r="DL35" s="5">
        <f t="shared" si="84"/>
        <v>2303936.7245761892</v>
      </c>
      <c r="DN35" s="3" t="s">
        <v>30</v>
      </c>
      <c r="DO35" s="4">
        <f>ParFedAn19!$C$14*CaGa19!$N36</f>
        <v>1260316.4649161024</v>
      </c>
      <c r="DP35" s="4">
        <f>ParFedAn19!$D$14*CaGa19!$N36</f>
        <v>173239.50581202481</v>
      </c>
      <c r="DQ35" s="4">
        <f>ParFedAn19!$E$14*CoAr14FIII19!R34</f>
        <v>0</v>
      </c>
      <c r="DR35" s="4">
        <f>ParFedAn19!$F$14*CaGa19!$N36</f>
        <v>69249.410666626456</v>
      </c>
      <c r="DS35" s="4">
        <f>ParFedAn19!$G$14*CaGa19!$N36</f>
        <v>40453.847105840672</v>
      </c>
      <c r="DT35" s="4">
        <f>ParFedAn19!$H$14*CaGa19!$N36</f>
        <v>5570.2691956836943</v>
      </c>
      <c r="DU35" s="4">
        <f>ParFedAn19!$I$14*CaGa19!$N36+Aj1S19!G37</f>
        <v>42088.617710836697</v>
      </c>
      <c r="DV35" s="4">
        <f>ParFedAn19!$J$14*CaGa19!$N36</f>
        <v>8175.6009565467948</v>
      </c>
      <c r="DW35" s="4">
        <f>ParFedAn19!$K$14*CoAr14FII19!O36+Aj1S19!I37</f>
        <v>17843.683035480586</v>
      </c>
      <c r="DX35" s="4">
        <f>ISR!Y36</f>
        <v>0</v>
      </c>
      <c r="DY35" s="5">
        <f t="shared" si="85"/>
        <v>1616937.3993991422</v>
      </c>
      <c r="EA35" s="3" t="s">
        <v>30</v>
      </c>
      <c r="EB35" s="4">
        <f>ParFedAn19!$C$22*CaGa19!$N36</f>
        <v>1399218.0331038623</v>
      </c>
      <c r="EC35" s="4">
        <f>ParFedAn19!$D$22*CaGa19!$N36</f>
        <v>197508.41642916188</v>
      </c>
      <c r="ED35" s="4">
        <f>ParFedAn19!$E$22*CoAr14FIII19!R34</f>
        <v>0</v>
      </c>
      <c r="EE35" s="4">
        <f>ParFedAn19!$F$22*CaGa19!$N36</f>
        <v>42113.150857031331</v>
      </c>
      <c r="EF35" s="4">
        <f>ParFedAn19!$G$22*CaGa19!$N36</f>
        <v>122793.93414220105</v>
      </c>
      <c r="EG35" s="4">
        <f>ParFedAn19!$H$22*CaGa19!$N36</f>
        <v>4950.7383163757631</v>
      </c>
      <c r="EH35" s="4">
        <f>ParFedAn19!$I$22*CaGa19!$N36</f>
        <v>30658.666642171433</v>
      </c>
      <c r="EI35" s="4">
        <f>ParFedAn19!$J$22*CaGa19!$N36</f>
        <v>8175.6009565467948</v>
      </c>
      <c r="EJ35" s="4">
        <f>ParFedAn19!$K$22*CoAr14FII19!O36</f>
        <v>21390.186457244199</v>
      </c>
      <c r="EK35" s="4">
        <f>ISR!Z36</f>
        <v>73019</v>
      </c>
      <c r="EL35" s="5">
        <f t="shared" si="86"/>
        <v>1899827.7269045946</v>
      </c>
      <c r="EN35" s="3" t="s">
        <v>30</v>
      </c>
      <c r="EO35" s="4">
        <f>ParFedAn19!$C$26*CaGa19!$N36</f>
        <v>1702595.1158455524</v>
      </c>
      <c r="EP35" s="4">
        <f>ParFedAn19!$D$26*CaGa19!$N36</f>
        <v>229504.30739815402</v>
      </c>
      <c r="EQ35" s="4">
        <f>ParFedAn19!$E$26*CoAr14FIII19!R34</f>
        <v>0</v>
      </c>
      <c r="ER35" s="4">
        <f>ParFedAn19!$F$26*CaGa19!$N36</f>
        <v>43066.782909482092</v>
      </c>
      <c r="ES35" s="4">
        <f>ParFedAn19!$G$26*CaGa19!$N36</f>
        <v>40839.492843782507</v>
      </c>
      <c r="ET35" s="4">
        <f>ParFedAn19!$H$26*CaGa19!$N36</f>
        <v>3141.6574168901875</v>
      </c>
      <c r="EU35" s="4">
        <f>ParFedAn19!$I$26*CaGa19!$N36</f>
        <v>48423.816482520691</v>
      </c>
      <c r="EV35" s="4">
        <f>ParFedAn19!$J$26*CaGa19!$N36</f>
        <v>8175.6009565467948</v>
      </c>
      <c r="EW35" s="4">
        <f>ParFedAn19!$K$26*CoAr14FII19!O36</f>
        <v>24812.550512663929</v>
      </c>
      <c r="EX35" s="4">
        <f>ISR!AA36</f>
        <v>78912</v>
      </c>
      <c r="EY35" s="5">
        <f t="shared" si="87"/>
        <v>2179471.3243655926</v>
      </c>
      <c r="FA35" s="3" t="s">
        <v>30</v>
      </c>
      <c r="FB35" s="4">
        <f>ParFedAn19!$C$30*CaGa19!$N36</f>
        <v>1555161.629634985</v>
      </c>
      <c r="FC35" s="4">
        <f>ParFedAn19!$D$30*CaGa19!$N36</f>
        <v>190430.89237363706</v>
      </c>
      <c r="FD35" s="4">
        <f>ParFedAn19!$E$30*CoAr14FIII19!R34</f>
        <v>9013401.8161750678</v>
      </c>
      <c r="FE35" s="400">
        <f>ParFedAn19!$F$30*CaGa19!$N36</f>
        <v>-9416.4970622996734</v>
      </c>
      <c r="FF35" s="4">
        <f>ParFedAn19!$G$30*CaGa19!$N36</f>
        <v>40453.847038471045</v>
      </c>
      <c r="FG35" s="4">
        <f>ParFedAn19!$H$30*CaGa19!$N36</f>
        <v>5201.0914989058429</v>
      </c>
      <c r="FH35" s="4">
        <f>ParFedAn19!$I$30*CaGa19!$N36</f>
        <v>41367.565023727147</v>
      </c>
      <c r="FI35" s="4">
        <f>ParFedAn19!$J$30*CaGa19!$N36</f>
        <v>8175.6009565467948</v>
      </c>
      <c r="FJ35" s="4">
        <f>ParFedAn19!$K$30*CoAr14FII19!O36</f>
        <v>25263.442753445022</v>
      </c>
      <c r="FK35" s="4">
        <f>ISR!AB36</f>
        <v>35884</v>
      </c>
      <c r="FL35" s="5">
        <f t="shared" si="88"/>
        <v>10870039.388392486</v>
      </c>
      <c r="FN35" s="3" t="s">
        <v>30</v>
      </c>
      <c r="FO35" s="405">
        <f>ParFedAn19!C$41*CaGa19!$AC36+Aj1S19!AW37</f>
        <v>1345677.5327522203</v>
      </c>
      <c r="FP35" s="405">
        <f>ParFedAn19!D$41*CaGa19!$AC36+Aj1S19!AX37</f>
        <v>182357.09765222089</v>
      </c>
      <c r="FQ35" s="468">
        <f>IFERROR(ParFedAn19!$E$41*CoAr14FIII19!R34+Aj1S19!AY37,0)</f>
        <v>1526881.7385747728</v>
      </c>
      <c r="FR35" s="405">
        <f>ParFedAn19!F$41*CaGa19!$AC36+Aj1S19!AZ37</f>
        <v>38376.940955059232</v>
      </c>
      <c r="FS35" s="405">
        <f>ParFedAn19!G$41*CaGa19!$AC36+Aj1S19!BA37</f>
        <v>137655.76985812542</v>
      </c>
      <c r="FT35" s="405">
        <f>ParFedAn19!H$41*CaGa19!$AC36+Aj1S19!BB37</f>
        <v>5381.5091663042858</v>
      </c>
      <c r="FU35" s="405">
        <f>ParFedAn19!I$41*CaGa19!$AC36+Aj1S19!BC37</f>
        <v>36273.721558296529</v>
      </c>
      <c r="FV35" s="405">
        <f>ParFedAn19!J$41*CaGa19!$AC36+Aj1S19!BD37</f>
        <v>8212.9349845096331</v>
      </c>
      <c r="FW35" s="405">
        <f>ParFedAn19!K$41*CoAr14FII19!U36+Aj1S19!BE37</f>
        <v>25333.109889042458</v>
      </c>
      <c r="FX35" s="468">
        <f>IFERROR(ISR!AC36,0)</f>
        <v>48833</v>
      </c>
      <c r="FY35" s="5">
        <f t="shared" si="89"/>
        <v>3354983.355390552</v>
      </c>
      <c r="GA35" s="3" t="s">
        <v>30</v>
      </c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5">
        <f t="shared" si="90"/>
        <v>0</v>
      </c>
      <c r="GN35" s="3" t="s">
        <v>30</v>
      </c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5">
        <f t="shared" si="91"/>
        <v>0</v>
      </c>
      <c r="HA35" s="3" t="s">
        <v>30</v>
      </c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5">
        <f t="shared" si="92"/>
        <v>0</v>
      </c>
      <c r="HN35" s="3" t="s">
        <v>30</v>
      </c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5">
        <f t="shared" si="93"/>
        <v>0</v>
      </c>
      <c r="IA35" s="3" t="s">
        <v>30</v>
      </c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5">
        <f t="shared" si="94"/>
        <v>0</v>
      </c>
    </row>
    <row r="36" spans="1:246" s="2" customFormat="1">
      <c r="A36" s="3" t="s">
        <v>31</v>
      </c>
      <c r="B36" s="4">
        <f t="shared" si="7"/>
        <v>39969976.672040768</v>
      </c>
      <c r="C36" s="4">
        <f t="shared" si="8"/>
        <v>5604583.5918481601</v>
      </c>
      <c r="D36" s="4">
        <f t="shared" si="9"/>
        <v>0</v>
      </c>
      <c r="E36" s="4">
        <f t="shared" si="10"/>
        <v>1835532.3671164068</v>
      </c>
      <c r="F36" s="4">
        <f t="shared" si="11"/>
        <v>1640317.7177403227</v>
      </c>
      <c r="G36" s="4">
        <f t="shared" si="12"/>
        <v>151167.63031074352</v>
      </c>
      <c r="H36" s="4">
        <f t="shared" si="13"/>
        <v>1284829.9615418806</v>
      </c>
      <c r="I36" s="4">
        <f t="shared" si="14"/>
        <v>229615.7856297245</v>
      </c>
      <c r="J36" s="4">
        <f t="shared" si="15"/>
        <v>3104872.8769920291</v>
      </c>
      <c r="K36" s="4">
        <f t="shared" si="16"/>
        <v>0</v>
      </c>
      <c r="L36" s="6">
        <f t="shared" si="17"/>
        <v>53820896.603220038</v>
      </c>
      <c r="M36" s="3"/>
      <c r="N36" s="3" t="s">
        <v>31</v>
      </c>
      <c r="O36" s="4">
        <f t="shared" si="18"/>
        <v>43597811.264919564</v>
      </c>
      <c r="P36" s="4">
        <f t="shared" si="19"/>
        <v>5780402.8421303416</v>
      </c>
      <c r="Q36" s="4">
        <f t="shared" si="20"/>
        <v>0</v>
      </c>
      <c r="R36" s="4">
        <f t="shared" si="21"/>
        <v>709284.4971808187</v>
      </c>
      <c r="S36" s="4">
        <f t="shared" si="22"/>
        <v>1910630.5869225219</v>
      </c>
      <c r="T36" s="4">
        <f t="shared" si="23"/>
        <v>124451.38205730572</v>
      </c>
      <c r="U36" s="4">
        <f t="shared" si="24"/>
        <v>1127633.005481197</v>
      </c>
      <c r="V36" s="4">
        <f t="shared" si="25"/>
        <v>229615.7856297245</v>
      </c>
      <c r="W36" s="4">
        <f t="shared" si="26"/>
        <v>2956988.0320835002</v>
      </c>
      <c r="X36" s="4">
        <f t="shared" si="27"/>
        <v>12040384</v>
      </c>
      <c r="Y36" s="5">
        <f t="shared" si="28"/>
        <v>68477201.396404982</v>
      </c>
      <c r="Z36" s="5"/>
      <c r="AA36" s="3" t="s">
        <v>31</v>
      </c>
      <c r="AB36" s="4">
        <f t="shared" si="29"/>
        <v>12463573.173267096</v>
      </c>
      <c r="AC36" s="4">
        <f t="shared" si="30"/>
        <v>1688927.8963729169</v>
      </c>
      <c r="AD36" s="4">
        <f t="shared" si="31"/>
        <v>0</v>
      </c>
      <c r="AE36" s="4">
        <f t="shared" si="32"/>
        <v>355308.12423048081</v>
      </c>
      <c r="AF36" s="4">
        <f t="shared" si="33"/>
        <v>1279179.5885575679</v>
      </c>
      <c r="AG36" s="4">
        <f t="shared" si="34"/>
        <v>49892.647572513866</v>
      </c>
      <c r="AH36" s="4">
        <f t="shared" si="35"/>
        <v>335828.07788666274</v>
      </c>
      <c r="AI36" s="4">
        <f t="shared" si="36"/>
        <v>76110.54948215028</v>
      </c>
      <c r="AJ36" s="4">
        <f t="shared" si="37"/>
        <v>1051441.5250723157</v>
      </c>
      <c r="AK36" s="4">
        <f t="shared" si="38"/>
        <v>4935266</v>
      </c>
      <c r="AL36" s="5">
        <f t="shared" si="39"/>
        <v>22235527.582441702</v>
      </c>
      <c r="AN36" s="3" t="s">
        <v>31</v>
      </c>
      <c r="AO36" s="4">
        <f t="shared" si="40"/>
        <v>0</v>
      </c>
      <c r="AP36" s="4">
        <f t="shared" si="41"/>
        <v>0</v>
      </c>
      <c r="AQ36" s="4">
        <f t="shared" si="42"/>
        <v>0</v>
      </c>
      <c r="AR36" s="4">
        <f t="shared" si="43"/>
        <v>0</v>
      </c>
      <c r="AS36" s="4">
        <f t="shared" si="44"/>
        <v>0</v>
      </c>
      <c r="AT36" s="4">
        <f t="shared" si="45"/>
        <v>0</v>
      </c>
      <c r="AU36" s="4">
        <f t="shared" si="46"/>
        <v>0</v>
      </c>
      <c r="AV36" s="4">
        <f t="shared" si="47"/>
        <v>0</v>
      </c>
      <c r="AW36" s="4">
        <f t="shared" si="48"/>
        <v>0</v>
      </c>
      <c r="AX36" s="4">
        <f t="shared" si="49"/>
        <v>0</v>
      </c>
      <c r="AY36" s="5">
        <f t="shared" si="50"/>
        <v>0</v>
      </c>
      <c r="BA36" s="3" t="s">
        <v>31</v>
      </c>
      <c r="BB36" s="4">
        <f t="shared" si="95"/>
        <v>83567787.93696034</v>
      </c>
      <c r="BC36" s="4">
        <f t="shared" si="96"/>
        <v>11384986.4339785</v>
      </c>
      <c r="BD36" s="4">
        <f t="shared" si="97"/>
        <v>0</v>
      </c>
      <c r="BE36" s="4">
        <f t="shared" si="98"/>
        <v>2544816.8642972256</v>
      </c>
      <c r="BF36" s="4">
        <f t="shared" si="99"/>
        <v>3550948.3046628446</v>
      </c>
      <c r="BG36" s="4">
        <f t="shared" si="100"/>
        <v>275619.01236804924</v>
      </c>
      <c r="BH36" s="4">
        <f t="shared" si="101"/>
        <v>2412462.9670230774</v>
      </c>
      <c r="BI36" s="4">
        <f t="shared" si="102"/>
        <v>459231.57125944895</v>
      </c>
      <c r="BJ36" s="4">
        <f t="shared" si="103"/>
        <v>6061860.9090755293</v>
      </c>
      <c r="BK36" s="4">
        <f t="shared" si="104"/>
        <v>12040384</v>
      </c>
      <c r="BL36" s="5">
        <f t="shared" si="60"/>
        <v>122298097.99962501</v>
      </c>
      <c r="BN36" s="3" t="s">
        <v>31</v>
      </c>
      <c r="BO36" s="4">
        <f t="shared" si="61"/>
        <v>12463573.173267096</v>
      </c>
      <c r="BP36" s="4">
        <f t="shared" si="62"/>
        <v>1688927.8963729169</v>
      </c>
      <c r="BQ36" s="4">
        <f t="shared" si="63"/>
        <v>0</v>
      </c>
      <c r="BR36" s="4">
        <f t="shared" si="64"/>
        <v>355308.12423048081</v>
      </c>
      <c r="BS36" s="4">
        <f t="shared" si="65"/>
        <v>1279179.5885575679</v>
      </c>
      <c r="BT36" s="4">
        <f t="shared" si="66"/>
        <v>49892.647572513866</v>
      </c>
      <c r="BU36" s="4">
        <f t="shared" si="67"/>
        <v>335828.07788666274</v>
      </c>
      <c r="BV36" s="4">
        <f t="shared" si="68"/>
        <v>76110.54948215028</v>
      </c>
      <c r="BW36" s="4">
        <f t="shared" si="69"/>
        <v>1051441.5250723157</v>
      </c>
      <c r="BX36" s="4">
        <f t="shared" si="70"/>
        <v>4935266</v>
      </c>
      <c r="BY36" s="5">
        <f t="shared" si="71"/>
        <v>22235527.582441702</v>
      </c>
      <c r="CA36" s="3" t="s">
        <v>31</v>
      </c>
      <c r="CB36" s="4">
        <f t="shared" si="72"/>
        <v>96031361.110227436</v>
      </c>
      <c r="CC36" s="4">
        <f t="shared" si="73"/>
        <v>13073914.330351416</v>
      </c>
      <c r="CD36" s="4">
        <f t="shared" si="74"/>
        <v>0</v>
      </c>
      <c r="CE36" s="4">
        <f t="shared" si="75"/>
        <v>2900124.9885277064</v>
      </c>
      <c r="CF36" s="4">
        <f t="shared" si="76"/>
        <v>4830127.8932204125</v>
      </c>
      <c r="CG36" s="4">
        <f t="shared" si="77"/>
        <v>325511.65994056308</v>
      </c>
      <c r="CH36" s="4">
        <f t="shared" si="78"/>
        <v>2748291.0449097403</v>
      </c>
      <c r="CI36" s="4">
        <f t="shared" si="79"/>
        <v>535342.12074159924</v>
      </c>
      <c r="CJ36" s="4">
        <f t="shared" si="80"/>
        <v>7113302.434147845</v>
      </c>
      <c r="CK36" s="4">
        <f t="shared" si="81"/>
        <v>16975650</v>
      </c>
      <c r="CL36" s="5">
        <f t="shared" si="82"/>
        <v>144533625.58206671</v>
      </c>
      <c r="CM36" s="5"/>
      <c r="CN36" s="3" t="s">
        <v>31</v>
      </c>
      <c r="CO36" s="4">
        <f>ParFedAn19!$C$7*CaGa19!$N37</f>
        <v>11830651.078148771</v>
      </c>
      <c r="CP36" s="4">
        <f>ParFedAn19!$D$7*CaGa19!$N37</f>
        <v>1627966.8127867475</v>
      </c>
      <c r="CQ36" s="4">
        <f>ParFedAn19!$E$7*CoAr14FIII19!R35</f>
        <v>0</v>
      </c>
      <c r="CR36" s="4">
        <f>ParFedAn19!$F$7*CaGa19!$N37</f>
        <v>432782.70435121714</v>
      </c>
      <c r="CS36" s="4">
        <f>ParFedAn19!$G$7*CaGa19!$N37</f>
        <v>882873.55069397541</v>
      </c>
      <c r="CT36" s="4">
        <f>ParFedAn19!$H$7*CaGa19!$N37</f>
        <v>54559.058643376069</v>
      </c>
      <c r="CU36" s="4">
        <f>ParFedAn19!$I$7*CaGa19!$N37+Aj1S19!G38</f>
        <v>432653.66935536684</v>
      </c>
      <c r="CV36" s="4">
        <f>ParFedAn19!$J$7*CaGa19!$N37</f>
        <v>76538.595209908162</v>
      </c>
      <c r="CW36" s="4">
        <f>ParFedAn19!$K$7*CoAr14FII19!O37+Aj1S19!I38</f>
        <v>1067437.1734422147</v>
      </c>
      <c r="CX36" s="4">
        <f>ISR!W37</f>
        <v>0</v>
      </c>
      <c r="CY36" s="5">
        <f t="shared" si="83"/>
        <v>16405462.642631575</v>
      </c>
      <c r="DA36" s="3" t="s">
        <v>31</v>
      </c>
      <c r="DB36" s="4">
        <f>ParFedAn19!$C$11*CaGa19!$N37</f>
        <v>16340455.730099143</v>
      </c>
      <c r="DC36" s="4">
        <f>ParFedAn19!$D$11*CaGa19!$N37</f>
        <v>2354777.7876300542</v>
      </c>
      <c r="DD36" s="4">
        <f>ParFedAn19!$E$11*CoAr14FIII19!R35</f>
        <v>0</v>
      </c>
      <c r="DE36" s="4">
        <f>ParFedAn19!$F$11*CaGa19!$N37</f>
        <v>754448.37706051941</v>
      </c>
      <c r="DF36" s="4">
        <f>ParFedAn19!$G$11*CaGa19!$N37</f>
        <v>378722.08352317364</v>
      </c>
      <c r="DG36" s="4">
        <f>ParFedAn19!$H$11*CaGa19!$N37</f>
        <v>44460.652334629805</v>
      </c>
      <c r="DH36" s="4">
        <f>ParFedAn19!$I$11*CaGa19!$N37+Aj1S19!G38</f>
        <v>458159.78297739109</v>
      </c>
      <c r="DI36" s="4">
        <f>ParFedAn19!$J$11*CaGa19!$N37</f>
        <v>76538.595209908162</v>
      </c>
      <c r="DJ36" s="4">
        <f>ParFedAn19!$K$11*CoAr14FII19!O37+Aj1S19!I38</f>
        <v>1295755.8091631127</v>
      </c>
      <c r="DK36" s="4">
        <f>ISR!X37</f>
        <v>0</v>
      </c>
      <c r="DL36" s="5">
        <f t="shared" si="84"/>
        <v>21703318.817997929</v>
      </c>
      <c r="DN36" s="3" t="s">
        <v>31</v>
      </c>
      <c r="DO36" s="4">
        <f>ParFedAn19!$C$14*CaGa19!$N37</f>
        <v>11798869.86379285</v>
      </c>
      <c r="DP36" s="4">
        <f>ParFedAn19!$D$14*CaGa19!$N37</f>
        <v>1621838.991431358</v>
      </c>
      <c r="DQ36" s="4">
        <f>ParFedAn19!$E$14*CoAr14FIII19!R35</f>
        <v>0</v>
      </c>
      <c r="DR36" s="4">
        <f>ParFedAn19!$F$14*CaGa19!$N37</f>
        <v>648301.28570467024</v>
      </c>
      <c r="DS36" s="4">
        <f>ParFedAn19!$G$14*CaGa19!$N37</f>
        <v>378722.08352317364</v>
      </c>
      <c r="DT36" s="4">
        <f>ParFedAn19!$H$14*CaGa19!$N37</f>
        <v>52147.919332737642</v>
      </c>
      <c r="DU36" s="4">
        <f>ParFedAn19!$I$14*CaGa19!$N37+Aj1S19!G38</f>
        <v>394016.50920912274</v>
      </c>
      <c r="DV36" s="4">
        <f>ParFedAn19!$J$14*CaGa19!$N37</f>
        <v>76538.595209908162</v>
      </c>
      <c r="DW36" s="4">
        <f>ParFedAn19!$K$14*CoAr14FII19!O37+Aj1S19!I38</f>
        <v>741679.89438670164</v>
      </c>
      <c r="DX36" s="4">
        <f>ISR!Y37</f>
        <v>0</v>
      </c>
      <c r="DY36" s="5">
        <f t="shared" si="85"/>
        <v>15712115.142590519</v>
      </c>
      <c r="EA36" s="3" t="s">
        <v>31</v>
      </c>
      <c r="EB36" s="4">
        <f>ParFedAn19!$C$22*CaGa19!$N37</f>
        <v>13099242.88322589</v>
      </c>
      <c r="EC36" s="4">
        <f>ParFedAn19!$D$22*CaGa19!$N37</f>
        <v>1849040.4333538695</v>
      </c>
      <c r="ED36" s="4">
        <f>ParFedAn19!$E$22*CoAr14FIII19!R35</f>
        <v>0</v>
      </c>
      <c r="EE36" s="4">
        <f>ParFedAn19!$F$22*CaGa19!$N37</f>
        <v>394256.20496790553</v>
      </c>
      <c r="EF36" s="4">
        <f>ParFedAn19!$G$22*CaGa19!$N37</f>
        <v>1149576.0702479014</v>
      </c>
      <c r="EG36" s="4">
        <f>ParFedAn19!$H$22*CaGa19!$N37</f>
        <v>46347.975885960543</v>
      </c>
      <c r="EH36" s="4">
        <f>ParFedAn19!$I$22*CaGa19!$N37</f>
        <v>287021.25853165623</v>
      </c>
      <c r="EI36" s="4">
        <f>ParFedAn19!$J$22*CaGa19!$N37</f>
        <v>76538.595209908162</v>
      </c>
      <c r="EJ36" s="4">
        <f>ParFedAn19!$K$22*CoAr14FII19!O37</f>
        <v>885041.36646102485</v>
      </c>
      <c r="EK36" s="4">
        <f>ISR!Z37</f>
        <v>2276451</v>
      </c>
      <c r="EL36" s="5">
        <f t="shared" si="86"/>
        <v>20063515.787884116</v>
      </c>
      <c r="EN36" s="3" t="s">
        <v>31</v>
      </c>
      <c r="EO36" s="4">
        <f>ParFedAn19!$C$26*CaGa19!$N37</f>
        <v>15939407.888262622</v>
      </c>
      <c r="EP36" s="4">
        <f>ParFedAn19!$D$26*CaGa19!$N37</f>
        <v>2148580.5601619198</v>
      </c>
      <c r="EQ36" s="4">
        <f>ParFedAn19!$E$26*CoAr14FIII19!R35</f>
        <v>0</v>
      </c>
      <c r="ER36" s="4">
        <f>ParFedAn19!$F$26*CaGa19!$N37</f>
        <v>403183.94716443174</v>
      </c>
      <c r="ES36" s="4">
        <f>ParFedAn19!$G$26*CaGa19!$N37</f>
        <v>382332.43378215004</v>
      </c>
      <c r="ET36" s="4">
        <f>ParFedAn19!$H$26*CaGa19!$N37</f>
        <v>29411.666077832673</v>
      </c>
      <c r="EU36" s="4">
        <f>ParFedAn19!$I$26*CaGa19!$N37</f>
        <v>453335.5906157131</v>
      </c>
      <c r="EV36" s="4">
        <f>ParFedAn19!$J$26*CaGa19!$N37</f>
        <v>76538.595209908162</v>
      </c>
      <c r="EW36" s="4">
        <f>ParFedAn19!$K$26*CoAr14FII19!O37</f>
        <v>1026645.2634719351</v>
      </c>
      <c r="EX36" s="4">
        <f>ISR!AA37</f>
        <v>4864019</v>
      </c>
      <c r="EY36" s="5">
        <f t="shared" si="87"/>
        <v>25323454.944746509</v>
      </c>
      <c r="FA36" s="3" t="s">
        <v>31</v>
      </c>
      <c r="FB36" s="4">
        <f>ParFedAn19!$C$30*CaGa19!$N37</f>
        <v>14559160.493431054</v>
      </c>
      <c r="FC36" s="4">
        <f>ParFedAn19!$D$30*CaGa19!$N37</f>
        <v>1782781.8486145518</v>
      </c>
      <c r="FD36" s="4">
        <f>ParFedAn19!$E$30*CoAr14FIII19!R35</f>
        <v>0</v>
      </c>
      <c r="FE36" s="400">
        <f>ParFedAn19!$F$30*CaGa19!$N37</f>
        <v>-88155.654951518532</v>
      </c>
      <c r="FF36" s="4">
        <f>ParFedAn19!$G$30*CaGa19!$N37</f>
        <v>378722.08289247059</v>
      </c>
      <c r="FG36" s="4">
        <f>ParFedAn19!$H$30*CaGa19!$N37</f>
        <v>48691.740093512504</v>
      </c>
      <c r="FH36" s="4">
        <f>ParFedAn19!$I$30*CaGa19!$N37</f>
        <v>387276.15633382753</v>
      </c>
      <c r="FI36" s="4">
        <f>ParFedAn19!$J$30*CaGa19!$N37</f>
        <v>76538.595209908162</v>
      </c>
      <c r="FJ36" s="4">
        <f>ParFedAn19!$K$30*CoAr14FII19!O37</f>
        <v>1045301.4021505404</v>
      </c>
      <c r="FK36" s="4">
        <f>ISR!AB37</f>
        <v>4899914</v>
      </c>
      <c r="FL36" s="5">
        <f t="shared" si="88"/>
        <v>18190316.663774345</v>
      </c>
      <c r="FN36" s="3" t="s">
        <v>31</v>
      </c>
      <c r="FO36" s="405">
        <f>ParFedAn19!C$41*CaGa19!$AC37+Aj1S19!AW38</f>
        <v>12463573.173267096</v>
      </c>
      <c r="FP36" s="405">
        <f>ParFedAn19!D$41*CaGa19!$AC37+Aj1S19!AX38</f>
        <v>1688927.8963729169</v>
      </c>
      <c r="FQ36" s="468">
        <f>IFERROR(ParFedAn19!$E$41*CoAr14FIII19!R35+Aj1S19!AY38,0)</f>
        <v>0</v>
      </c>
      <c r="FR36" s="405">
        <f>ParFedAn19!F$41*CaGa19!$AC37+Aj1S19!AZ38</f>
        <v>355308.12423048081</v>
      </c>
      <c r="FS36" s="405">
        <f>ParFedAn19!G$41*CaGa19!$AC37+Aj1S19!BA38</f>
        <v>1279179.5885575679</v>
      </c>
      <c r="FT36" s="405">
        <f>ParFedAn19!H$41*CaGa19!$AC37+Aj1S19!BB38</f>
        <v>49892.647572513866</v>
      </c>
      <c r="FU36" s="405">
        <f>ParFedAn19!I$41*CaGa19!$AC37+Aj1S19!BC38</f>
        <v>335828.07788666274</v>
      </c>
      <c r="FV36" s="405">
        <f>ParFedAn19!J$41*CaGa19!$AC37+Aj1S19!BD38</f>
        <v>76110.54948215028</v>
      </c>
      <c r="FW36" s="405">
        <f>ParFedAn19!K$41*CoAr14FII19!U37+Aj1S19!BE38</f>
        <v>1051441.5250723157</v>
      </c>
      <c r="FX36" s="468">
        <f>IFERROR(ISR!AC37,0)</f>
        <v>4935266</v>
      </c>
      <c r="FY36" s="5">
        <f t="shared" si="89"/>
        <v>22235527.582441702</v>
      </c>
      <c r="GA36" s="3" t="s">
        <v>31</v>
      </c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5">
        <f t="shared" si="90"/>
        <v>0</v>
      </c>
      <c r="GN36" s="3" t="s">
        <v>31</v>
      </c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5">
        <f t="shared" si="91"/>
        <v>0</v>
      </c>
      <c r="HA36" s="3" t="s">
        <v>31</v>
      </c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5">
        <f t="shared" si="92"/>
        <v>0</v>
      </c>
      <c r="HN36" s="3" t="s">
        <v>31</v>
      </c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5">
        <f t="shared" si="93"/>
        <v>0</v>
      </c>
      <c r="IA36" s="3" t="s">
        <v>31</v>
      </c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5">
        <f t="shared" si="94"/>
        <v>0</v>
      </c>
    </row>
    <row r="37" spans="1:246" s="2" customFormat="1">
      <c r="A37" s="3" t="s">
        <v>32</v>
      </c>
      <c r="B37" s="4">
        <f t="shared" si="7"/>
        <v>7789241.5482822806</v>
      </c>
      <c r="C37" s="4">
        <f t="shared" si="8"/>
        <v>1092206.1759666244</v>
      </c>
      <c r="D37" s="4">
        <f t="shared" si="9"/>
        <v>0</v>
      </c>
      <c r="E37" s="4">
        <f t="shared" si="10"/>
        <v>357703.61074944434</v>
      </c>
      <c r="F37" s="4">
        <f t="shared" si="11"/>
        <v>319660.70493966434</v>
      </c>
      <c r="G37" s="4">
        <f t="shared" si="12"/>
        <v>29459.141205740918</v>
      </c>
      <c r="H37" s="4">
        <f t="shared" si="13"/>
        <v>250384.20714707044</v>
      </c>
      <c r="I37" s="4">
        <f t="shared" si="14"/>
        <v>44746.906715600278</v>
      </c>
      <c r="J37" s="4">
        <f t="shared" si="15"/>
        <v>120210.49288395504</v>
      </c>
      <c r="K37" s="4">
        <f t="shared" si="16"/>
        <v>0</v>
      </c>
      <c r="L37" s="6">
        <f t="shared" si="17"/>
        <v>10003612.78789038</v>
      </c>
      <c r="M37" s="3"/>
      <c r="N37" s="3" t="s">
        <v>32</v>
      </c>
      <c r="O37" s="4">
        <f t="shared" si="18"/>
        <v>8496224.1961083934</v>
      </c>
      <c r="P37" s="4">
        <f t="shared" si="19"/>
        <v>1126469.3585679738</v>
      </c>
      <c r="Q37" s="4">
        <f t="shared" si="20"/>
        <v>1486807.5732592375</v>
      </c>
      <c r="R37" s="4">
        <f t="shared" si="21"/>
        <v>138223.45507792008</v>
      </c>
      <c r="S37" s="4">
        <f t="shared" si="22"/>
        <v>372338.54983673705</v>
      </c>
      <c r="T37" s="4">
        <f t="shared" si="23"/>
        <v>24252.750603680139</v>
      </c>
      <c r="U37" s="4">
        <f t="shared" si="24"/>
        <v>219750.0871611117</v>
      </c>
      <c r="V37" s="4">
        <f t="shared" si="25"/>
        <v>44746.906715600278</v>
      </c>
      <c r="W37" s="4">
        <f t="shared" si="26"/>
        <v>114934.26023858148</v>
      </c>
      <c r="X37" s="4">
        <f t="shared" si="27"/>
        <v>0</v>
      </c>
      <c r="Y37" s="5">
        <f t="shared" si="28"/>
        <v>12023747.137569236</v>
      </c>
      <c r="Z37" s="5"/>
      <c r="AA37" s="3" t="s">
        <v>32</v>
      </c>
      <c r="AB37" s="4">
        <f t="shared" si="29"/>
        <v>2428867.6172577748</v>
      </c>
      <c r="AC37" s="4">
        <f t="shared" si="30"/>
        <v>329133.7258068315</v>
      </c>
      <c r="AD37" s="4">
        <f t="shared" si="31"/>
        <v>251867.09509724021</v>
      </c>
      <c r="AE37" s="4">
        <f t="shared" si="32"/>
        <v>69241.491592719452</v>
      </c>
      <c r="AF37" s="4">
        <f t="shared" si="33"/>
        <v>249283.07766256481</v>
      </c>
      <c r="AG37" s="4">
        <f t="shared" si="34"/>
        <v>9722.9449647759284</v>
      </c>
      <c r="AH37" s="4">
        <f t="shared" si="35"/>
        <v>65445.272555897456</v>
      </c>
      <c r="AI37" s="4">
        <f t="shared" si="36"/>
        <v>14832.219171737897</v>
      </c>
      <c r="AJ37" s="4">
        <f t="shared" si="37"/>
        <v>40567.144050062678</v>
      </c>
      <c r="AK37" s="4">
        <f t="shared" si="38"/>
        <v>0</v>
      </c>
      <c r="AL37" s="5">
        <f t="shared" si="39"/>
        <v>3458960.588159604</v>
      </c>
      <c r="AN37" s="3" t="s">
        <v>32</v>
      </c>
      <c r="AO37" s="4">
        <f t="shared" si="40"/>
        <v>0</v>
      </c>
      <c r="AP37" s="4">
        <f t="shared" si="41"/>
        <v>0</v>
      </c>
      <c r="AQ37" s="4">
        <f t="shared" si="42"/>
        <v>0</v>
      </c>
      <c r="AR37" s="4">
        <f t="shared" si="43"/>
        <v>0</v>
      </c>
      <c r="AS37" s="4">
        <f t="shared" si="44"/>
        <v>0</v>
      </c>
      <c r="AT37" s="4">
        <f t="shared" si="45"/>
        <v>0</v>
      </c>
      <c r="AU37" s="4">
        <f t="shared" si="46"/>
        <v>0</v>
      </c>
      <c r="AV37" s="4">
        <f t="shared" si="47"/>
        <v>0</v>
      </c>
      <c r="AW37" s="4">
        <f t="shared" si="48"/>
        <v>0</v>
      </c>
      <c r="AX37" s="4">
        <f t="shared" si="49"/>
        <v>0</v>
      </c>
      <c r="AY37" s="5">
        <f t="shared" si="50"/>
        <v>0</v>
      </c>
      <c r="BA37" s="3" t="s">
        <v>32</v>
      </c>
      <c r="BB37" s="4">
        <f t="shared" si="95"/>
        <v>16285465.744390674</v>
      </c>
      <c r="BC37" s="4">
        <f t="shared" si="96"/>
        <v>2218675.5345345982</v>
      </c>
      <c r="BD37" s="4">
        <f t="shared" si="97"/>
        <v>1486807.5732592375</v>
      </c>
      <c r="BE37" s="4">
        <f t="shared" si="98"/>
        <v>495927.06582736439</v>
      </c>
      <c r="BF37" s="4">
        <f t="shared" si="99"/>
        <v>691999.25477640145</v>
      </c>
      <c r="BG37" s="4">
        <f t="shared" si="100"/>
        <v>53711.89180942106</v>
      </c>
      <c r="BH37" s="4">
        <f t="shared" si="101"/>
        <v>470134.29430818214</v>
      </c>
      <c r="BI37" s="4">
        <f t="shared" si="102"/>
        <v>89493.813431200557</v>
      </c>
      <c r="BJ37" s="4">
        <f t="shared" si="103"/>
        <v>235144.75312253655</v>
      </c>
      <c r="BK37" s="4">
        <f t="shared" si="104"/>
        <v>0</v>
      </c>
      <c r="BL37" s="5">
        <f t="shared" si="60"/>
        <v>22027359.92545962</v>
      </c>
      <c r="BN37" s="3" t="s">
        <v>32</v>
      </c>
      <c r="BO37" s="4">
        <f t="shared" si="61"/>
        <v>2428867.6172577748</v>
      </c>
      <c r="BP37" s="4">
        <f t="shared" si="62"/>
        <v>329133.7258068315</v>
      </c>
      <c r="BQ37" s="4">
        <f t="shared" si="63"/>
        <v>251867.09509724021</v>
      </c>
      <c r="BR37" s="4">
        <f t="shared" si="64"/>
        <v>69241.491592719452</v>
      </c>
      <c r="BS37" s="4">
        <f t="shared" si="65"/>
        <v>249283.07766256481</v>
      </c>
      <c r="BT37" s="4">
        <f t="shared" si="66"/>
        <v>9722.9449647759284</v>
      </c>
      <c r="BU37" s="4">
        <f t="shared" si="67"/>
        <v>65445.272555897456</v>
      </c>
      <c r="BV37" s="4">
        <f t="shared" si="68"/>
        <v>14832.219171737897</v>
      </c>
      <c r="BW37" s="4">
        <f t="shared" si="69"/>
        <v>40567.144050062678</v>
      </c>
      <c r="BX37" s="4">
        <f t="shared" si="70"/>
        <v>0</v>
      </c>
      <c r="BY37" s="5">
        <f t="shared" si="71"/>
        <v>3458960.588159604</v>
      </c>
      <c r="CA37" s="3" t="s">
        <v>32</v>
      </c>
      <c r="CB37" s="4">
        <f t="shared" si="72"/>
        <v>18714333.361648448</v>
      </c>
      <c r="CC37" s="4">
        <f t="shared" si="73"/>
        <v>2547809.2603414296</v>
      </c>
      <c r="CD37" s="4">
        <f t="shared" si="74"/>
        <v>1738674.6683564777</v>
      </c>
      <c r="CE37" s="4">
        <f t="shared" si="75"/>
        <v>565168.55742008379</v>
      </c>
      <c r="CF37" s="4">
        <f t="shared" si="76"/>
        <v>941282.33243896626</v>
      </c>
      <c r="CG37" s="4">
        <f t="shared" si="77"/>
        <v>63434.836774196985</v>
      </c>
      <c r="CH37" s="4">
        <f t="shared" si="78"/>
        <v>535579.56686407956</v>
      </c>
      <c r="CI37" s="4">
        <f t="shared" si="79"/>
        <v>104326.03260293846</v>
      </c>
      <c r="CJ37" s="4">
        <f t="shared" si="80"/>
        <v>275711.89717259922</v>
      </c>
      <c r="CK37" s="4">
        <f t="shared" si="81"/>
        <v>0</v>
      </c>
      <c r="CL37" s="5">
        <f t="shared" si="82"/>
        <v>25486320.513619222</v>
      </c>
      <c r="CM37" s="5"/>
      <c r="CN37" s="3" t="s">
        <v>32</v>
      </c>
      <c r="CO37" s="4">
        <f>ParFedAn19!$C$7*CaGa19!$N38</f>
        <v>2305525.4617050528</v>
      </c>
      <c r="CP37" s="4">
        <f>ParFedAn19!$D$7*CaGa19!$N38</f>
        <v>317253.79380202113</v>
      </c>
      <c r="CQ37" s="4">
        <f>ParFedAn19!$E$7*CoAr14FIII19!R36</f>
        <v>0</v>
      </c>
      <c r="CR37" s="4">
        <f>ParFedAn19!$F$7*CaGa19!$N38</f>
        <v>84339.529386529161</v>
      </c>
      <c r="CS37" s="4">
        <f>ParFedAn19!$G$7*CaGa19!$N38</f>
        <v>172052.02293138838</v>
      </c>
      <c r="CT37" s="4">
        <f>ParFedAn19!$H$7*CaGa19!$N38</f>
        <v>10632.322603215978</v>
      </c>
      <c r="CU37" s="4">
        <f>ParFedAn19!$I$7*CaGa19!$N38+Aj1S19!G39</f>
        <v>84314.383391895637</v>
      </c>
      <c r="CV37" s="4">
        <f>ParFedAn19!$J$7*CaGa19!$N38</f>
        <v>14915.63557186676</v>
      </c>
      <c r="CW37" s="4">
        <f>ParFedAn19!$K$7*CoAr14FII19!O38+Aj1S19!I39</f>
        <v>41332.60186838152</v>
      </c>
      <c r="CX37" s="4">
        <f>ISR!W38</f>
        <v>0</v>
      </c>
      <c r="CY37" s="5">
        <f t="shared" si="83"/>
        <v>3030365.7512603519</v>
      </c>
      <c r="DA37" s="3" t="s">
        <v>32</v>
      </c>
      <c r="DB37" s="4">
        <f>ParFedAn19!$C$11*CaGa19!$N38</f>
        <v>3184384.062445262</v>
      </c>
      <c r="DC37" s="4">
        <f>ParFedAn19!$D$11*CaGa19!$N38</f>
        <v>458892.76170657703</v>
      </c>
      <c r="DD37" s="4">
        <f>ParFedAn19!$E$11*CoAr14FIII19!R36</f>
        <v>0</v>
      </c>
      <c r="DE37" s="4">
        <f>ParFedAn19!$F$11*CaGa19!$N38</f>
        <v>147024.87051348813</v>
      </c>
      <c r="DF37" s="4">
        <f>ParFedAn19!$G$11*CaGa19!$N38</f>
        <v>73804.341004137968</v>
      </c>
      <c r="DG37" s="4">
        <f>ParFedAn19!$H$11*CaGa19!$N38</f>
        <v>8664.3723430261907</v>
      </c>
      <c r="DH37" s="4">
        <f>ParFedAn19!$I$11*CaGa19!$N38+Aj1S19!G39</f>
        <v>89284.946211834758</v>
      </c>
      <c r="DI37" s="4">
        <f>ParFedAn19!$J$11*CaGa19!$N38</f>
        <v>14915.63557186676</v>
      </c>
      <c r="DJ37" s="4">
        <f>ParFedAn19!$K$11*CoAr14FII19!O38+Aj1S19!I39</f>
        <v>50207.048842985489</v>
      </c>
      <c r="DK37" s="4">
        <f>ISR!X38</f>
        <v>0</v>
      </c>
      <c r="DL37" s="5">
        <f t="shared" si="84"/>
        <v>4027178.0386391785</v>
      </c>
      <c r="DN37" s="3" t="s">
        <v>32</v>
      </c>
      <c r="DO37" s="4">
        <f>ParFedAn19!$C$14*CaGa19!$N38</f>
        <v>2299332.0241319663</v>
      </c>
      <c r="DP37" s="4">
        <f>ParFedAn19!$D$14*CaGa19!$N38</f>
        <v>316059.62045802618</v>
      </c>
      <c r="DQ37" s="4">
        <f>ParFedAn19!$E$14*CoAr14FIII19!R36</f>
        <v>0</v>
      </c>
      <c r="DR37" s="4">
        <f>ParFedAn19!$F$14*CaGa19!$N38</f>
        <v>126339.21084942705</v>
      </c>
      <c r="DS37" s="4">
        <f>ParFedAn19!$G$14*CaGa19!$N38</f>
        <v>73804.341004137968</v>
      </c>
      <c r="DT37" s="4">
        <f>ParFedAn19!$H$14*CaGa19!$N38</f>
        <v>10162.446259498747</v>
      </c>
      <c r="DU37" s="4">
        <f>ParFedAn19!$I$14*CaGa19!$N38+Aj1S19!G39</f>
        <v>76784.877543340044</v>
      </c>
      <c r="DV37" s="4">
        <f>ParFedAn19!$J$14*CaGa19!$N38</f>
        <v>14915.63557186676</v>
      </c>
      <c r="DW37" s="4">
        <f>ParFedAn19!$K$14*CoAr14FII19!O38+Aj1S19!I39</f>
        <v>28670.842172588029</v>
      </c>
      <c r="DX37" s="4">
        <f>ISR!Y38</f>
        <v>0</v>
      </c>
      <c r="DY37" s="5">
        <f t="shared" si="85"/>
        <v>2946068.9979908508</v>
      </c>
      <c r="EA37" s="3" t="s">
        <v>32</v>
      </c>
      <c r="EB37" s="4">
        <f>ParFedAn19!$C$22*CaGa19!$N38</f>
        <v>2552745.2206004634</v>
      </c>
      <c r="EC37" s="4">
        <f>ParFedAn19!$D$22*CaGa19!$N38</f>
        <v>360336.02636572352</v>
      </c>
      <c r="ED37" s="4">
        <f>ParFedAn19!$E$22*CoAr14FIII19!R36</f>
        <v>0</v>
      </c>
      <c r="EE37" s="4">
        <f>ParFedAn19!$F$22*CaGa19!$N38</f>
        <v>76831.588809814275</v>
      </c>
      <c r="EF37" s="4">
        <f>ParFedAn19!$G$22*CaGa19!$N38</f>
        <v>224026.29260350874</v>
      </c>
      <c r="EG37" s="4">
        <f>ParFedAn19!$H$22*CaGa19!$N38</f>
        <v>9032.1688804547557</v>
      </c>
      <c r="EH37" s="4">
        <f>ParFedAn19!$I$22*CaGa19!$N38</f>
        <v>55933.930873642887</v>
      </c>
      <c r="EI37" s="4">
        <f>ParFedAn19!$J$22*CaGa19!$N38</f>
        <v>14915.63557186676</v>
      </c>
      <c r="EJ37" s="4">
        <f>ParFedAn19!$K$22*CoAr14FII19!O38</f>
        <v>34400.401229580879</v>
      </c>
      <c r="EK37" s="4">
        <f>ISR!Z38</f>
        <v>0</v>
      </c>
      <c r="EL37" s="5">
        <f t="shared" si="86"/>
        <v>3328221.2649350548</v>
      </c>
      <c r="EN37" s="3" t="s">
        <v>32</v>
      </c>
      <c r="EO37" s="4">
        <f>ParFedAn19!$C$26*CaGa19!$N38</f>
        <v>3106228.9377096719</v>
      </c>
      <c r="EP37" s="4">
        <f>ParFedAn19!$D$26*CaGa19!$N38</f>
        <v>418709.60061759665</v>
      </c>
      <c r="EQ37" s="4">
        <f>ParFedAn19!$E$26*CoAr14FIII19!R36</f>
        <v>0</v>
      </c>
      <c r="ER37" s="4">
        <f>ParFedAn19!$F$26*CaGa19!$N38</f>
        <v>78571.403196500629</v>
      </c>
      <c r="ES37" s="4">
        <f>ParFedAn19!$G$26*CaGa19!$N38</f>
        <v>74507.916352000058</v>
      </c>
      <c r="ET37" s="4">
        <f>ParFedAn19!$H$26*CaGa19!$N38</f>
        <v>5731.6663779269056</v>
      </c>
      <c r="EU37" s="4">
        <f>ParFedAn19!$I$26*CaGa19!$N38</f>
        <v>88344.820581520456</v>
      </c>
      <c r="EV37" s="4">
        <f>ParFedAn19!$J$26*CaGa19!$N38</f>
        <v>14915.63557186676</v>
      </c>
      <c r="EW37" s="4">
        <f>ParFedAn19!$K$26*CoAr14FII19!O38</f>
        <v>39904.359640390459</v>
      </c>
      <c r="EX37" s="4">
        <f>ISR!AA38</f>
        <v>0</v>
      </c>
      <c r="EY37" s="5">
        <f t="shared" si="87"/>
        <v>3826914.3400474736</v>
      </c>
      <c r="FA37" s="3" t="s">
        <v>32</v>
      </c>
      <c r="FB37" s="4">
        <f>ParFedAn19!$C$30*CaGa19!$N38</f>
        <v>2837250.0377982571</v>
      </c>
      <c r="FC37" s="4">
        <f>ParFedAn19!$D$30*CaGa19!$N38</f>
        <v>347423.73158465367</v>
      </c>
      <c r="FD37" s="4">
        <f>ParFedAn19!$E$30*CoAr14FIII19!R36</f>
        <v>1486807.5732592375</v>
      </c>
      <c r="FE37" s="400">
        <f>ParFedAn19!$F$30*CaGa19!$N38</f>
        <v>-17179.536928394842</v>
      </c>
      <c r="FF37" s="4">
        <f>ParFedAn19!$G$30*CaGa19!$N38</f>
        <v>73804.340881228258</v>
      </c>
      <c r="FG37" s="4">
        <f>ParFedAn19!$H$30*CaGa19!$N38</f>
        <v>9488.9153452984774</v>
      </c>
      <c r="FH37" s="4">
        <f>ParFedAn19!$I$30*CaGa19!$N38</f>
        <v>75471.335705948368</v>
      </c>
      <c r="FI37" s="4">
        <f>ParFedAn19!$J$30*CaGa19!$N38</f>
        <v>14915.63557186676</v>
      </c>
      <c r="FJ37" s="4">
        <f>ParFedAn19!$K$30*CoAr14FII19!O38</f>
        <v>40629.499368610144</v>
      </c>
      <c r="FK37" s="4">
        <f>ISR!AB38</f>
        <v>0</v>
      </c>
      <c r="FL37" s="5">
        <f t="shared" si="88"/>
        <v>4868611.532586704</v>
      </c>
      <c r="FN37" s="3" t="s">
        <v>32</v>
      </c>
      <c r="FO37" s="405">
        <f>ParFedAn19!C$41*CaGa19!$AC38+Aj1S19!AW39</f>
        <v>2428867.6172577748</v>
      </c>
      <c r="FP37" s="405">
        <f>ParFedAn19!D$41*CaGa19!$AC38+Aj1S19!AX39</f>
        <v>329133.7258068315</v>
      </c>
      <c r="FQ37" s="468">
        <f>IFERROR(ParFedAn19!$E$41*CoAr14FIII19!R36+Aj1S19!AY39,0)</f>
        <v>251867.09509724021</v>
      </c>
      <c r="FR37" s="405">
        <f>ParFedAn19!F$41*CaGa19!$AC38+Aj1S19!AZ39</f>
        <v>69241.491592719452</v>
      </c>
      <c r="FS37" s="405">
        <f>ParFedAn19!G$41*CaGa19!$AC38+Aj1S19!BA39</f>
        <v>249283.07766256481</v>
      </c>
      <c r="FT37" s="405">
        <f>ParFedAn19!H$41*CaGa19!$AC38+Aj1S19!BB39</f>
        <v>9722.9449647759284</v>
      </c>
      <c r="FU37" s="405">
        <f>ParFedAn19!I$41*CaGa19!$AC38+Aj1S19!BC39</f>
        <v>65445.272555897456</v>
      </c>
      <c r="FV37" s="405">
        <f>ParFedAn19!J$41*CaGa19!$AC38+Aj1S19!BD39</f>
        <v>14832.219171737897</v>
      </c>
      <c r="FW37" s="405">
        <f>ParFedAn19!K$41*CoAr14FII19!U38+Aj1S19!BE39</f>
        <v>40567.144050062678</v>
      </c>
      <c r="FX37" s="468">
        <f>IFERROR(ISR!AC38,0)</f>
        <v>0</v>
      </c>
      <c r="FY37" s="5">
        <f t="shared" si="89"/>
        <v>3458960.588159604</v>
      </c>
      <c r="GA37" s="3" t="s">
        <v>32</v>
      </c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5">
        <f t="shared" si="90"/>
        <v>0</v>
      </c>
      <c r="GN37" s="3" t="s">
        <v>32</v>
      </c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5">
        <f t="shared" si="91"/>
        <v>0</v>
      </c>
      <c r="HA37" s="3" t="s">
        <v>32</v>
      </c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5">
        <f t="shared" si="92"/>
        <v>0</v>
      </c>
      <c r="HN37" s="3" t="s">
        <v>32</v>
      </c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5">
        <f t="shared" si="93"/>
        <v>0</v>
      </c>
      <c r="IA37" s="3" t="s">
        <v>32</v>
      </c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5">
        <f t="shared" si="94"/>
        <v>0</v>
      </c>
    </row>
    <row r="38" spans="1:246" s="2" customFormat="1">
      <c r="A38" s="3" t="s">
        <v>33</v>
      </c>
      <c r="B38" s="4">
        <f t="shared" si="7"/>
        <v>28558532.8404148</v>
      </c>
      <c r="C38" s="4">
        <f t="shared" si="8"/>
        <v>4004472.8041236908</v>
      </c>
      <c r="D38" s="4">
        <f t="shared" si="9"/>
        <v>0</v>
      </c>
      <c r="E38" s="4">
        <f t="shared" si="10"/>
        <v>1311487.1648800937</v>
      </c>
      <c r="F38" s="4">
        <f t="shared" si="11"/>
        <v>1172006.3735631264</v>
      </c>
      <c r="G38" s="4">
        <f t="shared" si="12"/>
        <v>108009.21326673948</v>
      </c>
      <c r="H38" s="4">
        <f t="shared" si="13"/>
        <v>918010.5095461891</v>
      </c>
      <c r="I38" s="4">
        <f t="shared" si="14"/>
        <v>164060.38983683306</v>
      </c>
      <c r="J38" s="4">
        <f t="shared" si="15"/>
        <v>941513.27161409426</v>
      </c>
      <c r="K38" s="4">
        <f t="shared" si="16"/>
        <v>4245539</v>
      </c>
      <c r="L38" s="6">
        <f t="shared" si="17"/>
        <v>41423631.567245573</v>
      </c>
      <c r="M38" s="3"/>
      <c r="N38" s="3" t="s">
        <v>33</v>
      </c>
      <c r="O38" s="4">
        <f t="shared" si="18"/>
        <v>31150619.250932895</v>
      </c>
      <c r="P38" s="4">
        <f t="shared" si="19"/>
        <v>4130095.590305428</v>
      </c>
      <c r="Q38" s="4">
        <f t="shared" si="20"/>
        <v>1373660.1542842835</v>
      </c>
      <c r="R38" s="4">
        <f t="shared" si="21"/>
        <v>506783.49832775333</v>
      </c>
      <c r="S38" s="4">
        <f t="shared" si="22"/>
        <v>1365144.8138246287</v>
      </c>
      <c r="T38" s="4">
        <f t="shared" si="23"/>
        <v>88920.464244471834</v>
      </c>
      <c r="U38" s="4">
        <f t="shared" si="24"/>
        <v>805693.34536281996</v>
      </c>
      <c r="V38" s="4">
        <f t="shared" si="25"/>
        <v>164060.38983683306</v>
      </c>
      <c r="W38" s="4">
        <f t="shared" si="26"/>
        <v>897852.56018240901</v>
      </c>
      <c r="X38" s="4">
        <f t="shared" si="27"/>
        <v>2638059</v>
      </c>
      <c r="Y38" s="5">
        <f t="shared" si="28"/>
        <v>43120889.067301519</v>
      </c>
      <c r="Z38" s="5"/>
      <c r="AA38" s="3" t="s">
        <v>33</v>
      </c>
      <c r="AB38" s="4">
        <f t="shared" si="29"/>
        <v>8905218.2016069163</v>
      </c>
      <c r="AC38" s="4">
        <f t="shared" si="30"/>
        <v>1206738.327355545</v>
      </c>
      <c r="AD38" s="4">
        <f t="shared" si="31"/>
        <v>232699.77832570858</v>
      </c>
      <c r="AE38" s="4">
        <f t="shared" si="32"/>
        <v>253867.51705062442</v>
      </c>
      <c r="AF38" s="4">
        <f t="shared" si="33"/>
        <v>913973.32023372396</v>
      </c>
      <c r="AG38" s="4">
        <f t="shared" si="34"/>
        <v>35648.277352925688</v>
      </c>
      <c r="AH38" s="4">
        <f t="shared" si="35"/>
        <v>239949.03148813764</v>
      </c>
      <c r="AI38" s="4">
        <f t="shared" si="36"/>
        <v>54380.958105698737</v>
      </c>
      <c r="AJ38" s="4">
        <f t="shared" si="37"/>
        <v>317316.96997633355</v>
      </c>
      <c r="AK38" s="4">
        <f t="shared" si="38"/>
        <v>793627</v>
      </c>
      <c r="AL38" s="5">
        <f t="shared" si="39"/>
        <v>12953419.381495612</v>
      </c>
      <c r="AN38" s="3" t="s">
        <v>33</v>
      </c>
      <c r="AO38" s="4">
        <f t="shared" si="40"/>
        <v>0</v>
      </c>
      <c r="AP38" s="4">
        <f t="shared" si="41"/>
        <v>0</v>
      </c>
      <c r="AQ38" s="4">
        <f t="shared" si="42"/>
        <v>0</v>
      </c>
      <c r="AR38" s="4">
        <f t="shared" si="43"/>
        <v>0</v>
      </c>
      <c r="AS38" s="4">
        <f t="shared" si="44"/>
        <v>0</v>
      </c>
      <c r="AT38" s="4">
        <f t="shared" si="45"/>
        <v>0</v>
      </c>
      <c r="AU38" s="4">
        <f t="shared" si="46"/>
        <v>0</v>
      </c>
      <c r="AV38" s="4">
        <f t="shared" si="47"/>
        <v>0</v>
      </c>
      <c r="AW38" s="4">
        <f t="shared" si="48"/>
        <v>0</v>
      </c>
      <c r="AX38" s="4">
        <f t="shared" si="49"/>
        <v>0</v>
      </c>
      <c r="AY38" s="5">
        <f t="shared" si="50"/>
        <v>0</v>
      </c>
      <c r="BA38" s="3" t="s">
        <v>33</v>
      </c>
      <c r="BB38" s="4">
        <f t="shared" si="95"/>
        <v>59709152.091347702</v>
      </c>
      <c r="BC38" s="4">
        <f t="shared" si="96"/>
        <v>8134568.3944291193</v>
      </c>
      <c r="BD38" s="4">
        <f t="shared" si="97"/>
        <v>1373660.1542842835</v>
      </c>
      <c r="BE38" s="4">
        <f t="shared" si="98"/>
        <v>1818270.6632078467</v>
      </c>
      <c r="BF38" s="4">
        <f t="shared" si="99"/>
        <v>2537151.1873877551</v>
      </c>
      <c r="BG38" s="4">
        <f t="shared" si="100"/>
        <v>196929.67751121131</v>
      </c>
      <c r="BH38" s="4">
        <f t="shared" si="101"/>
        <v>1723703.8549090093</v>
      </c>
      <c r="BI38" s="4">
        <f t="shared" si="102"/>
        <v>328120.77967366611</v>
      </c>
      <c r="BJ38" s="4">
        <f t="shared" si="103"/>
        <v>1839365.8317965032</v>
      </c>
      <c r="BK38" s="4">
        <f t="shared" si="104"/>
        <v>6883598</v>
      </c>
      <c r="BL38" s="5">
        <f t="shared" si="60"/>
        <v>84544520.634547085</v>
      </c>
      <c r="BN38" s="3" t="s">
        <v>33</v>
      </c>
      <c r="BO38" s="4">
        <f t="shared" si="61"/>
        <v>8905218.2016069163</v>
      </c>
      <c r="BP38" s="4">
        <f t="shared" si="62"/>
        <v>1206738.327355545</v>
      </c>
      <c r="BQ38" s="4">
        <f t="shared" si="63"/>
        <v>232699.77832570858</v>
      </c>
      <c r="BR38" s="4">
        <f t="shared" si="64"/>
        <v>253867.51705062442</v>
      </c>
      <c r="BS38" s="4">
        <f t="shared" si="65"/>
        <v>913973.32023372396</v>
      </c>
      <c r="BT38" s="4">
        <f t="shared" si="66"/>
        <v>35648.277352925688</v>
      </c>
      <c r="BU38" s="4">
        <f t="shared" si="67"/>
        <v>239949.03148813764</v>
      </c>
      <c r="BV38" s="4">
        <f t="shared" si="68"/>
        <v>54380.958105698737</v>
      </c>
      <c r="BW38" s="4">
        <f t="shared" si="69"/>
        <v>317316.96997633355</v>
      </c>
      <c r="BX38" s="4">
        <f t="shared" si="70"/>
        <v>793627</v>
      </c>
      <c r="BY38" s="5">
        <f t="shared" si="71"/>
        <v>12953419.381495612</v>
      </c>
      <c r="CA38" s="3" t="s">
        <v>33</v>
      </c>
      <c r="CB38" s="4">
        <f t="shared" si="72"/>
        <v>68614370.292954624</v>
      </c>
      <c r="CC38" s="4">
        <f t="shared" si="73"/>
        <v>9341306.7217846643</v>
      </c>
      <c r="CD38" s="4">
        <f t="shared" si="74"/>
        <v>1606359.9326099921</v>
      </c>
      <c r="CE38" s="4">
        <f t="shared" si="75"/>
        <v>2072138.1802584711</v>
      </c>
      <c r="CF38" s="4">
        <f t="shared" si="76"/>
        <v>3451124.5076214792</v>
      </c>
      <c r="CG38" s="4">
        <f t="shared" si="77"/>
        <v>232577.95486413699</v>
      </c>
      <c r="CH38" s="4">
        <f t="shared" si="78"/>
        <v>1963652.8863971469</v>
      </c>
      <c r="CI38" s="4">
        <f t="shared" si="79"/>
        <v>382501.73777936486</v>
      </c>
      <c r="CJ38" s="4">
        <f t="shared" si="80"/>
        <v>2156682.8017728366</v>
      </c>
      <c r="CK38" s="4">
        <f t="shared" si="81"/>
        <v>7677225</v>
      </c>
      <c r="CL38" s="5">
        <f t="shared" si="82"/>
        <v>97497940.016042724</v>
      </c>
      <c r="CM38" s="5"/>
      <c r="CN38" s="3" t="s">
        <v>33</v>
      </c>
      <c r="CO38" s="4">
        <f>ParFedAn19!$C$7*CaGa19!$N39</f>
        <v>8452995.6099559031</v>
      </c>
      <c r="CP38" s="4">
        <f>ParFedAn19!$D$7*CaGa19!$N39</f>
        <v>1163181.6567608209</v>
      </c>
      <c r="CQ38" s="4">
        <f>ParFedAn19!$E$7*CoAr14FIII19!R37</f>
        <v>0</v>
      </c>
      <c r="CR38" s="4">
        <f>ParFedAn19!$F$7*CaGa19!$N39</f>
        <v>309223.07451891521</v>
      </c>
      <c r="CS38" s="4">
        <f>ParFedAn19!$G$7*CaGa19!$N39</f>
        <v>630812.80978241249</v>
      </c>
      <c r="CT38" s="4">
        <f>ParFedAn19!$H$7*CaGa19!$N39</f>
        <v>38982.426254426391</v>
      </c>
      <c r="CU38" s="4">
        <f>ParFedAn19!$I$7*CaGa19!$N39+Aj1S19!G40</f>
        <v>309130.87906611641</v>
      </c>
      <c r="CV38" s="4">
        <f>ParFedAn19!$J$7*CaGa19!$N39</f>
        <v>54686.796612277685</v>
      </c>
      <c r="CW38" s="4">
        <f>ParFedAn19!$K$7*CoAr14FII19!O39+Aj1S19!I40</f>
        <v>323699.76706399425</v>
      </c>
      <c r="CX38" s="4">
        <f>ISR!W39</f>
        <v>2673517</v>
      </c>
      <c r="CY38" s="5">
        <f t="shared" si="83"/>
        <v>13956230.020014867</v>
      </c>
      <c r="DA38" s="3" t="s">
        <v>33</v>
      </c>
      <c r="DB38" s="4">
        <f>ParFedAn19!$C$11*CaGa19!$N39</f>
        <v>11675249.285842381</v>
      </c>
      <c r="DC38" s="4">
        <f>ParFedAn19!$D$11*CaGa19!$N39</f>
        <v>1682487.8165854241</v>
      </c>
      <c r="DD38" s="4">
        <f>ParFedAn19!$E$11*CoAr14FIII19!R37</f>
        <v>0</v>
      </c>
      <c r="DE38" s="4">
        <f>ParFedAn19!$F$11*CaGa19!$N39</f>
        <v>539053.07299696282</v>
      </c>
      <c r="DF38" s="4">
        <f>ParFedAn19!$G$11*CaGa19!$N39</f>
        <v>270596.78189035697</v>
      </c>
      <c r="DG38" s="4">
        <f>ParFedAn19!$H$11*CaGa19!$N39</f>
        <v>31767.11886081671</v>
      </c>
      <c r="DH38" s="4">
        <f>ParFedAn19!$I$11*CaGa19!$N39+Aj1S19!G40</f>
        <v>327354.98736326891</v>
      </c>
      <c r="DI38" s="4">
        <f>ParFedAn19!$J$11*CaGa19!$N39</f>
        <v>54686.796612277685</v>
      </c>
      <c r="DJ38" s="4">
        <f>ParFedAn19!$K$11*CoAr14FII19!O39+Aj1S19!I40</f>
        <v>393025.87504790851</v>
      </c>
      <c r="DK38" s="4">
        <f>ISR!X39</f>
        <v>785823</v>
      </c>
      <c r="DL38" s="5">
        <f t="shared" si="84"/>
        <v>15760044.735199397</v>
      </c>
      <c r="DN38" s="3" t="s">
        <v>33</v>
      </c>
      <c r="DO38" s="4">
        <f>ParFedAn19!$C$14*CaGa19!$N39</f>
        <v>8430287.9446165152</v>
      </c>
      <c r="DP38" s="4">
        <f>ParFedAn19!$D$14*CaGa19!$N39</f>
        <v>1158803.3307774458</v>
      </c>
      <c r="DQ38" s="4">
        <f>ParFedAn19!$E$14*CoAr14FIII19!R37</f>
        <v>0</v>
      </c>
      <c r="DR38" s="4">
        <f>ParFedAn19!$F$14*CaGa19!$N39</f>
        <v>463211.01736421546</v>
      </c>
      <c r="DS38" s="4">
        <f>ParFedAn19!$G$14*CaGa19!$N39</f>
        <v>270596.78189035697</v>
      </c>
      <c r="DT38" s="4">
        <f>ParFedAn19!$H$14*CaGa19!$N39</f>
        <v>37259.668151496364</v>
      </c>
      <c r="DU38" s="4">
        <f>ParFedAn19!$I$14*CaGa19!$N39+Aj1S19!G40</f>
        <v>281524.64311680378</v>
      </c>
      <c r="DV38" s="4">
        <f>ParFedAn19!$J$14*CaGa19!$N39</f>
        <v>54686.796612277685</v>
      </c>
      <c r="DW38" s="4">
        <f>ParFedAn19!$K$14*CoAr14FII19!O39+Aj1S19!I40</f>
        <v>224787.62950219138</v>
      </c>
      <c r="DX38" s="4">
        <f>ISR!Y39</f>
        <v>786199</v>
      </c>
      <c r="DY38" s="5">
        <f t="shared" si="85"/>
        <v>11707356.812031303</v>
      </c>
      <c r="EA38" s="3" t="s">
        <v>33</v>
      </c>
      <c r="EB38" s="4">
        <f>ParFedAn19!$C$22*CaGa19!$N39</f>
        <v>9359403.9629965108</v>
      </c>
      <c r="EC38" s="4">
        <f>ParFedAn19!$D$22*CaGa19!$N39</f>
        <v>1321138.6729712384</v>
      </c>
      <c r="ED38" s="4">
        <f>ParFedAn19!$E$22*CoAr14FIII19!R37</f>
        <v>0</v>
      </c>
      <c r="EE38" s="4">
        <f>ParFedAn19!$F$22*CaGa19!$N39</f>
        <v>281695.90564182738</v>
      </c>
      <c r="EF38" s="4">
        <f>ParFedAn19!$G$22*CaGa19!$N39</f>
        <v>821371.6566338304</v>
      </c>
      <c r="EG38" s="4">
        <f>ParFedAn19!$H$22*CaGa19!$N39</f>
        <v>33115.610806744466</v>
      </c>
      <c r="EH38" s="4">
        <f>ParFedAn19!$I$22*CaGa19!$N39</f>
        <v>205076.57797577037</v>
      </c>
      <c r="EI38" s="4">
        <f>ParFedAn19!$J$22*CaGa19!$N39</f>
        <v>54686.796612277685</v>
      </c>
      <c r="EJ38" s="4">
        <f>ParFedAn19!$K$22*CoAr14FII19!O39</f>
        <v>268731.77981192776</v>
      </c>
      <c r="EK38" s="4">
        <f>ISR!Z39</f>
        <v>785490</v>
      </c>
      <c r="EL38" s="5">
        <f t="shared" si="86"/>
        <v>13130710.963450128</v>
      </c>
      <c r="EN38" s="3" t="s">
        <v>33</v>
      </c>
      <c r="EO38" s="4">
        <f>ParFedAn19!$C$26*CaGa19!$N39</f>
        <v>11388700.758290265</v>
      </c>
      <c r="EP38" s="4">
        <f>ParFedAn19!$D$26*CaGa19!$N39</f>
        <v>1535159.9774783684</v>
      </c>
      <c r="EQ38" s="4">
        <f>ParFedAn19!$E$26*CoAr14FIII19!R37</f>
        <v>0</v>
      </c>
      <c r="ER38" s="4">
        <f>ParFedAn19!$F$26*CaGa19!$N39</f>
        <v>288074.77398098755</v>
      </c>
      <c r="ES38" s="4">
        <f>ParFedAn19!$G$26*CaGa19!$N39</f>
        <v>273176.37575107848</v>
      </c>
      <c r="ET38" s="4">
        <f>ParFedAn19!$H$26*CaGa19!$N39</f>
        <v>21014.624013094588</v>
      </c>
      <c r="EU38" s="4">
        <f>ParFedAn19!$I$26*CaGa19!$N39</f>
        <v>323908.10378890974</v>
      </c>
      <c r="EV38" s="4">
        <f>ParFedAn19!$J$26*CaGa19!$N39</f>
        <v>54686.796612277685</v>
      </c>
      <c r="EW38" s="4">
        <f>ParFedAn19!$K$26*CoAr14FII19!O39</f>
        <v>311728.03819497884</v>
      </c>
      <c r="EX38" s="4">
        <f>ISR!AA39</f>
        <v>1016732</v>
      </c>
      <c r="EY38" s="5">
        <f t="shared" si="87"/>
        <v>15213181.44810996</v>
      </c>
      <c r="FA38" s="3" t="s">
        <v>33</v>
      </c>
      <c r="FB38" s="4">
        <f>ParFedAn19!$C$30*CaGa19!$N39</f>
        <v>10402514.529646119</v>
      </c>
      <c r="FC38" s="4">
        <f>ParFedAn19!$D$30*CaGa19!$N39</f>
        <v>1273796.9398558212</v>
      </c>
      <c r="FD38" s="4">
        <f>ParFedAn19!$E$30*CoAr14FIII19!R37</f>
        <v>1373660.1542842835</v>
      </c>
      <c r="FE38" s="400">
        <f>ParFedAn19!$F$30*CaGa19!$N39</f>
        <v>-62987.181295061666</v>
      </c>
      <c r="FF38" s="4">
        <f>ParFedAn19!$G$30*CaGa19!$N39</f>
        <v>270596.7814397199</v>
      </c>
      <c r="FG38" s="4">
        <f>ParFedAn19!$H$30*CaGa19!$N39</f>
        <v>34790.229424632787</v>
      </c>
      <c r="FH38" s="4">
        <f>ParFedAn19!$I$30*CaGa19!$N39</f>
        <v>276708.66359813994</v>
      </c>
      <c r="FI38" s="4">
        <f>ParFedAn19!$J$30*CaGa19!$N39</f>
        <v>54686.796612277685</v>
      </c>
      <c r="FJ38" s="4">
        <f>ParFedAn19!$K$30*CoAr14FII19!O39</f>
        <v>317392.74217550235</v>
      </c>
      <c r="FK38" s="4">
        <f>ISR!AB39</f>
        <v>835837</v>
      </c>
      <c r="FL38" s="5">
        <f t="shared" si="88"/>
        <v>13941159.655741436</v>
      </c>
      <c r="FN38" s="3" t="s">
        <v>33</v>
      </c>
      <c r="FO38" s="405">
        <f>ParFedAn19!C$41*CaGa19!$AC39+Aj1S19!AW40</f>
        <v>8905218.2016069163</v>
      </c>
      <c r="FP38" s="405">
        <f>ParFedAn19!D$41*CaGa19!$AC39+Aj1S19!AX40</f>
        <v>1206738.327355545</v>
      </c>
      <c r="FQ38" s="468">
        <f>IFERROR(ParFedAn19!$E$41*CoAr14FIII19!R37+Aj1S19!AY40,0)</f>
        <v>232699.77832570858</v>
      </c>
      <c r="FR38" s="405">
        <f>ParFedAn19!F$41*CaGa19!$AC39+Aj1S19!AZ40</f>
        <v>253867.51705062442</v>
      </c>
      <c r="FS38" s="405">
        <f>ParFedAn19!G$41*CaGa19!$AC39+Aj1S19!BA40</f>
        <v>913973.32023372396</v>
      </c>
      <c r="FT38" s="405">
        <f>ParFedAn19!H$41*CaGa19!$AC39+Aj1S19!BB40</f>
        <v>35648.277352925688</v>
      </c>
      <c r="FU38" s="405">
        <f>ParFedAn19!I$41*CaGa19!$AC39+Aj1S19!BC40</f>
        <v>239949.03148813764</v>
      </c>
      <c r="FV38" s="405">
        <f>ParFedAn19!J$41*CaGa19!$AC39+Aj1S19!BD40</f>
        <v>54380.958105698737</v>
      </c>
      <c r="FW38" s="405">
        <f>ParFedAn19!K$41*CoAr14FII19!U39+Aj1S19!BE40</f>
        <v>317316.96997633355</v>
      </c>
      <c r="FX38" s="468">
        <f>IFERROR(ISR!AC39,0)</f>
        <v>793627</v>
      </c>
      <c r="FY38" s="5">
        <f t="shared" si="89"/>
        <v>12953419.381495612</v>
      </c>
      <c r="GA38" s="3" t="s">
        <v>33</v>
      </c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5">
        <f t="shared" si="90"/>
        <v>0</v>
      </c>
      <c r="GN38" s="3" t="s">
        <v>33</v>
      </c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5">
        <f t="shared" si="91"/>
        <v>0</v>
      </c>
      <c r="HA38" s="3" t="s">
        <v>33</v>
      </c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5">
        <f t="shared" si="92"/>
        <v>0</v>
      </c>
      <c r="HN38" s="3" t="s">
        <v>33</v>
      </c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5">
        <f t="shared" si="93"/>
        <v>0</v>
      </c>
      <c r="IA38" s="3" t="s">
        <v>33</v>
      </c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5">
        <f t="shared" si="94"/>
        <v>0</v>
      </c>
    </row>
    <row r="39" spans="1:246" s="2" customFormat="1">
      <c r="A39" s="3" t="s">
        <v>34</v>
      </c>
      <c r="B39" s="4">
        <f t="shared" si="7"/>
        <v>6049583.4134013914</v>
      </c>
      <c r="C39" s="4">
        <f t="shared" si="8"/>
        <v>848271.59681539796</v>
      </c>
      <c r="D39" s="4">
        <f t="shared" si="9"/>
        <v>0</v>
      </c>
      <c r="E39" s="4">
        <f t="shared" si="10"/>
        <v>277813.67634963541</v>
      </c>
      <c r="F39" s="4">
        <f t="shared" si="11"/>
        <v>248267.31672554734</v>
      </c>
      <c r="G39" s="4">
        <f t="shared" si="12"/>
        <v>22879.702844829691</v>
      </c>
      <c r="H39" s="4">
        <f t="shared" si="13"/>
        <v>194662.44325105785</v>
      </c>
      <c r="I39" s="4">
        <f t="shared" si="14"/>
        <v>34753.081283942316</v>
      </c>
      <c r="J39" s="4">
        <f t="shared" si="15"/>
        <v>112722.57411046157</v>
      </c>
      <c r="K39" s="4">
        <f t="shared" si="16"/>
        <v>0</v>
      </c>
      <c r="L39" s="6">
        <f t="shared" si="17"/>
        <v>7788953.8047822621</v>
      </c>
      <c r="M39" s="3"/>
      <c r="N39" s="3" t="s">
        <v>34</v>
      </c>
      <c r="O39" s="4">
        <f t="shared" si="18"/>
        <v>6598667.7463676259</v>
      </c>
      <c r="P39" s="4">
        <f t="shared" si="19"/>
        <v>874882.40094448254</v>
      </c>
      <c r="Q39" s="4">
        <f t="shared" si="20"/>
        <v>0</v>
      </c>
      <c r="R39" s="4">
        <f t="shared" si="21"/>
        <v>107352.47019869591</v>
      </c>
      <c r="S39" s="4">
        <f t="shared" si="22"/>
        <v>289180.03136762168</v>
      </c>
      <c r="T39" s="4">
        <f t="shared" si="23"/>
        <v>18836.113487036375</v>
      </c>
      <c r="U39" s="4">
        <f t="shared" si="24"/>
        <v>170670.85083226571</v>
      </c>
      <c r="V39" s="4">
        <f t="shared" si="25"/>
        <v>34753.081283942316</v>
      </c>
      <c r="W39" s="4">
        <f t="shared" si="26"/>
        <v>107389.92199791121</v>
      </c>
      <c r="X39" s="4">
        <f t="shared" si="27"/>
        <v>316808</v>
      </c>
      <c r="Y39" s="5">
        <f t="shared" si="28"/>
        <v>8518540.6164795794</v>
      </c>
      <c r="Z39" s="5"/>
      <c r="AA39" s="3" t="s">
        <v>34</v>
      </c>
      <c r="AB39" s="4">
        <f t="shared" si="29"/>
        <v>1900501.3339281189</v>
      </c>
      <c r="AC39" s="4">
        <f t="shared" si="30"/>
        <v>257540.68578139332</v>
      </c>
      <c r="AD39" s="4">
        <f t="shared" si="31"/>
        <v>0</v>
      </c>
      <c r="AE39" s="4">
        <f t="shared" si="32"/>
        <v>54193.438998006823</v>
      </c>
      <c r="AF39" s="4">
        <f t="shared" si="33"/>
        <v>194607.50159137053</v>
      </c>
      <c r="AG39" s="4">
        <f t="shared" si="34"/>
        <v>7602.6084334243842</v>
      </c>
      <c r="AH39" s="4">
        <f t="shared" si="35"/>
        <v>51223.052745889538</v>
      </c>
      <c r="AI39" s="4">
        <f t="shared" si="36"/>
        <v>11601.127813107632</v>
      </c>
      <c r="AJ39" s="4">
        <f t="shared" si="37"/>
        <v>37619.981647511835</v>
      </c>
      <c r="AK39" s="4">
        <f t="shared" si="38"/>
        <v>221169</v>
      </c>
      <c r="AL39" s="5">
        <f t="shared" si="39"/>
        <v>2736058.730938823</v>
      </c>
      <c r="AN39" s="3" t="s">
        <v>34</v>
      </c>
      <c r="AO39" s="4">
        <f t="shared" si="40"/>
        <v>0</v>
      </c>
      <c r="AP39" s="4">
        <f t="shared" si="41"/>
        <v>0</v>
      </c>
      <c r="AQ39" s="4">
        <f t="shared" si="42"/>
        <v>0</v>
      </c>
      <c r="AR39" s="4">
        <f t="shared" si="43"/>
        <v>0</v>
      </c>
      <c r="AS39" s="4">
        <f t="shared" si="44"/>
        <v>0</v>
      </c>
      <c r="AT39" s="4">
        <f t="shared" si="45"/>
        <v>0</v>
      </c>
      <c r="AU39" s="4">
        <f t="shared" si="46"/>
        <v>0</v>
      </c>
      <c r="AV39" s="4">
        <f t="shared" si="47"/>
        <v>0</v>
      </c>
      <c r="AW39" s="4">
        <f t="shared" si="48"/>
        <v>0</v>
      </c>
      <c r="AX39" s="4">
        <f t="shared" si="49"/>
        <v>0</v>
      </c>
      <c r="AY39" s="5">
        <f t="shared" si="50"/>
        <v>0</v>
      </c>
      <c r="BA39" s="3" t="s">
        <v>34</v>
      </c>
      <c r="BB39" s="4">
        <f t="shared" si="95"/>
        <v>12648251.159769017</v>
      </c>
      <c r="BC39" s="4">
        <f t="shared" si="96"/>
        <v>1723153.9977598807</v>
      </c>
      <c r="BD39" s="4">
        <f t="shared" si="97"/>
        <v>0</v>
      </c>
      <c r="BE39" s="4">
        <f t="shared" si="98"/>
        <v>385166.14654833137</v>
      </c>
      <c r="BF39" s="4">
        <f t="shared" si="99"/>
        <v>537447.34809316893</v>
      </c>
      <c r="BG39" s="4">
        <f t="shared" si="100"/>
        <v>41715.816331866066</v>
      </c>
      <c r="BH39" s="4">
        <f t="shared" si="101"/>
        <v>365333.29408332356</v>
      </c>
      <c r="BI39" s="4">
        <f t="shared" si="102"/>
        <v>69506.162567884647</v>
      </c>
      <c r="BJ39" s="4">
        <f t="shared" si="103"/>
        <v>220112.49610837278</v>
      </c>
      <c r="BK39" s="4">
        <f t="shared" si="104"/>
        <v>316808</v>
      </c>
      <c r="BL39" s="5">
        <f t="shared" si="60"/>
        <v>16307494.421261843</v>
      </c>
      <c r="BN39" s="3" t="s">
        <v>34</v>
      </c>
      <c r="BO39" s="4">
        <f t="shared" si="61"/>
        <v>1900501.3339281189</v>
      </c>
      <c r="BP39" s="4">
        <f t="shared" si="62"/>
        <v>257540.68578139332</v>
      </c>
      <c r="BQ39" s="4">
        <f t="shared" si="63"/>
        <v>0</v>
      </c>
      <c r="BR39" s="4">
        <f t="shared" si="64"/>
        <v>54193.438998006823</v>
      </c>
      <c r="BS39" s="4">
        <f t="shared" si="65"/>
        <v>194607.50159137053</v>
      </c>
      <c r="BT39" s="4">
        <f t="shared" si="66"/>
        <v>7602.6084334243842</v>
      </c>
      <c r="BU39" s="4">
        <f t="shared" si="67"/>
        <v>51223.052745889538</v>
      </c>
      <c r="BV39" s="4">
        <f t="shared" si="68"/>
        <v>11601.127813107632</v>
      </c>
      <c r="BW39" s="4">
        <f t="shared" si="69"/>
        <v>37619.981647511835</v>
      </c>
      <c r="BX39" s="4">
        <f t="shared" si="70"/>
        <v>221169</v>
      </c>
      <c r="BY39" s="5">
        <f t="shared" si="71"/>
        <v>2736058.730938823</v>
      </c>
      <c r="CA39" s="3" t="s">
        <v>34</v>
      </c>
      <c r="CB39" s="4">
        <f t="shared" si="72"/>
        <v>14548752.493697137</v>
      </c>
      <c r="CC39" s="4">
        <f t="shared" si="73"/>
        <v>1980694.6835412742</v>
      </c>
      <c r="CD39" s="4">
        <f t="shared" si="74"/>
        <v>0</v>
      </c>
      <c r="CE39" s="4">
        <f t="shared" si="75"/>
        <v>439359.58554633817</v>
      </c>
      <c r="CF39" s="4">
        <f t="shared" si="76"/>
        <v>732054.84968453948</v>
      </c>
      <c r="CG39" s="4">
        <f t="shared" si="77"/>
        <v>49318.424765290452</v>
      </c>
      <c r="CH39" s="4">
        <f t="shared" si="78"/>
        <v>416556.34682921309</v>
      </c>
      <c r="CI39" s="4">
        <f t="shared" si="79"/>
        <v>81107.290380992286</v>
      </c>
      <c r="CJ39" s="4">
        <f t="shared" si="80"/>
        <v>257732.47775588461</v>
      </c>
      <c r="CK39" s="4">
        <f t="shared" si="81"/>
        <v>537977</v>
      </c>
      <c r="CL39" s="5">
        <f t="shared" si="82"/>
        <v>19043553.152200669</v>
      </c>
      <c r="CM39" s="5"/>
      <c r="CN39" s="3" t="s">
        <v>34</v>
      </c>
      <c r="CO39" s="4">
        <f>ParFedAn19!$C$7*CaGa19!$N40</f>
        <v>1790606.7626547329</v>
      </c>
      <c r="CP39" s="4">
        <f>ParFedAn19!$D$7*CaGa19!$N40</f>
        <v>246397.96788001971</v>
      </c>
      <c r="CQ39" s="4">
        <f>ParFedAn19!$E$7*CoAr14FIII19!R38</f>
        <v>0</v>
      </c>
      <c r="CR39" s="4">
        <f>ParFedAn19!$F$7*CaGa19!$N40</f>
        <v>65503.042229232444</v>
      </c>
      <c r="CS39" s="4">
        <f>ParFedAn19!$G$7*CaGa19!$N40</f>
        <v>133625.72693581632</v>
      </c>
      <c r="CT39" s="4">
        <f>ParFedAn19!$H$7*CaGa19!$N40</f>
        <v>8257.6874869842086</v>
      </c>
      <c r="CU39" s="4">
        <f>ParFedAn19!$I$7*CaGa19!$N40+Aj1S19!G41</f>
        <v>65549.9563369268</v>
      </c>
      <c r="CV39" s="4">
        <f>ParFedAn19!$J$7*CaGa19!$N40</f>
        <v>11584.360427980773</v>
      </c>
      <c r="CW39" s="4">
        <f>ParFedAn19!$K$7*CoAr14FII19!O40+Aj1S19!I41</f>
        <v>38753.761955013899</v>
      </c>
      <c r="CX39" s="4">
        <f>ISR!W40</f>
        <v>0</v>
      </c>
      <c r="CY39" s="5">
        <f t="shared" si="83"/>
        <v>2360279.2659067074</v>
      </c>
      <c r="DA39" s="3" t="s">
        <v>34</v>
      </c>
      <c r="DB39" s="4">
        <f>ParFedAn19!$C$11*CaGa19!$N40</f>
        <v>2473180.076218952</v>
      </c>
      <c r="DC39" s="4">
        <f>ParFedAn19!$D$11*CaGa19!$N40</f>
        <v>356403.12635602715</v>
      </c>
      <c r="DD39" s="4">
        <f>ParFedAn19!$E$11*CoAr14FIII19!R38</f>
        <v>0</v>
      </c>
      <c r="DE39" s="4">
        <f>ParFedAn19!$F$11*CaGa19!$N40</f>
        <v>114188.16742331331</v>
      </c>
      <c r="DF39" s="4">
        <f>ParFedAn19!$G$11*CaGa19!$N40</f>
        <v>57320.794894865518</v>
      </c>
      <c r="DG39" s="4">
        <f>ParFedAn19!$H$11*CaGa19!$N40</f>
        <v>6729.2614934330786</v>
      </c>
      <c r="DH39" s="4">
        <f>ParFedAn19!$I$11*CaGa19!$N40+Aj1S19!G41</f>
        <v>69410.387959746935</v>
      </c>
      <c r="DI39" s="4">
        <f>ParFedAn19!$J$11*CaGa19!$N40</f>
        <v>11584.360427980773</v>
      </c>
      <c r="DJ39" s="4">
        <f>ParFedAn19!$K$11*CoAr14FII19!O40+Aj1S19!I41</f>
        <v>47045.686107125024</v>
      </c>
      <c r="DK39" s="4">
        <f>ISR!X40</f>
        <v>0</v>
      </c>
      <c r="DL39" s="5">
        <f t="shared" si="84"/>
        <v>3135861.8608814445</v>
      </c>
      <c r="DN39" s="3" t="s">
        <v>34</v>
      </c>
      <c r="DO39" s="4">
        <f>ParFedAn19!$C$14*CaGa19!$N40</f>
        <v>1785796.5745277074</v>
      </c>
      <c r="DP39" s="4">
        <f>ParFedAn19!$D$14*CaGa19!$N40</f>
        <v>245470.5025793511</v>
      </c>
      <c r="DQ39" s="4">
        <f>ParFedAn19!$E$14*CoAr14FIII19!R38</f>
        <v>0</v>
      </c>
      <c r="DR39" s="4">
        <f>ParFedAn19!$F$14*CaGa19!$N40</f>
        <v>98122.466697089651</v>
      </c>
      <c r="DS39" s="4">
        <f>ParFedAn19!$G$14*CaGa19!$N40</f>
        <v>57320.794894865518</v>
      </c>
      <c r="DT39" s="4">
        <f>ParFedAn19!$H$14*CaGa19!$N40</f>
        <v>7892.7538644124052</v>
      </c>
      <c r="DU39" s="4">
        <f>ParFedAn19!$I$14*CaGa19!$N40+Aj1S19!G41</f>
        <v>59702.098954384135</v>
      </c>
      <c r="DV39" s="4">
        <f>ParFedAn19!$J$14*CaGa19!$N40</f>
        <v>11584.360427980773</v>
      </c>
      <c r="DW39" s="4">
        <f>ParFedAn19!$K$14*CoAr14FII19!O40+Aj1S19!I41</f>
        <v>26923.126048322647</v>
      </c>
      <c r="DX39" s="4">
        <f>ISR!Y40</f>
        <v>0</v>
      </c>
      <c r="DY39" s="5">
        <f t="shared" si="85"/>
        <v>2292812.6779941139</v>
      </c>
      <c r="EA39" s="3" t="s">
        <v>34</v>
      </c>
      <c r="EB39" s="4">
        <f>ParFedAn19!$C$22*CaGa19!$N40</f>
        <v>1982612.1772523299</v>
      </c>
      <c r="EC39" s="4">
        <f>ParFedAn19!$D$22*CaGa19!$N40</f>
        <v>279858.16524508287</v>
      </c>
      <c r="ED39" s="4">
        <f>ParFedAn19!$E$22*CoAr14FIII19!R38</f>
        <v>0</v>
      </c>
      <c r="EE39" s="4">
        <f>ParFedAn19!$F$22*CaGa19!$N40</f>
        <v>59671.933706000949</v>
      </c>
      <c r="EF39" s="4">
        <f>ParFedAn19!$G$22*CaGa19!$N40</f>
        <v>173992.00365006819</v>
      </c>
      <c r="EG39" s="4">
        <f>ParFedAn19!$H$22*CaGa19!$N40</f>
        <v>7014.9139306495072</v>
      </c>
      <c r="EH39" s="4">
        <f>ParFedAn19!$I$22*CaGa19!$N40</f>
        <v>43441.582644737791</v>
      </c>
      <c r="EI39" s="4">
        <f>ParFedAn19!$J$22*CaGa19!$N40</f>
        <v>11584.360427980773</v>
      </c>
      <c r="EJ39" s="4">
        <f>ParFedAn19!$K$22*CoAr14FII19!O40</f>
        <v>32142.342910399144</v>
      </c>
      <c r="EK39" s="4">
        <f>ISR!Z40</f>
        <v>0</v>
      </c>
      <c r="EL39" s="5">
        <f t="shared" si="86"/>
        <v>2590317.479767249</v>
      </c>
      <c r="EN39" s="3" t="s">
        <v>34</v>
      </c>
      <c r="EO39" s="4">
        <f>ParFedAn19!$C$26*CaGa19!$N40</f>
        <v>2412480.2066177833</v>
      </c>
      <c r="EP39" s="4">
        <f>ParFedAn19!$D$26*CaGa19!$N40</f>
        <v>325194.51851980726</v>
      </c>
      <c r="EQ39" s="4">
        <f>ParFedAn19!$E$26*CoAr14FIII19!R38</f>
        <v>0</v>
      </c>
      <c r="ER39" s="4">
        <f>ParFedAn19!$F$26*CaGa19!$N40</f>
        <v>61023.175953510392</v>
      </c>
      <c r="ES39" s="4">
        <f>ParFedAn19!$G$26*CaGa19!$N40</f>
        <v>57867.232918146903</v>
      </c>
      <c r="ET39" s="4">
        <f>ParFedAn19!$H$26*CaGa19!$N40</f>
        <v>4451.5494398429018</v>
      </c>
      <c r="EU39" s="4">
        <f>ParFedAn19!$I$26*CaGa19!$N40</f>
        <v>68613.787098147863</v>
      </c>
      <c r="EV39" s="4">
        <f>ParFedAn19!$J$26*CaGa19!$N40</f>
        <v>11584.360427980773</v>
      </c>
      <c r="EW39" s="4">
        <f>ParFedAn19!$K$26*CoAr14FII19!O40</f>
        <v>37285.018933976804</v>
      </c>
      <c r="EX39" s="4">
        <f>ISR!AA40</f>
        <v>0</v>
      </c>
      <c r="EY39" s="5">
        <f t="shared" si="87"/>
        <v>2978499.8499091961</v>
      </c>
      <c r="FA39" s="3" t="s">
        <v>34</v>
      </c>
      <c r="FB39" s="4">
        <f>ParFedAn19!$C$30*CaGa19!$N40</f>
        <v>2203575.3624975123</v>
      </c>
      <c r="FC39" s="4">
        <f>ParFedAn19!$D$30*CaGa19!$N40</f>
        <v>269829.71717959241</v>
      </c>
      <c r="FD39" s="4">
        <f>ParFedAn19!$E$30*CoAr14FIII19!R38</f>
        <v>0</v>
      </c>
      <c r="FE39" s="400">
        <f>ParFedAn19!$F$30*CaGa19!$N40</f>
        <v>-13342.639460815417</v>
      </c>
      <c r="FF39" s="4">
        <f>ParFedAn19!$G$30*CaGa19!$N40</f>
        <v>57320.794799406598</v>
      </c>
      <c r="FG39" s="4">
        <f>ParFedAn19!$H$30*CaGa19!$N40</f>
        <v>7369.6501165439659</v>
      </c>
      <c r="FH39" s="4">
        <f>ParFedAn19!$I$30*CaGa19!$N40</f>
        <v>58615.48108938006</v>
      </c>
      <c r="FI39" s="4">
        <f>ParFedAn19!$J$30*CaGa19!$N40</f>
        <v>11584.360427980773</v>
      </c>
      <c r="FJ39" s="4">
        <f>ParFedAn19!$K$30*CoAr14FII19!O40</f>
        <v>37962.560153535269</v>
      </c>
      <c r="FK39" s="4">
        <f>ISR!AB40</f>
        <v>316808</v>
      </c>
      <c r="FL39" s="5">
        <f t="shared" si="88"/>
        <v>2632915.2868031352</v>
      </c>
      <c r="FN39" s="3" t="s">
        <v>34</v>
      </c>
      <c r="FO39" s="405">
        <f>ParFedAn19!C$41*CaGa19!$AC40+Aj1S19!AW41</f>
        <v>1900501.3339281189</v>
      </c>
      <c r="FP39" s="405">
        <f>ParFedAn19!D$41*CaGa19!$AC40+Aj1S19!AX41</f>
        <v>257540.68578139332</v>
      </c>
      <c r="FQ39" s="468">
        <f>IFERROR(ParFedAn19!$E$41*CoAr14FIII19!R38+Aj1S19!AY41,0)</f>
        <v>0</v>
      </c>
      <c r="FR39" s="405">
        <f>ParFedAn19!F$41*CaGa19!$AC40+Aj1S19!AZ41</f>
        <v>54193.438998006823</v>
      </c>
      <c r="FS39" s="405">
        <f>ParFedAn19!G$41*CaGa19!$AC40+Aj1S19!BA41</f>
        <v>194607.50159137053</v>
      </c>
      <c r="FT39" s="405">
        <f>ParFedAn19!H$41*CaGa19!$AC40+Aj1S19!BB41</f>
        <v>7602.6084334243842</v>
      </c>
      <c r="FU39" s="405">
        <f>ParFedAn19!I$41*CaGa19!$AC40+Aj1S19!BC41</f>
        <v>51223.052745889538</v>
      </c>
      <c r="FV39" s="405">
        <f>ParFedAn19!J$41*CaGa19!$AC40+Aj1S19!BD41</f>
        <v>11601.127813107632</v>
      </c>
      <c r="FW39" s="405">
        <f>ParFedAn19!K$41*CoAr14FII19!U40+Aj1S19!BE41</f>
        <v>37619.981647511835</v>
      </c>
      <c r="FX39" s="468">
        <f>IFERROR(ISR!AC40,0)</f>
        <v>221169</v>
      </c>
      <c r="FY39" s="5">
        <f t="shared" si="89"/>
        <v>2736058.730938823</v>
      </c>
      <c r="GA39" s="3" t="s">
        <v>34</v>
      </c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5">
        <f t="shared" si="90"/>
        <v>0</v>
      </c>
      <c r="GN39" s="3" t="s">
        <v>34</v>
      </c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5">
        <f t="shared" si="91"/>
        <v>0</v>
      </c>
      <c r="HA39" s="3" t="s">
        <v>34</v>
      </c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5">
        <f t="shared" si="92"/>
        <v>0</v>
      </c>
      <c r="HN39" s="3" t="s">
        <v>34</v>
      </c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5">
        <f t="shared" si="93"/>
        <v>0</v>
      </c>
      <c r="IA39" s="3" t="s">
        <v>34</v>
      </c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5">
        <f t="shared" si="94"/>
        <v>0</v>
      </c>
    </row>
    <row r="40" spans="1:246" s="2" customFormat="1">
      <c r="A40" s="3" t="s">
        <v>35</v>
      </c>
      <c r="B40" s="4">
        <f t="shared" si="7"/>
        <v>5762251.2940851171</v>
      </c>
      <c r="C40" s="4">
        <f t="shared" si="8"/>
        <v>807981.93403815082</v>
      </c>
      <c r="D40" s="4">
        <f t="shared" si="9"/>
        <v>0</v>
      </c>
      <c r="E40" s="4">
        <f t="shared" si="10"/>
        <v>264618.58720948827</v>
      </c>
      <c r="F40" s="4">
        <f t="shared" si="11"/>
        <v>236475.56688146869</v>
      </c>
      <c r="G40" s="4">
        <f t="shared" si="12"/>
        <v>21793.004297427524</v>
      </c>
      <c r="H40" s="4">
        <f t="shared" si="13"/>
        <v>185521.64787822842</v>
      </c>
      <c r="I40" s="4">
        <f t="shared" si="14"/>
        <v>33102.44258443037</v>
      </c>
      <c r="J40" s="4">
        <f t="shared" si="15"/>
        <v>72368.083656411094</v>
      </c>
      <c r="K40" s="4">
        <f t="shared" si="16"/>
        <v>230558</v>
      </c>
      <c r="L40" s="6">
        <f t="shared" si="17"/>
        <v>7614670.5606307229</v>
      </c>
      <c r="M40" s="3"/>
      <c r="N40" s="3" t="s">
        <v>35</v>
      </c>
      <c r="O40" s="4">
        <f t="shared" si="18"/>
        <v>6285256.2172319805</v>
      </c>
      <c r="P40" s="4">
        <f t="shared" si="19"/>
        <v>833328.82655140711</v>
      </c>
      <c r="Q40" s="4">
        <f t="shared" si="20"/>
        <v>3754466.7154818526</v>
      </c>
      <c r="R40" s="4">
        <f t="shared" si="21"/>
        <v>102253.63765632662</v>
      </c>
      <c r="S40" s="4">
        <f t="shared" si="22"/>
        <v>275445.08375242917</v>
      </c>
      <c r="T40" s="4">
        <f t="shared" si="23"/>
        <v>17941.469998705827</v>
      </c>
      <c r="U40" s="4">
        <f t="shared" si="24"/>
        <v>162564.63691239274</v>
      </c>
      <c r="V40" s="4">
        <f t="shared" si="25"/>
        <v>33102.44258443037</v>
      </c>
      <c r="W40" s="4">
        <f t="shared" si="26"/>
        <v>68833.067438844912</v>
      </c>
      <c r="X40" s="4">
        <f t="shared" si="27"/>
        <v>164784</v>
      </c>
      <c r="Y40" s="5">
        <f t="shared" si="28"/>
        <v>11697976.097608371</v>
      </c>
      <c r="Z40" s="5"/>
      <c r="AA40" s="3" t="s">
        <v>35</v>
      </c>
      <c r="AB40" s="4">
        <f t="shared" si="29"/>
        <v>1842907.0073027955</v>
      </c>
      <c r="AC40" s="4">
        <f t="shared" si="30"/>
        <v>249748.41441035646</v>
      </c>
      <c r="AD40" s="4">
        <f t="shared" si="31"/>
        <v>636011.43972839648</v>
      </c>
      <c r="AE40" s="4">
        <f t="shared" si="32"/>
        <v>52584.394995298739</v>
      </c>
      <c r="AF40" s="4">
        <f t="shared" si="33"/>
        <v>187680.65659789578</v>
      </c>
      <c r="AG40" s="4">
        <f t="shared" si="34"/>
        <v>7360.1482554461782</v>
      </c>
      <c r="AH40" s="4">
        <f t="shared" si="35"/>
        <v>49704.067737444493</v>
      </c>
      <c r="AI40" s="4">
        <f t="shared" si="36"/>
        <v>11239.095323028539</v>
      </c>
      <c r="AJ40" s="4">
        <f t="shared" si="37"/>
        <v>24479.007451232908</v>
      </c>
      <c r="AK40" s="4">
        <f t="shared" si="38"/>
        <v>47117</v>
      </c>
      <c r="AL40" s="5">
        <f t="shared" si="39"/>
        <v>3108831.2318018945</v>
      </c>
      <c r="AN40" s="3" t="s">
        <v>35</v>
      </c>
      <c r="AO40" s="4">
        <f t="shared" si="40"/>
        <v>0</v>
      </c>
      <c r="AP40" s="4">
        <f t="shared" si="41"/>
        <v>0</v>
      </c>
      <c r="AQ40" s="4">
        <f t="shared" si="42"/>
        <v>0</v>
      </c>
      <c r="AR40" s="4">
        <f t="shared" si="43"/>
        <v>0</v>
      </c>
      <c r="AS40" s="4">
        <f t="shared" si="44"/>
        <v>0</v>
      </c>
      <c r="AT40" s="4">
        <f t="shared" si="45"/>
        <v>0</v>
      </c>
      <c r="AU40" s="4">
        <f t="shared" si="46"/>
        <v>0</v>
      </c>
      <c r="AV40" s="4">
        <f t="shared" si="47"/>
        <v>0</v>
      </c>
      <c r="AW40" s="4">
        <f t="shared" si="48"/>
        <v>0</v>
      </c>
      <c r="AX40" s="4">
        <f t="shared" si="49"/>
        <v>0</v>
      </c>
      <c r="AY40" s="5">
        <f t="shared" si="50"/>
        <v>0</v>
      </c>
      <c r="BA40" s="3" t="s">
        <v>35</v>
      </c>
      <c r="BB40" s="4">
        <f t="shared" si="95"/>
        <v>12047507.511317099</v>
      </c>
      <c r="BC40" s="4">
        <f t="shared" si="96"/>
        <v>1641310.7605895577</v>
      </c>
      <c r="BD40" s="4">
        <f t="shared" si="97"/>
        <v>3754466.7154818526</v>
      </c>
      <c r="BE40" s="4">
        <f t="shared" si="98"/>
        <v>366872.2248658149</v>
      </c>
      <c r="BF40" s="4">
        <f t="shared" si="99"/>
        <v>511920.65063389787</v>
      </c>
      <c r="BG40" s="4">
        <f t="shared" si="100"/>
        <v>39734.474296133354</v>
      </c>
      <c r="BH40" s="4">
        <f t="shared" si="101"/>
        <v>348086.2847906212</v>
      </c>
      <c r="BI40" s="4">
        <f t="shared" si="102"/>
        <v>66204.885168860739</v>
      </c>
      <c r="BJ40" s="4">
        <f t="shared" si="103"/>
        <v>141201.15109525601</v>
      </c>
      <c r="BK40" s="4">
        <f t="shared" si="104"/>
        <v>395342</v>
      </c>
      <c r="BL40" s="5">
        <f t="shared" si="60"/>
        <v>19312646.658239093</v>
      </c>
      <c r="BN40" s="3" t="s">
        <v>35</v>
      </c>
      <c r="BO40" s="4">
        <f t="shared" si="61"/>
        <v>1842907.0073027955</v>
      </c>
      <c r="BP40" s="4">
        <f t="shared" si="62"/>
        <v>249748.41441035646</v>
      </c>
      <c r="BQ40" s="4">
        <f t="shared" si="63"/>
        <v>636011.43972839648</v>
      </c>
      <c r="BR40" s="4">
        <f t="shared" si="64"/>
        <v>52584.394995298739</v>
      </c>
      <c r="BS40" s="4">
        <f t="shared" si="65"/>
        <v>187680.65659789578</v>
      </c>
      <c r="BT40" s="4">
        <f t="shared" si="66"/>
        <v>7360.1482554461782</v>
      </c>
      <c r="BU40" s="4">
        <f t="shared" si="67"/>
        <v>49704.067737444493</v>
      </c>
      <c r="BV40" s="4">
        <f t="shared" si="68"/>
        <v>11239.095323028539</v>
      </c>
      <c r="BW40" s="4">
        <f t="shared" si="69"/>
        <v>24479.007451232908</v>
      </c>
      <c r="BX40" s="4">
        <f t="shared" si="70"/>
        <v>47117</v>
      </c>
      <c r="BY40" s="5">
        <f t="shared" si="71"/>
        <v>3108831.2318018945</v>
      </c>
      <c r="CA40" s="3" t="s">
        <v>35</v>
      </c>
      <c r="CB40" s="4">
        <f t="shared" si="72"/>
        <v>13890414.518619895</v>
      </c>
      <c r="CC40" s="4">
        <f t="shared" si="73"/>
        <v>1891059.1749999141</v>
      </c>
      <c r="CD40" s="4">
        <f t="shared" si="74"/>
        <v>4390478.1552102491</v>
      </c>
      <c r="CE40" s="4">
        <f t="shared" si="75"/>
        <v>419456.61986111366</v>
      </c>
      <c r="CF40" s="4">
        <f t="shared" si="76"/>
        <v>699601.30723179365</v>
      </c>
      <c r="CG40" s="4">
        <f t="shared" si="77"/>
        <v>47094.62255157953</v>
      </c>
      <c r="CH40" s="4">
        <f t="shared" si="78"/>
        <v>397790.35252806568</v>
      </c>
      <c r="CI40" s="4">
        <f t="shared" si="79"/>
        <v>77443.980491889277</v>
      </c>
      <c r="CJ40" s="4">
        <f t="shared" si="80"/>
        <v>165680.15854648891</v>
      </c>
      <c r="CK40" s="4">
        <f t="shared" si="81"/>
        <v>442459</v>
      </c>
      <c r="CL40" s="5">
        <f t="shared" si="82"/>
        <v>22421477.89004099</v>
      </c>
      <c r="CM40" s="5"/>
      <c r="CN40" s="3" t="s">
        <v>35</v>
      </c>
      <c r="CO40" s="4">
        <f>ParFedAn19!$C$7*CaGa19!$N41</f>
        <v>1705559.7766365069</v>
      </c>
      <c r="CP40" s="4">
        <f>ParFedAn19!$D$7*CaGa19!$N41</f>
        <v>234695.00497031692</v>
      </c>
      <c r="CQ40" s="4">
        <f>ParFedAn19!$E$7*CoAr14FIII19!R39</f>
        <v>0</v>
      </c>
      <c r="CR40" s="4">
        <f>ParFedAn19!$F$7*CaGa19!$N41</f>
        <v>62391.897765351641</v>
      </c>
      <c r="CS40" s="4">
        <f>ParFedAn19!$G$7*CaGa19!$N41</f>
        <v>127279.01499023155</v>
      </c>
      <c r="CT40" s="4">
        <f>ParFedAn19!$H$7*CaGa19!$N41</f>
        <v>7865.4788530755459</v>
      </c>
      <c r="CU40" s="4">
        <f>ParFedAn19!$I$7*CaGa19!$N41+Aj1S19!G42</f>
        <v>62471.559500293632</v>
      </c>
      <c r="CV40" s="4">
        <f>ParFedAn19!$J$7*CaGa19!$N41</f>
        <v>11034.147528143456</v>
      </c>
      <c r="CW40" s="4">
        <f>ParFedAn19!$K$7*CoAr14FII19!O41+Aj1S19!I42</f>
        <v>24878.756760824814</v>
      </c>
      <c r="CX40" s="4">
        <f>ISR!W41</f>
        <v>33980</v>
      </c>
      <c r="CY40" s="5">
        <f t="shared" si="83"/>
        <v>2270155.6370047452</v>
      </c>
      <c r="DA40" s="3" t="s">
        <v>35</v>
      </c>
      <c r="DB40" s="4">
        <f>ParFedAn19!$C$11*CaGa19!$N41</f>
        <v>2355713.4633648233</v>
      </c>
      <c r="DC40" s="4">
        <f>ParFedAn19!$D$11*CaGa19!$N41</f>
        <v>339475.33833677811</v>
      </c>
      <c r="DD40" s="4">
        <f>ParFedAn19!$E$11*CoAr14FIII19!R39</f>
        <v>0</v>
      </c>
      <c r="DE40" s="4">
        <f>ParFedAn19!$F$11*CaGa19!$N41</f>
        <v>108764.66535639414</v>
      </c>
      <c r="DF40" s="4">
        <f>ParFedAn19!$G$11*CaGa19!$N41</f>
        <v>54598.275945618574</v>
      </c>
      <c r="DG40" s="4">
        <f>ParFedAn19!$H$11*CaGa19!$N41</f>
        <v>6409.6472598218415</v>
      </c>
      <c r="DH40" s="4">
        <f>ParFedAn19!$I$11*CaGa19!$N41+Aj1S19!G42</f>
        <v>66148.635357293053</v>
      </c>
      <c r="DI40" s="4">
        <f>ParFedAn19!$J$11*CaGa19!$N41</f>
        <v>11034.147528143456</v>
      </c>
      <c r="DJ40" s="4">
        <f>ParFedAn19!$K$11*CoAr14FII19!O41+Aj1S19!I42</f>
        <v>30193.58112927117</v>
      </c>
      <c r="DK40" s="4">
        <f>ISR!X41</f>
        <v>0</v>
      </c>
      <c r="DL40" s="5">
        <f t="shared" si="84"/>
        <v>2972337.7542781434</v>
      </c>
      <c r="DN40" s="3" t="s">
        <v>35</v>
      </c>
      <c r="DO40" s="4">
        <f>ParFedAn19!$C$14*CaGa19!$N41</f>
        <v>1700978.0540837864</v>
      </c>
      <c r="DP40" s="4">
        <f>ParFedAn19!$D$14*CaGa19!$N41</f>
        <v>233811.5907310558</v>
      </c>
      <c r="DQ40" s="4">
        <f>ParFedAn19!$E$14*CoAr14FIII19!R39</f>
        <v>0</v>
      </c>
      <c r="DR40" s="4">
        <f>ParFedAn19!$F$14*CaGa19!$N41</f>
        <v>93462.024087742524</v>
      </c>
      <c r="DS40" s="4">
        <f>ParFedAn19!$G$14*CaGa19!$N41</f>
        <v>54598.275945618574</v>
      </c>
      <c r="DT40" s="4">
        <f>ParFedAn19!$H$14*CaGa19!$N41</f>
        <v>7517.8781845301373</v>
      </c>
      <c r="DU40" s="4">
        <f>ParFedAn19!$I$14*CaGa19!$N41+Aj1S19!G42</f>
        <v>56901.45302064174</v>
      </c>
      <c r="DV40" s="4">
        <f>ParFedAn19!$J$14*CaGa19!$N41</f>
        <v>11034.147528143456</v>
      </c>
      <c r="DW40" s="4">
        <f>ParFedAn19!$K$14*CoAr14FII19!O41+Aj1S19!I42</f>
        <v>17295.745766315122</v>
      </c>
      <c r="DX40" s="4">
        <f>ISR!Y41</f>
        <v>196578</v>
      </c>
      <c r="DY40" s="5">
        <f t="shared" si="85"/>
        <v>2372177.1693478338</v>
      </c>
      <c r="EA40" s="3" t="s">
        <v>35</v>
      </c>
      <c r="EB40" s="4">
        <f>ParFedAn19!$C$22*CaGa19!$N41</f>
        <v>1888445.6669749105</v>
      </c>
      <c r="EC40" s="4">
        <f>ParFedAn19!$D$22*CaGa19!$N41</f>
        <v>266565.9706867435</v>
      </c>
      <c r="ED40" s="4">
        <f>ParFedAn19!$E$22*CoAr14FIII19!R39</f>
        <v>0</v>
      </c>
      <c r="EE40" s="4">
        <f>ParFedAn19!$F$22*CaGa19!$N41</f>
        <v>56837.744638128359</v>
      </c>
      <c r="EF40" s="4">
        <f>ParFedAn19!$G$22*CaGa19!$N41</f>
        <v>165728.04764904658</v>
      </c>
      <c r="EG40" s="4">
        <f>ParFedAn19!$H$22*CaGa19!$N41</f>
        <v>6681.7322966795227</v>
      </c>
      <c r="EH40" s="4">
        <f>ParFedAn19!$I$22*CaGa19!$N41</f>
        <v>41378.273296838815</v>
      </c>
      <c r="EI40" s="4">
        <f>ParFedAn19!$J$22*CaGa19!$N41</f>
        <v>11034.147528143456</v>
      </c>
      <c r="EJ40" s="4">
        <f>ParFedAn19!$K$22*CoAr14FII19!O41</f>
        <v>20602.08272836827</v>
      </c>
      <c r="EK40" s="4">
        <f>ISR!Z41</f>
        <v>103569</v>
      </c>
      <c r="EL40" s="5">
        <f t="shared" si="86"/>
        <v>2560842.6657988587</v>
      </c>
      <c r="EN40" s="3" t="s">
        <v>35</v>
      </c>
      <c r="EO40" s="4">
        <f>ParFedAn19!$C$26*CaGa19!$N41</f>
        <v>2297896.605862651</v>
      </c>
      <c r="EP40" s="4">
        <f>ParFedAn19!$D$26*CaGa19!$N41</f>
        <v>309749.02024147275</v>
      </c>
      <c r="EQ40" s="4">
        <f>ParFedAn19!$E$26*CoAr14FIII19!R39</f>
        <v>0</v>
      </c>
      <c r="ER40" s="4">
        <f>ParFedAn19!$F$26*CaGa19!$N41</f>
        <v>58124.808036921298</v>
      </c>
      <c r="ES40" s="4">
        <f>ParFedAn19!$G$26*CaGa19!$N41</f>
        <v>55118.760248688974</v>
      </c>
      <c r="ET40" s="4">
        <f>ParFedAn19!$H$26*CaGa19!$N41</f>
        <v>4240.1178341627883</v>
      </c>
      <c r="EU40" s="4">
        <f>ParFedAn19!$I$26*CaGa19!$N41</f>
        <v>65354.894127509113</v>
      </c>
      <c r="EV40" s="4">
        <f>ParFedAn19!$J$26*CaGa19!$N41</f>
        <v>11034.147528143456</v>
      </c>
      <c r="EW40" s="4">
        <f>ParFedAn19!$K$26*CoAr14FII19!O41</f>
        <v>23898.352610694259</v>
      </c>
      <c r="EX40" s="4">
        <f>ISR!AA41</f>
        <v>0</v>
      </c>
      <c r="EY40" s="5">
        <f t="shared" si="87"/>
        <v>2825416.7064902438</v>
      </c>
      <c r="FA40" s="3" t="s">
        <v>35</v>
      </c>
      <c r="FB40" s="4">
        <f>ParFedAn19!$C$30*CaGa19!$N41</f>
        <v>2098913.944394419</v>
      </c>
      <c r="FC40" s="4">
        <f>ParFedAn19!$D$30*CaGa19!$N41</f>
        <v>257013.83562319085</v>
      </c>
      <c r="FD40" s="4">
        <f>ParFedAn19!$E$30*CoAr14FIII19!R39</f>
        <v>3754466.7154818526</v>
      </c>
      <c r="FE40" s="400">
        <f>ParFedAn19!$F$30*CaGa19!$N41</f>
        <v>-12708.915018723046</v>
      </c>
      <c r="FF40" s="4">
        <f>ParFedAn19!$G$30*CaGa19!$N41</f>
        <v>54598.275854693595</v>
      </c>
      <c r="FG40" s="4">
        <f>ParFedAn19!$H$30*CaGa19!$N41</f>
        <v>7019.6198678635155</v>
      </c>
      <c r="FH40" s="4">
        <f>ParFedAn19!$I$30*CaGa19!$N41</f>
        <v>55831.46948804483</v>
      </c>
      <c r="FI40" s="4">
        <f>ParFedAn19!$J$30*CaGa19!$N41</f>
        <v>11034.147528143456</v>
      </c>
      <c r="FJ40" s="4">
        <f>ParFedAn19!$K$30*CoAr14FII19!O41</f>
        <v>24332.632099782371</v>
      </c>
      <c r="FK40" s="4">
        <f>ISR!AB41</f>
        <v>61215</v>
      </c>
      <c r="FL40" s="5">
        <f t="shared" si="88"/>
        <v>6250501.7253192663</v>
      </c>
      <c r="FN40" s="3" t="s">
        <v>35</v>
      </c>
      <c r="FO40" s="405">
        <f>ParFedAn19!C$41*CaGa19!$AC41+Aj1S19!AW42</f>
        <v>1842907.0073027955</v>
      </c>
      <c r="FP40" s="405">
        <f>ParFedAn19!D$41*CaGa19!$AC41+Aj1S19!AX42</f>
        <v>249748.41441035646</v>
      </c>
      <c r="FQ40" s="468">
        <f>IFERROR(ParFedAn19!$E$41*CoAr14FIII19!R39+Aj1S19!AY42,0)</f>
        <v>636011.43972839648</v>
      </c>
      <c r="FR40" s="405">
        <f>ParFedAn19!F$41*CaGa19!$AC41+Aj1S19!AZ42</f>
        <v>52584.394995298739</v>
      </c>
      <c r="FS40" s="405">
        <f>ParFedAn19!G$41*CaGa19!$AC41+Aj1S19!BA42</f>
        <v>187680.65659789578</v>
      </c>
      <c r="FT40" s="405">
        <f>ParFedAn19!H$41*CaGa19!$AC41+Aj1S19!BB42</f>
        <v>7360.1482554461782</v>
      </c>
      <c r="FU40" s="405">
        <f>ParFedAn19!I$41*CaGa19!$AC41+Aj1S19!BC42</f>
        <v>49704.067737444493</v>
      </c>
      <c r="FV40" s="405">
        <f>ParFedAn19!J$41*CaGa19!$AC41+Aj1S19!BD42</f>
        <v>11239.095323028539</v>
      </c>
      <c r="FW40" s="405">
        <f>ParFedAn19!K$41*CoAr14FII19!U41+Aj1S19!BE42</f>
        <v>24479.007451232908</v>
      </c>
      <c r="FX40" s="468">
        <f>IFERROR(ISR!AC41,0)</f>
        <v>47117</v>
      </c>
      <c r="FY40" s="5">
        <f t="shared" si="89"/>
        <v>3108831.2318018945</v>
      </c>
      <c r="GA40" s="3" t="s">
        <v>35</v>
      </c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5">
        <f t="shared" si="90"/>
        <v>0</v>
      </c>
      <c r="GN40" s="3" t="s">
        <v>35</v>
      </c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5">
        <f t="shared" si="91"/>
        <v>0</v>
      </c>
      <c r="HA40" s="3" t="s">
        <v>35</v>
      </c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5">
        <f t="shared" si="92"/>
        <v>0</v>
      </c>
      <c r="HN40" s="3" t="s">
        <v>35</v>
      </c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5">
        <f t="shared" si="93"/>
        <v>0</v>
      </c>
      <c r="IA40" s="3" t="s">
        <v>35</v>
      </c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5">
        <f t="shared" si="94"/>
        <v>0</v>
      </c>
    </row>
    <row r="41" spans="1:246" s="2" customFormat="1">
      <c r="A41" s="3" t="s">
        <v>36</v>
      </c>
      <c r="B41" s="4">
        <f t="shared" si="7"/>
        <v>6149802.4750561034</v>
      </c>
      <c r="C41" s="4">
        <f t="shared" si="8"/>
        <v>862324.29724975454</v>
      </c>
      <c r="D41" s="4">
        <f t="shared" si="9"/>
        <v>0</v>
      </c>
      <c r="E41" s="4">
        <f t="shared" si="10"/>
        <v>282416.01407373854</v>
      </c>
      <c r="F41" s="4">
        <f t="shared" si="11"/>
        <v>252380.18133481103</v>
      </c>
      <c r="G41" s="4">
        <f t="shared" si="12"/>
        <v>23258.734291022814</v>
      </c>
      <c r="H41" s="4">
        <f t="shared" si="13"/>
        <v>197684.64071285207</v>
      </c>
      <c r="I41" s="4">
        <f t="shared" si="14"/>
        <v>35328.810380952702</v>
      </c>
      <c r="J41" s="4">
        <f t="shared" si="15"/>
        <v>121572.29329948392</v>
      </c>
      <c r="K41" s="4">
        <f t="shared" si="16"/>
        <v>0</v>
      </c>
      <c r="L41" s="6">
        <f t="shared" si="17"/>
        <v>7924767.4463987192</v>
      </c>
      <c r="M41" s="3"/>
      <c r="N41" s="3" t="s">
        <v>36</v>
      </c>
      <c r="O41" s="4">
        <f t="shared" si="18"/>
        <v>6707983.0900071878</v>
      </c>
      <c r="P41" s="4">
        <f t="shared" si="19"/>
        <v>889375.94327446213</v>
      </c>
      <c r="Q41" s="4">
        <f t="shared" si="20"/>
        <v>2035256.0719610814</v>
      </c>
      <c r="R41" s="4">
        <f t="shared" si="21"/>
        <v>109130.90072761386</v>
      </c>
      <c r="S41" s="4">
        <f t="shared" si="22"/>
        <v>293970.66725318396</v>
      </c>
      <c r="T41" s="4">
        <f t="shared" si="23"/>
        <v>19148.157720480714</v>
      </c>
      <c r="U41" s="4">
        <f t="shared" si="24"/>
        <v>173498.23105886611</v>
      </c>
      <c r="V41" s="4">
        <f t="shared" si="25"/>
        <v>35328.810380952702</v>
      </c>
      <c r="W41" s="4">
        <f t="shared" si="26"/>
        <v>116111.90206573563</v>
      </c>
      <c r="X41" s="4">
        <f t="shared" si="27"/>
        <v>0</v>
      </c>
      <c r="Y41" s="5">
        <f t="shared" si="28"/>
        <v>10379803.774449563</v>
      </c>
      <c r="Z41" s="5"/>
      <c r="AA41" s="3" t="s">
        <v>36</v>
      </c>
      <c r="AB41" s="4">
        <f t="shared" si="29"/>
        <v>1917652.1862374998</v>
      </c>
      <c r="AC41" s="4">
        <f t="shared" si="30"/>
        <v>259859.37000986378</v>
      </c>
      <c r="AD41" s="4">
        <f t="shared" si="31"/>
        <v>344774.96876085567</v>
      </c>
      <c r="AE41" s="4">
        <f t="shared" si="32"/>
        <v>54667.90235403429</v>
      </c>
      <c r="AF41" s="4">
        <f t="shared" si="33"/>
        <v>196815.27122970237</v>
      </c>
      <c r="AG41" s="4">
        <f t="shared" si="34"/>
        <v>7676.51004768229</v>
      </c>
      <c r="AH41" s="4">
        <f t="shared" si="35"/>
        <v>51670.691767638818</v>
      </c>
      <c r="AI41" s="4">
        <f t="shared" si="36"/>
        <v>11710.410777162702</v>
      </c>
      <c r="AJ41" s="4">
        <f t="shared" si="37"/>
        <v>41087.28034900107</v>
      </c>
      <c r="AK41" s="4">
        <f t="shared" si="38"/>
        <v>0</v>
      </c>
      <c r="AL41" s="5">
        <f t="shared" si="39"/>
        <v>2885914.5915334411</v>
      </c>
      <c r="AN41" s="3" t="s">
        <v>36</v>
      </c>
      <c r="AO41" s="4">
        <f t="shared" si="40"/>
        <v>0</v>
      </c>
      <c r="AP41" s="4">
        <f t="shared" si="41"/>
        <v>0</v>
      </c>
      <c r="AQ41" s="4">
        <f t="shared" si="42"/>
        <v>0</v>
      </c>
      <c r="AR41" s="4">
        <f t="shared" si="43"/>
        <v>0</v>
      </c>
      <c r="AS41" s="4">
        <f t="shared" si="44"/>
        <v>0</v>
      </c>
      <c r="AT41" s="4">
        <f t="shared" si="45"/>
        <v>0</v>
      </c>
      <c r="AU41" s="4">
        <f t="shared" si="46"/>
        <v>0</v>
      </c>
      <c r="AV41" s="4">
        <f t="shared" si="47"/>
        <v>0</v>
      </c>
      <c r="AW41" s="4">
        <f t="shared" si="48"/>
        <v>0</v>
      </c>
      <c r="AX41" s="4">
        <f t="shared" si="49"/>
        <v>0</v>
      </c>
      <c r="AY41" s="5">
        <f t="shared" si="50"/>
        <v>0</v>
      </c>
      <c r="BA41" s="3" t="s">
        <v>36</v>
      </c>
      <c r="BB41" s="4">
        <f t="shared" si="95"/>
        <v>12857785.565063292</v>
      </c>
      <c r="BC41" s="4">
        <f t="shared" si="96"/>
        <v>1751700.2405242168</v>
      </c>
      <c r="BD41" s="4">
        <f t="shared" si="97"/>
        <v>2035256.0719610814</v>
      </c>
      <c r="BE41" s="4">
        <f t="shared" si="98"/>
        <v>391546.91480135237</v>
      </c>
      <c r="BF41" s="4">
        <f t="shared" si="99"/>
        <v>546350.84858799505</v>
      </c>
      <c r="BG41" s="4">
        <f t="shared" si="100"/>
        <v>42406.892011503529</v>
      </c>
      <c r="BH41" s="4">
        <f t="shared" si="101"/>
        <v>371182.8717717182</v>
      </c>
      <c r="BI41" s="4">
        <f t="shared" si="102"/>
        <v>70657.620761905404</v>
      </c>
      <c r="BJ41" s="4">
        <f t="shared" si="103"/>
        <v>237684.19536521952</v>
      </c>
      <c r="BK41" s="4">
        <f t="shared" si="104"/>
        <v>0</v>
      </c>
      <c r="BL41" s="5">
        <f t="shared" si="60"/>
        <v>18304571.220848285</v>
      </c>
      <c r="BN41" s="3" t="s">
        <v>36</v>
      </c>
      <c r="BO41" s="4">
        <f t="shared" si="61"/>
        <v>1917652.1862374998</v>
      </c>
      <c r="BP41" s="4">
        <f t="shared" si="62"/>
        <v>259859.37000986378</v>
      </c>
      <c r="BQ41" s="4">
        <f t="shared" si="63"/>
        <v>344774.96876085567</v>
      </c>
      <c r="BR41" s="4">
        <f t="shared" si="64"/>
        <v>54667.90235403429</v>
      </c>
      <c r="BS41" s="4">
        <f t="shared" si="65"/>
        <v>196815.27122970237</v>
      </c>
      <c r="BT41" s="4">
        <f t="shared" si="66"/>
        <v>7676.51004768229</v>
      </c>
      <c r="BU41" s="4">
        <f t="shared" si="67"/>
        <v>51670.691767638818</v>
      </c>
      <c r="BV41" s="4">
        <f t="shared" si="68"/>
        <v>11710.410777162702</v>
      </c>
      <c r="BW41" s="4">
        <f t="shared" si="69"/>
        <v>41087.28034900107</v>
      </c>
      <c r="BX41" s="4">
        <f t="shared" si="70"/>
        <v>0</v>
      </c>
      <c r="BY41" s="5">
        <f t="shared" si="71"/>
        <v>2885914.5915334411</v>
      </c>
      <c r="CA41" s="3" t="s">
        <v>36</v>
      </c>
      <c r="CB41" s="4">
        <f t="shared" si="72"/>
        <v>14775437.751300791</v>
      </c>
      <c r="CC41" s="4">
        <f t="shared" si="73"/>
        <v>2011559.6105340805</v>
      </c>
      <c r="CD41" s="4">
        <f t="shared" si="74"/>
        <v>2380031.0407219371</v>
      </c>
      <c r="CE41" s="4">
        <f t="shared" si="75"/>
        <v>446214.81715538667</v>
      </c>
      <c r="CF41" s="4">
        <f t="shared" si="76"/>
        <v>743166.11981769744</v>
      </c>
      <c r="CG41" s="4">
        <f t="shared" si="77"/>
        <v>50083.402059185821</v>
      </c>
      <c r="CH41" s="4">
        <f t="shared" si="78"/>
        <v>422853.56353935704</v>
      </c>
      <c r="CI41" s="4">
        <f t="shared" si="79"/>
        <v>82368.031539068106</v>
      </c>
      <c r="CJ41" s="4">
        <f t="shared" si="80"/>
        <v>278771.47571422061</v>
      </c>
      <c r="CK41" s="4">
        <f t="shared" si="81"/>
        <v>0</v>
      </c>
      <c r="CL41" s="5">
        <f t="shared" si="82"/>
        <v>21190485.812381726</v>
      </c>
      <c r="CM41" s="5"/>
      <c r="CN41" s="3" t="s">
        <v>36</v>
      </c>
      <c r="CO41" s="4">
        <f>ParFedAn19!$C$7*CaGa19!$N42</f>
        <v>1820270.4464628282</v>
      </c>
      <c r="CP41" s="4">
        <f>ParFedAn19!$D$7*CaGa19!$N42</f>
        <v>250479.86434248686</v>
      </c>
      <c r="CQ41" s="4">
        <f>ParFedAn19!$E$7*CoAr14FIII19!R40</f>
        <v>0</v>
      </c>
      <c r="CR41" s="4">
        <f>ParFedAn19!$F$7*CaGa19!$N42</f>
        <v>66588.183631399108</v>
      </c>
      <c r="CS41" s="4">
        <f>ParFedAn19!$G$7*CaGa19!$N42</f>
        <v>135839.4074574816</v>
      </c>
      <c r="CT41" s="4">
        <f>ParFedAn19!$H$7*CaGa19!$N42</f>
        <v>8394.4866076559083</v>
      </c>
      <c r="CU41" s="4">
        <f>ParFedAn19!$I$7*CaGa19!$N42+Aj1S19!G43</f>
        <v>66568.330237995702</v>
      </c>
      <c r="CV41" s="4">
        <f>ParFedAn19!$J$7*CaGa19!$N42</f>
        <v>11776.270126984235</v>
      </c>
      <c r="CW41" s="4">
        <f>ParFedAn19!$K$7*CoAr14FII19!O42+Aj1S19!I43</f>
        <v>41799.470554562744</v>
      </c>
      <c r="CX41" s="4">
        <f>ISR!W42</f>
        <v>0</v>
      </c>
      <c r="CY41" s="5">
        <f t="shared" si="83"/>
        <v>2401716.4594213949</v>
      </c>
      <c r="DA41" s="3" t="s">
        <v>36</v>
      </c>
      <c r="DB41" s="4">
        <f>ParFedAn19!$C$11*CaGa19!$N42</f>
        <v>2514151.4571561445</v>
      </c>
      <c r="DC41" s="4">
        <f>ParFedAn19!$D$11*CaGa19!$N42</f>
        <v>362307.39851054951</v>
      </c>
      <c r="DD41" s="4">
        <f>ParFedAn19!$E$11*CoAr14FIII19!R40</f>
        <v>0</v>
      </c>
      <c r="DE41" s="4">
        <f>ParFedAn19!$F$11*CaGa19!$N42</f>
        <v>116079.83999135897</v>
      </c>
      <c r="DF41" s="4">
        <f>ParFedAn19!$G$11*CaGa19!$N42</f>
        <v>58270.38693866472</v>
      </c>
      <c r="DG41" s="4">
        <f>ParFedAn19!$H$11*CaGa19!$N42</f>
        <v>6840.7402889823834</v>
      </c>
      <c r="DH41" s="4">
        <f>ParFedAn19!$I$11*CaGa19!$N42+Aj1S19!G43</f>
        <v>70492.714832183105</v>
      </c>
      <c r="DI41" s="4">
        <f>ParFedAn19!$J$11*CaGa19!$N42</f>
        <v>11776.270126984235</v>
      </c>
      <c r="DJ41" s="4">
        <f>ParFedAn19!$K$11*CoAr14FII19!O42+Aj1S19!I43</f>
        <v>50764.847073833902</v>
      </c>
      <c r="DK41" s="4">
        <f>ISR!X42</f>
        <v>0</v>
      </c>
      <c r="DL41" s="5">
        <f t="shared" si="84"/>
        <v>3190683.6549187014</v>
      </c>
      <c r="DN41" s="3" t="s">
        <v>36</v>
      </c>
      <c r="DO41" s="4">
        <f>ParFedAn19!$C$14*CaGa19!$N42</f>
        <v>1815380.5714371304</v>
      </c>
      <c r="DP41" s="4">
        <f>ParFedAn19!$D$14*CaGa19!$N42</f>
        <v>249537.03439671817</v>
      </c>
      <c r="DQ41" s="4">
        <f>ParFedAn19!$E$14*CoAr14FIII19!R40</f>
        <v>0</v>
      </c>
      <c r="DR41" s="4">
        <f>ParFedAn19!$F$14*CaGa19!$N42</f>
        <v>99747.990450980476</v>
      </c>
      <c r="DS41" s="4">
        <f>ParFedAn19!$G$14*CaGa19!$N42</f>
        <v>58270.38693866472</v>
      </c>
      <c r="DT41" s="4">
        <f>ParFedAn19!$H$14*CaGa19!$N42</f>
        <v>8023.5073943845236</v>
      </c>
      <c r="DU41" s="4">
        <f>ParFedAn19!$I$14*CaGa19!$N42+Aj1S19!G43</f>
        <v>60623.595642673274</v>
      </c>
      <c r="DV41" s="4">
        <f>ParFedAn19!$J$14*CaGa19!$N42</f>
        <v>11776.270126984235</v>
      </c>
      <c r="DW41" s="4">
        <f>ParFedAn19!$K$14*CoAr14FII19!O42+Aj1S19!I43</f>
        <v>29007.975671087283</v>
      </c>
      <c r="DX41" s="4">
        <f>ISR!Y42</f>
        <v>0</v>
      </c>
      <c r="DY41" s="5">
        <f t="shared" si="85"/>
        <v>2332367.3320586234</v>
      </c>
      <c r="EA41" s="3" t="s">
        <v>36</v>
      </c>
      <c r="EB41" s="4">
        <f>ParFedAn19!$C$22*CaGa19!$N42</f>
        <v>2015456.6755345208</v>
      </c>
      <c r="EC41" s="4">
        <f>ParFedAn19!$D$22*CaGa19!$N42</f>
        <v>284494.37253418966</v>
      </c>
      <c r="ED41" s="4">
        <f>ParFedAn19!$E$22*CoAr14FIII19!R40</f>
        <v>0</v>
      </c>
      <c r="EE41" s="4">
        <f>ParFedAn19!$F$22*CaGa19!$N42</f>
        <v>60660.475361594901</v>
      </c>
      <c r="EF41" s="4">
        <f>ParFedAn19!$G$22*CaGa19!$N42</f>
        <v>176874.40300712222</v>
      </c>
      <c r="EG41" s="4">
        <f>ParFedAn19!$H$22*CaGa19!$N42</f>
        <v>7131.1249229900477</v>
      </c>
      <c r="EH41" s="4">
        <f>ParFedAn19!$I$22*CaGa19!$N42</f>
        <v>44161.24784346977</v>
      </c>
      <c r="EI41" s="4">
        <f>ParFedAn19!$J$22*CaGa19!$N42</f>
        <v>11776.270126984235</v>
      </c>
      <c r="EJ41" s="4">
        <f>ParFedAn19!$K$22*CoAr14FII19!O42</f>
        <v>34752.875341953863</v>
      </c>
      <c r="EK41" s="4">
        <f>ISR!Z42</f>
        <v>0</v>
      </c>
      <c r="EL41" s="5">
        <f t="shared" si="86"/>
        <v>2635307.4446728257</v>
      </c>
      <c r="EN41" s="3" t="s">
        <v>36</v>
      </c>
      <c r="EO41" s="4">
        <f>ParFedAn19!$C$26*CaGa19!$N42</f>
        <v>2452446.0168307973</v>
      </c>
      <c r="EP41" s="4">
        <f>ParFedAn19!$D$26*CaGa19!$N42</f>
        <v>330581.7802987115</v>
      </c>
      <c r="EQ41" s="4">
        <f>ParFedAn19!$E$26*CoAr14FIII19!R40</f>
        <v>0</v>
      </c>
      <c r="ER41" s="4">
        <f>ParFedAn19!$F$26*CaGa19!$N42</f>
        <v>62034.102659587923</v>
      </c>
      <c r="ES41" s="4">
        <f>ParFedAn19!$G$26*CaGa19!$N42</f>
        <v>58825.877404437335</v>
      </c>
      <c r="ET41" s="4">
        <f>ParFedAn19!$H$26*CaGa19!$N42</f>
        <v>4525.2950314455102</v>
      </c>
      <c r="EU41" s="4">
        <f>ParFedAn19!$I$26*CaGa19!$N42</f>
        <v>69750.461954852784</v>
      </c>
      <c r="EV41" s="4">
        <f>ParFedAn19!$J$26*CaGa19!$N42</f>
        <v>11776.270126984235</v>
      </c>
      <c r="EW41" s="4">
        <f>ParFedAn19!$K$26*CoAr14FII19!O42</f>
        <v>40313.228526837171</v>
      </c>
      <c r="EX41" s="4">
        <f>ISR!AA42</f>
        <v>0</v>
      </c>
      <c r="EY41" s="5">
        <f t="shared" si="87"/>
        <v>3030253.032833654</v>
      </c>
      <c r="FA41" s="3" t="s">
        <v>36</v>
      </c>
      <c r="FB41" s="4">
        <f>ParFedAn19!$C$30*CaGa19!$N42</f>
        <v>2240080.3976418697</v>
      </c>
      <c r="FC41" s="4">
        <f>ParFedAn19!$D$30*CaGa19!$N42</f>
        <v>274299.79044156108</v>
      </c>
      <c r="FD41" s="4">
        <f>ParFedAn19!$E$30*CoAr14FIII19!R40</f>
        <v>2035256.0719610814</v>
      </c>
      <c r="FE41" s="400">
        <f>ParFedAn19!$F$30*CaGa19!$N42</f>
        <v>-13563.677293568962</v>
      </c>
      <c r="FF41" s="4">
        <f>ParFedAn19!$G$30*CaGa19!$N42</f>
        <v>58270.3868416244</v>
      </c>
      <c r="FG41" s="4">
        <f>ParFedAn19!$H$30*CaGa19!$N42</f>
        <v>7491.7377660451566</v>
      </c>
      <c r="FH41" s="4">
        <f>ParFedAn19!$I$30*CaGa19!$N42</f>
        <v>59586.521260543559</v>
      </c>
      <c r="FI41" s="4">
        <f>ParFedAn19!$J$30*CaGa19!$N42</f>
        <v>11776.270126984235</v>
      </c>
      <c r="FJ41" s="4">
        <f>ParFedAn19!$K$30*CoAr14FII19!O42</f>
        <v>41045.79819694459</v>
      </c>
      <c r="FK41" s="4">
        <f>ISR!AB42</f>
        <v>0</v>
      </c>
      <c r="FL41" s="5">
        <f t="shared" si="88"/>
        <v>4714243.2969430853</v>
      </c>
      <c r="FN41" s="3" t="s">
        <v>36</v>
      </c>
      <c r="FO41" s="405">
        <f>ParFedAn19!C$41*CaGa19!$AC42+Aj1S19!AW43</f>
        <v>1917652.1862374998</v>
      </c>
      <c r="FP41" s="405">
        <f>ParFedAn19!D$41*CaGa19!$AC42+Aj1S19!AX43</f>
        <v>259859.37000986378</v>
      </c>
      <c r="FQ41" s="468">
        <f>IFERROR(ParFedAn19!$E$41*CoAr14FIII19!R40+Aj1S19!AY43,0)</f>
        <v>344774.96876085567</v>
      </c>
      <c r="FR41" s="405">
        <f>ParFedAn19!F$41*CaGa19!$AC42+Aj1S19!AZ43</f>
        <v>54667.90235403429</v>
      </c>
      <c r="FS41" s="405">
        <f>ParFedAn19!G$41*CaGa19!$AC42+Aj1S19!BA43</f>
        <v>196815.27122970237</v>
      </c>
      <c r="FT41" s="405">
        <f>ParFedAn19!H$41*CaGa19!$AC42+Aj1S19!BB43</f>
        <v>7676.51004768229</v>
      </c>
      <c r="FU41" s="405">
        <f>ParFedAn19!I$41*CaGa19!$AC42+Aj1S19!BC43</f>
        <v>51670.691767638818</v>
      </c>
      <c r="FV41" s="405">
        <f>ParFedAn19!J$41*CaGa19!$AC42+Aj1S19!BD43</f>
        <v>11710.410777162702</v>
      </c>
      <c r="FW41" s="405">
        <f>ParFedAn19!K$41*CoAr14FII19!U42+Aj1S19!BE43</f>
        <v>41087.28034900107</v>
      </c>
      <c r="FX41" s="468">
        <f>IFERROR(ISR!AC42,0)</f>
        <v>0</v>
      </c>
      <c r="FY41" s="5">
        <f t="shared" si="89"/>
        <v>2885914.5915334411</v>
      </c>
      <c r="GA41" s="3" t="s">
        <v>36</v>
      </c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5">
        <f t="shared" si="90"/>
        <v>0</v>
      </c>
      <c r="GN41" s="3" t="s">
        <v>36</v>
      </c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5">
        <f t="shared" si="91"/>
        <v>0</v>
      </c>
      <c r="HA41" s="3" t="s">
        <v>36</v>
      </c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5">
        <f t="shared" si="92"/>
        <v>0</v>
      </c>
      <c r="HN41" s="3" t="s">
        <v>36</v>
      </c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5">
        <f t="shared" si="93"/>
        <v>0</v>
      </c>
      <c r="IA41" s="3" t="s">
        <v>36</v>
      </c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5">
        <f t="shared" si="94"/>
        <v>0</v>
      </c>
    </row>
    <row r="42" spans="1:246" s="2" customFormat="1">
      <c r="A42" s="3" t="s">
        <v>37</v>
      </c>
      <c r="B42" s="4">
        <f t="shared" si="7"/>
        <v>8662263.147384176</v>
      </c>
      <c r="C42" s="4">
        <f t="shared" si="8"/>
        <v>1214621.1218096663</v>
      </c>
      <c r="D42" s="4">
        <f t="shared" si="9"/>
        <v>0</v>
      </c>
      <c r="E42" s="4">
        <f t="shared" si="10"/>
        <v>397795.18787223462</v>
      </c>
      <c r="F42" s="4">
        <f t="shared" si="11"/>
        <v>355488.41654247197</v>
      </c>
      <c r="G42" s="4">
        <f t="shared" si="12"/>
        <v>32760.934635073718</v>
      </c>
      <c r="H42" s="4">
        <f t="shared" si="13"/>
        <v>278447.37858371739</v>
      </c>
      <c r="I42" s="4">
        <f t="shared" si="14"/>
        <v>49762.159588883107</v>
      </c>
      <c r="J42" s="4">
        <f t="shared" si="15"/>
        <v>126231.28450251807</v>
      </c>
      <c r="K42" s="4">
        <f t="shared" si="16"/>
        <v>0</v>
      </c>
      <c r="L42" s="6">
        <f t="shared" si="17"/>
        <v>11117369.630918741</v>
      </c>
      <c r="M42" s="3"/>
      <c r="N42" s="3" t="s">
        <v>37</v>
      </c>
      <c r="O42" s="4">
        <f t="shared" si="18"/>
        <v>9448484.7195544112</v>
      </c>
      <c r="P42" s="4">
        <f t="shared" si="19"/>
        <v>1252724.5369008591</v>
      </c>
      <c r="Q42" s="4">
        <f t="shared" si="20"/>
        <v>659623.96591122227</v>
      </c>
      <c r="R42" s="4">
        <f t="shared" si="21"/>
        <v>153715.60037056744</v>
      </c>
      <c r="S42" s="4">
        <f t="shared" si="22"/>
        <v>414070.41733254382</v>
      </c>
      <c r="T42" s="4">
        <f t="shared" si="23"/>
        <v>26971.00949748906</v>
      </c>
      <c r="U42" s="4">
        <f t="shared" si="24"/>
        <v>244379.7730306533</v>
      </c>
      <c r="V42" s="4">
        <f t="shared" si="25"/>
        <v>49762.159588883107</v>
      </c>
      <c r="W42" s="4">
        <f t="shared" si="26"/>
        <v>120725.55631126456</v>
      </c>
      <c r="X42" s="4">
        <f t="shared" si="27"/>
        <v>0</v>
      </c>
      <c r="Y42" s="5">
        <f t="shared" si="28"/>
        <v>12370457.738497894</v>
      </c>
      <c r="Z42" s="5"/>
      <c r="AA42" s="3" t="s">
        <v>37</v>
      </c>
      <c r="AB42" s="4">
        <f t="shared" si="29"/>
        <v>2701096.1619859599</v>
      </c>
      <c r="AC42" s="4">
        <f t="shared" si="30"/>
        <v>366023.17773114768</v>
      </c>
      <c r="AD42" s="4">
        <f t="shared" si="31"/>
        <v>111741.13929645224</v>
      </c>
      <c r="AE42" s="4">
        <f t="shared" si="32"/>
        <v>77002.108250936624</v>
      </c>
      <c r="AF42" s="4">
        <f t="shared" si="33"/>
        <v>277222.83402279828</v>
      </c>
      <c r="AG42" s="4">
        <f t="shared" si="34"/>
        <v>10812.696888440474</v>
      </c>
      <c r="AH42" s="4">
        <f t="shared" si="35"/>
        <v>72780.407324315165</v>
      </c>
      <c r="AI42" s="4">
        <f t="shared" si="36"/>
        <v>16494.620782892962</v>
      </c>
      <c r="AJ42" s="4">
        <f t="shared" si="37"/>
        <v>42663.659849826123</v>
      </c>
      <c r="AK42" s="4">
        <f t="shared" si="38"/>
        <v>0</v>
      </c>
      <c r="AL42" s="5">
        <f t="shared" si="39"/>
        <v>3675836.8061327687</v>
      </c>
      <c r="AN42" s="3" t="s">
        <v>37</v>
      </c>
      <c r="AO42" s="4">
        <f t="shared" si="40"/>
        <v>0</v>
      </c>
      <c r="AP42" s="4">
        <f t="shared" si="41"/>
        <v>0</v>
      </c>
      <c r="AQ42" s="4">
        <f t="shared" si="42"/>
        <v>0</v>
      </c>
      <c r="AR42" s="4">
        <f t="shared" si="43"/>
        <v>0</v>
      </c>
      <c r="AS42" s="4">
        <f t="shared" si="44"/>
        <v>0</v>
      </c>
      <c r="AT42" s="4">
        <f t="shared" si="45"/>
        <v>0</v>
      </c>
      <c r="AU42" s="4">
        <f t="shared" si="46"/>
        <v>0</v>
      </c>
      <c r="AV42" s="4">
        <f t="shared" si="47"/>
        <v>0</v>
      </c>
      <c r="AW42" s="4">
        <f t="shared" si="48"/>
        <v>0</v>
      </c>
      <c r="AX42" s="4">
        <f t="shared" si="49"/>
        <v>0</v>
      </c>
      <c r="AY42" s="5">
        <f t="shared" si="50"/>
        <v>0</v>
      </c>
      <c r="BA42" s="3" t="s">
        <v>37</v>
      </c>
      <c r="BB42" s="4">
        <f t="shared" si="95"/>
        <v>18110747.866938587</v>
      </c>
      <c r="BC42" s="4">
        <f t="shared" si="96"/>
        <v>2467345.6587105254</v>
      </c>
      <c r="BD42" s="4">
        <f t="shared" si="97"/>
        <v>659623.96591122227</v>
      </c>
      <c r="BE42" s="4">
        <f t="shared" si="98"/>
        <v>551510.78824280202</v>
      </c>
      <c r="BF42" s="4">
        <f t="shared" si="99"/>
        <v>769558.83387501573</v>
      </c>
      <c r="BG42" s="4">
        <f t="shared" si="100"/>
        <v>59731.944132562778</v>
      </c>
      <c r="BH42" s="4">
        <f t="shared" si="101"/>
        <v>522827.1516143707</v>
      </c>
      <c r="BI42" s="4">
        <f t="shared" si="102"/>
        <v>99524.319177766229</v>
      </c>
      <c r="BJ42" s="4">
        <f t="shared" si="103"/>
        <v>246956.84081378262</v>
      </c>
      <c r="BK42" s="4">
        <f t="shared" si="104"/>
        <v>0</v>
      </c>
      <c r="BL42" s="5">
        <f t="shared" si="60"/>
        <v>23487827.369416632</v>
      </c>
      <c r="BN42" s="3" t="s">
        <v>37</v>
      </c>
      <c r="BO42" s="4">
        <f t="shared" si="61"/>
        <v>2701096.1619859599</v>
      </c>
      <c r="BP42" s="4">
        <f t="shared" si="62"/>
        <v>366023.17773114768</v>
      </c>
      <c r="BQ42" s="4">
        <f t="shared" si="63"/>
        <v>111741.13929645224</v>
      </c>
      <c r="BR42" s="4">
        <f t="shared" si="64"/>
        <v>77002.108250936624</v>
      </c>
      <c r="BS42" s="4">
        <f t="shared" si="65"/>
        <v>277222.83402279828</v>
      </c>
      <c r="BT42" s="4">
        <f t="shared" si="66"/>
        <v>10812.696888440474</v>
      </c>
      <c r="BU42" s="4">
        <f t="shared" si="67"/>
        <v>72780.407324315165</v>
      </c>
      <c r="BV42" s="4">
        <f t="shared" si="68"/>
        <v>16494.620782892962</v>
      </c>
      <c r="BW42" s="4">
        <f t="shared" si="69"/>
        <v>42663.659849826123</v>
      </c>
      <c r="BX42" s="4">
        <f t="shared" si="70"/>
        <v>0</v>
      </c>
      <c r="BY42" s="5">
        <f t="shared" si="71"/>
        <v>3675836.8061327687</v>
      </c>
      <c r="CA42" s="3" t="s">
        <v>37</v>
      </c>
      <c r="CB42" s="4">
        <f t="shared" si="72"/>
        <v>20811844.028924547</v>
      </c>
      <c r="CC42" s="4">
        <f t="shared" si="73"/>
        <v>2833368.8364416729</v>
      </c>
      <c r="CD42" s="4">
        <f t="shared" si="74"/>
        <v>771365.10520767455</v>
      </c>
      <c r="CE42" s="4">
        <f t="shared" si="75"/>
        <v>628512.89649373863</v>
      </c>
      <c r="CF42" s="4">
        <f t="shared" si="76"/>
        <v>1046781.667897814</v>
      </c>
      <c r="CG42" s="4">
        <f t="shared" si="77"/>
        <v>70544.641021003248</v>
      </c>
      <c r="CH42" s="4">
        <f t="shared" si="78"/>
        <v>595607.5589386858</v>
      </c>
      <c r="CI42" s="4">
        <f t="shared" si="79"/>
        <v>116018.93996065919</v>
      </c>
      <c r="CJ42" s="4">
        <f t="shared" si="80"/>
        <v>289620.50066360872</v>
      </c>
      <c r="CK42" s="4">
        <f t="shared" si="81"/>
        <v>0</v>
      </c>
      <c r="CL42" s="5">
        <f t="shared" si="82"/>
        <v>27163664.175549403</v>
      </c>
      <c r="CM42" s="5"/>
      <c r="CN42" s="3" t="s">
        <v>37</v>
      </c>
      <c r="CO42" s="4">
        <f>ParFedAn19!$C$7*CaGa19!$N43</f>
        <v>2563929.7636992242</v>
      </c>
      <c r="CP42" s="4">
        <f>ParFedAn19!$D$7*CaGa19!$N43</f>
        <v>352811.73775193776</v>
      </c>
      <c r="CQ42" s="4">
        <f>ParFedAn19!$E$7*CoAr14FIII19!R41</f>
        <v>0</v>
      </c>
      <c r="CR42" s="4">
        <f>ParFedAn19!$F$7*CaGa19!$N43</f>
        <v>93792.340723310248</v>
      </c>
      <c r="CS42" s="4">
        <f>ParFedAn19!$G$7*CaGa19!$N43</f>
        <v>191335.68890287189</v>
      </c>
      <c r="CT42" s="4">
        <f>ParFedAn19!$H$7*CaGa19!$N43</f>
        <v>11823.997970283495</v>
      </c>
      <c r="CU42" s="4">
        <f>ParFedAn19!$I$7*CaGa19!$N43+Aj1S19!G44</f>
        <v>93764.37635535044</v>
      </c>
      <c r="CV42" s="4">
        <f>ParFedAn19!$J$7*CaGa19!$N43</f>
        <v>16587.386529627704</v>
      </c>
      <c r="CW42" s="4">
        <f>ParFedAn19!$K$7*CoAr14FII19!O43+Aj1S19!I44</f>
        <v>43403.143986796174</v>
      </c>
      <c r="CX42" s="4">
        <f>ISR!W43</f>
        <v>0</v>
      </c>
      <c r="CY42" s="5">
        <f t="shared" si="83"/>
        <v>3367448.4359194017</v>
      </c>
      <c r="DA42" s="3" t="s">
        <v>37</v>
      </c>
      <c r="DB42" s="4">
        <f>ParFedAn19!$C$11*CaGa19!$N43</f>
        <v>3541291.2207505037</v>
      </c>
      <c r="DC42" s="4">
        <f>ParFedAn19!$D$11*CaGa19!$N43</f>
        <v>510325.66312041343</v>
      </c>
      <c r="DD42" s="4">
        <f>ParFedAn19!$E$11*CoAr14FIII19!R41</f>
        <v>0</v>
      </c>
      <c r="DE42" s="4">
        <f>ParFedAn19!$F$11*CaGa19!$N43</f>
        <v>163503.48229716558</v>
      </c>
      <c r="DF42" s="4">
        <f>ParFedAn19!$G$11*CaGa19!$N43</f>
        <v>82076.363819800055</v>
      </c>
      <c r="DG42" s="4">
        <f>ParFedAn19!$H$11*CaGa19!$N43</f>
        <v>9635.4789843128583</v>
      </c>
      <c r="DH42" s="4">
        <f>ParFedAn19!$I$11*CaGa19!$N43+Aj1S19!G44</f>
        <v>99292.042029861666</v>
      </c>
      <c r="DI42" s="4">
        <f>ParFedAn19!$J$11*CaGa19!$N43</f>
        <v>16587.386529627704</v>
      </c>
      <c r="DJ42" s="4">
        <f>ParFedAn19!$K$11*CoAr14FII19!O43+Aj1S19!I44</f>
        <v>52724.755712837818</v>
      </c>
      <c r="DK42" s="4">
        <f>ISR!X43</f>
        <v>0</v>
      </c>
      <c r="DL42" s="5">
        <f t="shared" si="84"/>
        <v>4475436.3932445226</v>
      </c>
      <c r="DN42" s="3" t="s">
        <v>37</v>
      </c>
      <c r="DO42" s="4">
        <f>ParFedAn19!$C$14*CaGa19!$N43</f>
        <v>2557042.1629344481</v>
      </c>
      <c r="DP42" s="4">
        <f>ParFedAn19!$D$14*CaGa19!$N43</f>
        <v>351483.72093731514</v>
      </c>
      <c r="DQ42" s="4">
        <f>ParFedAn19!$E$14*CoAr14FIII19!R41</f>
        <v>0</v>
      </c>
      <c r="DR42" s="4">
        <f>ParFedAn19!$F$14*CaGa19!$N43</f>
        <v>140499.36485175882</v>
      </c>
      <c r="DS42" s="4">
        <f>ParFedAn19!$G$14*CaGa19!$N43</f>
        <v>82076.363819800055</v>
      </c>
      <c r="DT42" s="4">
        <f>ParFedAn19!$H$14*CaGa19!$N43</f>
        <v>11301.457680477362</v>
      </c>
      <c r="DU42" s="4">
        <f>ParFedAn19!$I$14*CaGa19!$N43+Aj1S19!G44</f>
        <v>85390.960198505258</v>
      </c>
      <c r="DV42" s="4">
        <f>ParFedAn19!$J$14*CaGa19!$N43</f>
        <v>16587.386529627704</v>
      </c>
      <c r="DW42" s="4">
        <f>ParFedAn19!$K$14*CoAr14FII19!O43+Aj1S19!I44</f>
        <v>30103.384802884073</v>
      </c>
      <c r="DX42" s="4">
        <f>ISR!Y43</f>
        <v>0</v>
      </c>
      <c r="DY42" s="5">
        <f t="shared" si="85"/>
        <v>3274484.801754816</v>
      </c>
      <c r="EA42" s="3" t="s">
        <v>37</v>
      </c>
      <c r="EB42" s="4">
        <f>ParFedAn19!$C$22*CaGa19!$N43</f>
        <v>2838858.0212851204</v>
      </c>
      <c r="EC42" s="4">
        <f>ParFedAn19!$D$22*CaGa19!$N43</f>
        <v>400722.6457819874</v>
      </c>
      <c r="ED42" s="4">
        <f>ParFedAn19!$E$22*CoAr14FIII19!R41</f>
        <v>0</v>
      </c>
      <c r="EE42" s="4">
        <f>ParFedAn19!$F$22*CaGa19!$N43</f>
        <v>85442.906883404517</v>
      </c>
      <c r="EF42" s="4">
        <f>ParFedAn19!$G$22*CaGa19!$N43</f>
        <v>249135.25744909301</v>
      </c>
      <c r="EG42" s="4">
        <f>ParFedAn19!$H$22*CaGa19!$N43</f>
        <v>10044.498318500218</v>
      </c>
      <c r="EH42" s="4">
        <f>ParFedAn19!$I$22*CaGa19!$N43</f>
        <v>62203.030306838802</v>
      </c>
      <c r="EI42" s="4">
        <f>ParFedAn19!$J$22*CaGa19!$N43</f>
        <v>16587.386529627704</v>
      </c>
      <c r="EJ42" s="4">
        <f>ParFedAn19!$K$22*CoAr14FII19!O43</f>
        <v>36133.765225016577</v>
      </c>
      <c r="EK42" s="4">
        <f>ISR!Z43</f>
        <v>0</v>
      </c>
      <c r="EL42" s="5">
        <f t="shared" si="86"/>
        <v>3699127.5117795886</v>
      </c>
      <c r="EN42" s="3" t="s">
        <v>37</v>
      </c>
      <c r="EO42" s="4">
        <f>ParFedAn19!$C$26*CaGa19!$N43</f>
        <v>3454376.4354559574</v>
      </c>
      <c r="EP42" s="4">
        <f>ParFedAn19!$D$26*CaGa19!$N43</f>
        <v>465638.7557637869</v>
      </c>
      <c r="EQ42" s="4">
        <f>ParFedAn19!$E$26*CoAr14FIII19!R41</f>
        <v>0</v>
      </c>
      <c r="ER42" s="4">
        <f>ParFedAn19!$F$26*CaGa19!$N43</f>
        <v>87377.720427401699</v>
      </c>
      <c r="ES42" s="4">
        <f>ParFedAn19!$G$26*CaGa19!$N43</f>
        <v>82858.796200336234</v>
      </c>
      <c r="ET42" s="4">
        <f>ParFedAn19!$H$26*CaGa19!$N43</f>
        <v>6374.0740521220641</v>
      </c>
      <c r="EU42" s="4">
        <f>ParFedAn19!$I$26*CaGa19!$N43</f>
        <v>98246.546707019457</v>
      </c>
      <c r="EV42" s="4">
        <f>ParFedAn19!$J$26*CaGa19!$N43</f>
        <v>16587.386529627704</v>
      </c>
      <c r="EW42" s="4">
        <f>ParFedAn19!$K$26*CoAr14FII19!O43</f>
        <v>41915.056544765284</v>
      </c>
      <c r="EX42" s="4">
        <f>ISR!AA43</f>
        <v>0</v>
      </c>
      <c r="EY42" s="5">
        <f t="shared" si="87"/>
        <v>4253374.7716810163</v>
      </c>
      <c r="FA42" s="3" t="s">
        <v>37</v>
      </c>
      <c r="FB42" s="4">
        <f>ParFedAn19!$C$30*CaGa19!$N43</f>
        <v>3155250.2628133334</v>
      </c>
      <c r="FC42" s="4">
        <f>ParFedAn19!$D$30*CaGa19!$N43</f>
        <v>386363.13535508479</v>
      </c>
      <c r="FD42" s="4">
        <f>ParFedAn19!$E$30*CoAr14FIII19!R41</f>
        <v>659623.96591122227</v>
      </c>
      <c r="FE42" s="400">
        <f>ParFedAn19!$F$30*CaGa19!$N43</f>
        <v>-19105.026940238778</v>
      </c>
      <c r="FF42" s="4">
        <f>ParFedAn19!$G$30*CaGa19!$N43</f>
        <v>82076.36368311457</v>
      </c>
      <c r="FG42" s="4">
        <f>ParFedAn19!$H$30*CaGa19!$N43</f>
        <v>10552.437126866776</v>
      </c>
      <c r="FH42" s="4">
        <f>ParFedAn19!$I$30*CaGa19!$N43</f>
        <v>83930.19601679506</v>
      </c>
      <c r="FI42" s="4">
        <f>ParFedAn19!$J$30*CaGa19!$N43</f>
        <v>16587.386529627704</v>
      </c>
      <c r="FJ42" s="4">
        <f>ParFedAn19!$K$30*CoAr14FII19!O43</f>
        <v>42676.7345414827</v>
      </c>
      <c r="FK42" s="4">
        <f>ISR!AB43</f>
        <v>0</v>
      </c>
      <c r="FL42" s="5">
        <f t="shared" si="88"/>
        <v>4417955.4550372874</v>
      </c>
      <c r="FN42" s="3" t="s">
        <v>37</v>
      </c>
      <c r="FO42" s="405">
        <f>ParFedAn19!C$41*CaGa19!$AC43+Aj1S19!AW44</f>
        <v>2701096.1619859599</v>
      </c>
      <c r="FP42" s="405">
        <f>ParFedAn19!D$41*CaGa19!$AC43+Aj1S19!AX44</f>
        <v>366023.17773114768</v>
      </c>
      <c r="FQ42" s="468">
        <f>IFERROR(ParFedAn19!$E$41*CoAr14FIII19!R41+Aj1S19!AY44,0)</f>
        <v>111741.13929645224</v>
      </c>
      <c r="FR42" s="405">
        <f>ParFedAn19!F$41*CaGa19!$AC43+Aj1S19!AZ44</f>
        <v>77002.108250936624</v>
      </c>
      <c r="FS42" s="405">
        <f>ParFedAn19!G$41*CaGa19!$AC43+Aj1S19!BA44</f>
        <v>277222.83402279828</v>
      </c>
      <c r="FT42" s="405">
        <f>ParFedAn19!H$41*CaGa19!$AC43+Aj1S19!BB44</f>
        <v>10812.696888440474</v>
      </c>
      <c r="FU42" s="405">
        <f>ParFedAn19!I$41*CaGa19!$AC43+Aj1S19!BC44</f>
        <v>72780.407324315165</v>
      </c>
      <c r="FV42" s="405">
        <f>ParFedAn19!J$41*CaGa19!$AC43+Aj1S19!BD44</f>
        <v>16494.620782892962</v>
      </c>
      <c r="FW42" s="405">
        <f>ParFedAn19!K$41*CoAr14FII19!U43+Aj1S19!BE44</f>
        <v>42663.659849826123</v>
      </c>
      <c r="FX42" s="468">
        <f>IFERROR(ISR!AC43,0)</f>
        <v>0</v>
      </c>
      <c r="FY42" s="5">
        <f t="shared" si="89"/>
        <v>3675836.8061327687</v>
      </c>
      <c r="GA42" s="3" t="s">
        <v>37</v>
      </c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5">
        <f t="shared" si="90"/>
        <v>0</v>
      </c>
      <c r="GN42" s="3" t="s">
        <v>37</v>
      </c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5">
        <f t="shared" si="91"/>
        <v>0</v>
      </c>
      <c r="HA42" s="3" t="s">
        <v>37</v>
      </c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5">
        <f t="shared" si="92"/>
        <v>0</v>
      </c>
      <c r="HN42" s="3" t="s">
        <v>37</v>
      </c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5">
        <f t="shared" si="93"/>
        <v>0</v>
      </c>
      <c r="IA42" s="3" t="s">
        <v>37</v>
      </c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5">
        <f t="shared" si="94"/>
        <v>0</v>
      </c>
    </row>
    <row r="43" spans="1:246" s="2" customFormat="1">
      <c r="A43" s="3" t="s">
        <v>38</v>
      </c>
      <c r="B43" s="4">
        <f t="shared" si="7"/>
        <v>20322469.381023988</v>
      </c>
      <c r="C43" s="4">
        <f t="shared" si="8"/>
        <v>2849613.3328593276</v>
      </c>
      <c r="D43" s="4">
        <f t="shared" si="9"/>
        <v>0</v>
      </c>
      <c r="E43" s="4">
        <f t="shared" si="10"/>
        <v>933264.25068181276</v>
      </c>
      <c r="F43" s="4">
        <f t="shared" si="11"/>
        <v>834008.65773452155</v>
      </c>
      <c r="G43" s="4">
        <f t="shared" si="12"/>
        <v>76860.17841839249</v>
      </c>
      <c r="H43" s="4">
        <f t="shared" si="13"/>
        <v>653263.26726223505</v>
      </c>
      <c r="I43" s="4">
        <f t="shared" si="14"/>
        <v>116746.62237478836</v>
      </c>
      <c r="J43" s="4">
        <f t="shared" si="15"/>
        <v>696842.80601291044</v>
      </c>
      <c r="K43" s="4">
        <f t="shared" si="16"/>
        <v>0</v>
      </c>
      <c r="L43" s="6">
        <f t="shared" si="17"/>
        <v>26483068.496367976</v>
      </c>
      <c r="M43" s="3"/>
      <c r="N43" s="3" t="s">
        <v>38</v>
      </c>
      <c r="O43" s="4">
        <f t="shared" si="18"/>
        <v>22167017.80390989</v>
      </c>
      <c r="P43" s="4">
        <f t="shared" si="19"/>
        <v>2939007.4638534952</v>
      </c>
      <c r="Q43" s="4">
        <f t="shared" si="20"/>
        <v>2130821.3061994542</v>
      </c>
      <c r="R43" s="4">
        <f t="shared" si="21"/>
        <v>360630.99547604064</v>
      </c>
      <c r="S43" s="4">
        <f t="shared" si="22"/>
        <v>971447.44215829798</v>
      </c>
      <c r="T43" s="4">
        <f t="shared" si="23"/>
        <v>63276.479294391873</v>
      </c>
      <c r="U43" s="4">
        <f t="shared" si="24"/>
        <v>573337.51818158443</v>
      </c>
      <c r="V43" s="4">
        <f t="shared" si="25"/>
        <v>116746.62237478836</v>
      </c>
      <c r="W43" s="4">
        <f t="shared" si="26"/>
        <v>664469.52976732107</v>
      </c>
      <c r="X43" s="4">
        <f t="shared" si="27"/>
        <v>-29793</v>
      </c>
      <c r="Y43" s="5">
        <f t="shared" si="28"/>
        <v>29956962.161215261</v>
      </c>
      <c r="Z43" s="5"/>
      <c r="AA43" s="3" t="s">
        <v>38</v>
      </c>
      <c r="AB43" s="4">
        <f t="shared" si="29"/>
        <v>6337021.0663407966</v>
      </c>
      <c r="AC43" s="4">
        <f t="shared" si="30"/>
        <v>858724.18046231021</v>
      </c>
      <c r="AD43" s="4">
        <f t="shared" si="31"/>
        <v>360963.84106202569</v>
      </c>
      <c r="AE43" s="4">
        <f t="shared" si="32"/>
        <v>180654.05778817891</v>
      </c>
      <c r="AF43" s="4">
        <f t="shared" si="33"/>
        <v>650390.37261876743</v>
      </c>
      <c r="AG43" s="4">
        <f t="shared" si="34"/>
        <v>25367.585549277843</v>
      </c>
      <c r="AH43" s="4">
        <f t="shared" si="35"/>
        <v>170749.55750259093</v>
      </c>
      <c r="AI43" s="4">
        <f t="shared" si="36"/>
        <v>38697.903782012319</v>
      </c>
      <c r="AJ43" s="4">
        <f t="shared" si="37"/>
        <v>234304.26941300862</v>
      </c>
      <c r="AK43" s="4">
        <f t="shared" si="38"/>
        <v>0</v>
      </c>
      <c r="AL43" s="5">
        <f t="shared" si="39"/>
        <v>8856872.8345189691</v>
      </c>
      <c r="AN43" s="3" t="s">
        <v>38</v>
      </c>
      <c r="AO43" s="4">
        <f t="shared" si="40"/>
        <v>0</v>
      </c>
      <c r="AP43" s="4">
        <f t="shared" si="41"/>
        <v>0</v>
      </c>
      <c r="AQ43" s="4">
        <f t="shared" si="42"/>
        <v>0</v>
      </c>
      <c r="AR43" s="4">
        <f t="shared" si="43"/>
        <v>0</v>
      </c>
      <c r="AS43" s="4">
        <f t="shared" si="44"/>
        <v>0</v>
      </c>
      <c r="AT43" s="4">
        <f t="shared" si="45"/>
        <v>0</v>
      </c>
      <c r="AU43" s="4">
        <f t="shared" si="46"/>
        <v>0</v>
      </c>
      <c r="AV43" s="4">
        <f t="shared" si="47"/>
        <v>0</v>
      </c>
      <c r="AW43" s="4">
        <f t="shared" si="48"/>
        <v>0</v>
      </c>
      <c r="AX43" s="4">
        <f t="shared" si="49"/>
        <v>0</v>
      </c>
      <c r="AY43" s="5">
        <f t="shared" si="50"/>
        <v>0</v>
      </c>
      <c r="BA43" s="3" t="s">
        <v>38</v>
      </c>
      <c r="BB43" s="4">
        <f t="shared" si="95"/>
        <v>42489487.184933878</v>
      </c>
      <c r="BC43" s="4">
        <f t="shared" si="96"/>
        <v>5788620.7967128232</v>
      </c>
      <c r="BD43" s="4">
        <f t="shared" si="97"/>
        <v>2130821.3061994542</v>
      </c>
      <c r="BE43" s="4">
        <f t="shared" si="98"/>
        <v>1293895.2461578534</v>
      </c>
      <c r="BF43" s="4">
        <f t="shared" si="99"/>
        <v>1805456.0998928195</v>
      </c>
      <c r="BG43" s="4">
        <f t="shared" si="100"/>
        <v>140136.65771278436</v>
      </c>
      <c r="BH43" s="4">
        <f t="shared" si="101"/>
        <v>1226600.7854438194</v>
      </c>
      <c r="BI43" s="4">
        <f t="shared" si="102"/>
        <v>233493.2447495767</v>
      </c>
      <c r="BJ43" s="4">
        <f t="shared" si="103"/>
        <v>1361312.3357802313</v>
      </c>
      <c r="BK43" s="4">
        <f t="shared" si="104"/>
        <v>-29793</v>
      </c>
      <c r="BL43" s="5">
        <f t="shared" si="60"/>
        <v>56440030.657583244</v>
      </c>
      <c r="BN43" s="3" t="s">
        <v>38</v>
      </c>
      <c r="BO43" s="4">
        <f t="shared" si="61"/>
        <v>6337021.0663407966</v>
      </c>
      <c r="BP43" s="4">
        <f t="shared" si="62"/>
        <v>858724.18046231021</v>
      </c>
      <c r="BQ43" s="4">
        <f t="shared" si="63"/>
        <v>360963.84106202569</v>
      </c>
      <c r="BR43" s="4">
        <f t="shared" si="64"/>
        <v>180654.05778817891</v>
      </c>
      <c r="BS43" s="4">
        <f t="shared" si="65"/>
        <v>650390.37261876743</v>
      </c>
      <c r="BT43" s="4">
        <f t="shared" si="66"/>
        <v>25367.585549277843</v>
      </c>
      <c r="BU43" s="4">
        <f t="shared" si="67"/>
        <v>170749.55750259093</v>
      </c>
      <c r="BV43" s="4">
        <f t="shared" si="68"/>
        <v>38697.903782012319</v>
      </c>
      <c r="BW43" s="4">
        <f t="shared" si="69"/>
        <v>234304.26941300862</v>
      </c>
      <c r="BX43" s="4">
        <f t="shared" si="70"/>
        <v>0</v>
      </c>
      <c r="BY43" s="5">
        <f t="shared" si="71"/>
        <v>8856872.8345189691</v>
      </c>
      <c r="CA43" s="3" t="s">
        <v>38</v>
      </c>
      <c r="CB43" s="4">
        <f t="shared" si="72"/>
        <v>48826508.251274675</v>
      </c>
      <c r="CC43" s="4">
        <f t="shared" si="73"/>
        <v>6647344.9771751333</v>
      </c>
      <c r="CD43" s="4">
        <f t="shared" si="74"/>
        <v>2491785.1472614799</v>
      </c>
      <c r="CE43" s="4">
        <f t="shared" si="75"/>
        <v>1474549.3039460322</v>
      </c>
      <c r="CF43" s="4">
        <f t="shared" si="76"/>
        <v>2455846.4725115867</v>
      </c>
      <c r="CG43" s="4">
        <f t="shared" si="77"/>
        <v>165504.2432620622</v>
      </c>
      <c r="CH43" s="4">
        <f t="shared" si="78"/>
        <v>1397350.3429464102</v>
      </c>
      <c r="CI43" s="4">
        <f t="shared" si="79"/>
        <v>272191.14853158902</v>
      </c>
      <c r="CJ43" s="4">
        <f t="shared" si="80"/>
        <v>1595616.6051932399</v>
      </c>
      <c r="CK43" s="4">
        <f t="shared" si="81"/>
        <v>-29793</v>
      </c>
      <c r="CL43" s="5">
        <f t="shared" si="82"/>
        <v>65296903.492102206</v>
      </c>
      <c r="CM43" s="5"/>
      <c r="CN43" s="3" t="s">
        <v>38</v>
      </c>
      <c r="CO43" s="4">
        <f>ParFedAn19!$C$7*CaGa19!$N44</f>
        <v>6015216.0274198428</v>
      </c>
      <c r="CP43" s="4">
        <f>ParFedAn19!$D$7*CaGa19!$N44</f>
        <v>827728.92207676847</v>
      </c>
      <c r="CQ43" s="4">
        <f>ParFedAn19!$E$7*CoAr14FIII19!R42</f>
        <v>0</v>
      </c>
      <c r="CR43" s="4">
        <f>ParFedAn19!$F$7*CaGa19!$N44</f>
        <v>220045.49389608903</v>
      </c>
      <c r="CS43" s="4">
        <f>ParFedAn19!$G$7*CaGa19!$N44</f>
        <v>448891.1977235378</v>
      </c>
      <c r="CT43" s="4">
        <f>ParFedAn19!$H$7*CaGa19!$N44</f>
        <v>27740.191289956314</v>
      </c>
      <c r="CU43" s="4">
        <f>ParFedAn19!$I$7*CaGa19!$N44+Aj1S19!G45</f>
        <v>219979.8869080763</v>
      </c>
      <c r="CV43" s="4">
        <f>ParFedAn19!$J$7*CaGa19!$N44</f>
        <v>38915.540791596119</v>
      </c>
      <c r="CW43" s="4">
        <f>ParFedAn19!$K$7*CoAr14FII19!O44+Aj1S19!I45</f>
        <v>239579.46668273417</v>
      </c>
      <c r="CX43" s="4">
        <f>ISR!W44</f>
        <v>0</v>
      </c>
      <c r="CY43" s="5">
        <f t="shared" si="83"/>
        <v>8038096.7267886009</v>
      </c>
      <c r="DA43" s="3" t="s">
        <v>38</v>
      </c>
      <c r="DB43" s="4">
        <f>ParFedAn19!$C$11*CaGa19!$N44</f>
        <v>8308196.2737098271</v>
      </c>
      <c r="DC43" s="4">
        <f>ParFedAn19!$D$11*CaGa19!$N44</f>
        <v>1197271.1388070928</v>
      </c>
      <c r="DD43" s="4">
        <f>ParFedAn19!$E$11*CoAr14FIII19!R42</f>
        <v>0</v>
      </c>
      <c r="DE43" s="4">
        <f>ParFedAn19!$F$11*CaGa19!$N44</f>
        <v>383594.2704740343</v>
      </c>
      <c r="DF43" s="4">
        <f>ParFedAn19!$G$11*CaGa19!$N44</f>
        <v>192558.73000549187</v>
      </c>
      <c r="DG43" s="4">
        <f>ParFedAn19!$H$11*CaGa19!$N44</f>
        <v>22605.723619621363</v>
      </c>
      <c r="DH43" s="4">
        <f>ParFedAn19!$I$11*CaGa19!$N44+Aj1S19!G45</f>
        <v>232948.30110970611</v>
      </c>
      <c r="DI43" s="4">
        <f>ParFedAn19!$J$11*CaGa19!$N44</f>
        <v>38915.540791596119</v>
      </c>
      <c r="DJ43" s="4">
        <f>ParFedAn19!$K$11*CoAr14FII19!O44+Aj1S19!I45</f>
        <v>290885.31400727865</v>
      </c>
      <c r="DK43" s="4">
        <f>ISR!X44</f>
        <v>0</v>
      </c>
      <c r="DL43" s="5">
        <f t="shared" si="84"/>
        <v>10666975.292524647</v>
      </c>
      <c r="DN43" s="3" t="s">
        <v>38</v>
      </c>
      <c r="DO43" s="4">
        <f>ParFedAn19!$C$14*CaGa19!$N44</f>
        <v>5999057.0798943173</v>
      </c>
      <c r="DP43" s="4">
        <f>ParFedAn19!$D$14*CaGa19!$N44</f>
        <v>824613.2719754664</v>
      </c>
      <c r="DQ43" s="4">
        <f>ParFedAn19!$E$14*CoAr14FIII19!R42</f>
        <v>0</v>
      </c>
      <c r="DR43" s="4">
        <f>ParFedAn19!$F$14*CaGa19!$N44</f>
        <v>329624.48631168937</v>
      </c>
      <c r="DS43" s="4">
        <f>ParFedAn19!$G$14*CaGa19!$N44</f>
        <v>192558.73000549187</v>
      </c>
      <c r="DT43" s="4">
        <f>ParFedAn19!$H$14*CaGa19!$N44</f>
        <v>26514.263508814809</v>
      </c>
      <c r="DU43" s="4">
        <f>ParFedAn19!$I$14*CaGa19!$N44+Aj1S19!G45</f>
        <v>200335.07924445259</v>
      </c>
      <c r="DV43" s="4">
        <f>ParFedAn19!$J$14*CaGa19!$N44</f>
        <v>38915.540791596119</v>
      </c>
      <c r="DW43" s="4">
        <f>ParFedAn19!$K$14*CoAr14FII19!O44+Aj1S19!I45</f>
        <v>166378.02532289759</v>
      </c>
      <c r="DX43" s="4">
        <f>ISR!Y44</f>
        <v>0</v>
      </c>
      <c r="DY43" s="5">
        <f t="shared" si="85"/>
        <v>7777996.4770547245</v>
      </c>
      <c r="EA43" s="3" t="s">
        <v>38</v>
      </c>
      <c r="EB43" s="4">
        <f>ParFedAn19!$C$22*CaGa19!$N44</f>
        <v>6660223.1117930394</v>
      </c>
      <c r="EC43" s="4">
        <f>ParFedAn19!$D$22*CaGa19!$N44</f>
        <v>940132.33731494064</v>
      </c>
      <c r="ED43" s="4">
        <f>ParFedAn19!$E$22*CoAr14FIII19!R42</f>
        <v>0</v>
      </c>
      <c r="EE43" s="4">
        <f>ParFedAn19!$F$22*CaGa19!$N44</f>
        <v>200456.95096298619</v>
      </c>
      <c r="EF43" s="4">
        <f>ParFedAn19!$G$22*CaGa19!$N44</f>
        <v>584494.32383864431</v>
      </c>
      <c r="EG43" s="4">
        <f>ParFedAn19!$H$22*CaGa19!$N44</f>
        <v>23565.320754208486</v>
      </c>
      <c r="EH43" s="4">
        <f>ParFedAn19!$I$22*CaGa19!$N44</f>
        <v>145934.05410448383</v>
      </c>
      <c r="EI43" s="4">
        <f>ParFedAn19!$J$22*CaGa19!$N44</f>
        <v>38915.540791596119</v>
      </c>
      <c r="EJ43" s="4">
        <f>ParFedAn19!$K$22*CoAr14FII19!O44</f>
        <v>198879.06688030114</v>
      </c>
      <c r="EK43" s="4">
        <f>ISR!Z44</f>
        <v>0</v>
      </c>
      <c r="EL43" s="5">
        <f t="shared" si="86"/>
        <v>8792600.7064401992</v>
      </c>
      <c r="EN43" s="3" t="s">
        <v>38</v>
      </c>
      <c r="EO43" s="4">
        <f>ParFedAn19!$C$26*CaGa19!$N44</f>
        <v>8104286.1600532038</v>
      </c>
      <c r="EP43" s="4">
        <f>ParFedAn19!$D$26*CaGa19!$N44</f>
        <v>1092431.5269139884</v>
      </c>
      <c r="EQ43" s="4">
        <f>ParFedAn19!$E$26*CoAr14FIII19!R42</f>
        <v>0</v>
      </c>
      <c r="ER43" s="4">
        <f>ParFedAn19!$F$26*CaGa19!$N44</f>
        <v>204996.20223449101</v>
      </c>
      <c r="ES43" s="4">
        <f>ParFedAn19!$G$26*CaGa19!$N44</f>
        <v>194394.3886348386</v>
      </c>
      <c r="ET43" s="4">
        <f>ParFedAn19!$H$26*CaGa19!$N44</f>
        <v>14954.166428867682</v>
      </c>
      <c r="EU43" s="4">
        <f>ParFedAn19!$I$26*CaGa19!$N44</f>
        <v>230495.47251952067</v>
      </c>
      <c r="EV43" s="4">
        <f>ParFedAn19!$J$26*CaGa19!$N44</f>
        <v>38915.540791596119</v>
      </c>
      <c r="EW43" s="4">
        <f>ParFedAn19!$K$26*CoAr14FII19!O44</f>
        <v>230699.10600090679</v>
      </c>
      <c r="EX43" s="4">
        <f>ISR!AA44</f>
        <v>0</v>
      </c>
      <c r="EY43" s="5">
        <f t="shared" si="87"/>
        <v>10111172.563577414</v>
      </c>
      <c r="FA43" s="3" t="s">
        <v>38</v>
      </c>
      <c r="FB43" s="4">
        <f>ParFedAn19!$C$30*CaGa19!$N44</f>
        <v>7402508.5320636462</v>
      </c>
      <c r="FC43" s="4">
        <f>ParFedAn19!$D$30*CaGa19!$N44</f>
        <v>906443.59962456627</v>
      </c>
      <c r="FD43" s="4">
        <f>ParFedAn19!$E$30*CoAr14FIII19!R42</f>
        <v>2130821.3061994542</v>
      </c>
      <c r="FE43" s="400">
        <f>ParFedAn19!$F$30*CaGa19!$N44</f>
        <v>-44822.157721436553</v>
      </c>
      <c r="FF43" s="4">
        <f>ParFedAn19!$G$30*CaGa19!$N44</f>
        <v>192558.72968481507</v>
      </c>
      <c r="FG43" s="4">
        <f>ParFedAn19!$H$30*CaGa19!$N44</f>
        <v>24756.992111315703</v>
      </c>
      <c r="FH43" s="4">
        <f>ParFedAn19!$I$30*CaGa19!$N44</f>
        <v>196907.99155757992</v>
      </c>
      <c r="FI43" s="4">
        <f>ParFedAn19!$J$30*CaGa19!$N44</f>
        <v>38915.540791596119</v>
      </c>
      <c r="FJ43" s="4">
        <f>ParFedAn19!$K$30*CoAr14FII19!O44</f>
        <v>234891.35688611318</v>
      </c>
      <c r="FK43" s="4">
        <f>ISR!AB44</f>
        <v>-29793</v>
      </c>
      <c r="FL43" s="5">
        <f t="shared" si="88"/>
        <v>11082981.89119765</v>
      </c>
      <c r="FN43" s="3" t="s">
        <v>38</v>
      </c>
      <c r="FO43" s="405">
        <f>ParFedAn19!C$41*CaGa19!$AC44+Aj1S19!AW45</f>
        <v>6337021.0663407966</v>
      </c>
      <c r="FP43" s="405">
        <f>ParFedAn19!D$41*CaGa19!$AC44+Aj1S19!AX45</f>
        <v>858724.18046231021</v>
      </c>
      <c r="FQ43" s="468">
        <f>IFERROR(ParFedAn19!$E$41*CoAr14FIII19!R42+Aj1S19!AY45,0)</f>
        <v>360963.84106202569</v>
      </c>
      <c r="FR43" s="405">
        <f>ParFedAn19!F$41*CaGa19!$AC44+Aj1S19!AZ45</f>
        <v>180654.05778817891</v>
      </c>
      <c r="FS43" s="405">
        <f>ParFedAn19!G$41*CaGa19!$AC44+Aj1S19!BA45</f>
        <v>650390.37261876743</v>
      </c>
      <c r="FT43" s="405">
        <f>ParFedAn19!H$41*CaGa19!$AC44+Aj1S19!BB45</f>
        <v>25367.585549277843</v>
      </c>
      <c r="FU43" s="405">
        <f>ParFedAn19!I$41*CaGa19!$AC44+Aj1S19!BC45</f>
        <v>170749.55750259093</v>
      </c>
      <c r="FV43" s="405">
        <f>ParFedAn19!J$41*CaGa19!$AC44+Aj1S19!BD45</f>
        <v>38697.903782012319</v>
      </c>
      <c r="FW43" s="405">
        <f>ParFedAn19!K$41*CoAr14FII19!U44+Aj1S19!BE45</f>
        <v>234304.26941300862</v>
      </c>
      <c r="FX43" s="468">
        <f>IFERROR(ISR!AC44,0)</f>
        <v>0</v>
      </c>
      <c r="FY43" s="5">
        <f t="shared" si="89"/>
        <v>8856872.8345189691</v>
      </c>
      <c r="GA43" s="3" t="s">
        <v>38</v>
      </c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5">
        <f t="shared" si="90"/>
        <v>0</v>
      </c>
      <c r="GN43" s="3" t="s">
        <v>38</v>
      </c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5">
        <f t="shared" si="91"/>
        <v>0</v>
      </c>
      <c r="HA43" s="3" t="s">
        <v>38</v>
      </c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5">
        <f t="shared" si="92"/>
        <v>0</v>
      </c>
      <c r="HN43" s="3" t="s">
        <v>38</v>
      </c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5">
        <f t="shared" si="93"/>
        <v>0</v>
      </c>
      <c r="IA43" s="3" t="s">
        <v>38</v>
      </c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5">
        <f t="shared" si="94"/>
        <v>0</v>
      </c>
    </row>
    <row r="44" spans="1:246" s="2" customFormat="1">
      <c r="A44" s="3" t="s">
        <v>39</v>
      </c>
      <c r="B44" s="4">
        <f t="shared" si="7"/>
        <v>422370927.93707693</v>
      </c>
      <c r="C44" s="4">
        <f t="shared" si="8"/>
        <v>59224782.436405629</v>
      </c>
      <c r="D44" s="4">
        <f t="shared" si="9"/>
        <v>0</v>
      </c>
      <c r="E44" s="4">
        <f t="shared" si="10"/>
        <v>19396446.375706941</v>
      </c>
      <c r="F44" s="4">
        <f t="shared" si="11"/>
        <v>17333573.202664435</v>
      </c>
      <c r="G44" s="4">
        <f t="shared" si="12"/>
        <v>1597419.3033007286</v>
      </c>
      <c r="H44" s="4">
        <f t="shared" si="13"/>
        <v>13607853.613429781</v>
      </c>
      <c r="I44" s="4">
        <f t="shared" si="14"/>
        <v>2426397.0239759451</v>
      </c>
      <c r="J44" s="4">
        <f t="shared" si="15"/>
        <v>13960936.032260971</v>
      </c>
      <c r="K44" s="4">
        <f t="shared" si="16"/>
        <v>58436127</v>
      </c>
      <c r="L44" s="6">
        <f t="shared" si="17"/>
        <v>608354462.92482138</v>
      </c>
      <c r="M44" s="3"/>
      <c r="N44" s="3" t="s">
        <v>39</v>
      </c>
      <c r="O44" s="4">
        <f t="shared" si="18"/>
        <v>460706998.93279243</v>
      </c>
      <c r="P44" s="4">
        <f t="shared" si="19"/>
        <v>61082700.455728173</v>
      </c>
      <c r="Q44" s="4">
        <f t="shared" si="20"/>
        <v>0</v>
      </c>
      <c r="R44" s="4">
        <f t="shared" si="21"/>
        <v>7495154.5181962587</v>
      </c>
      <c r="S44" s="4">
        <f t="shared" si="22"/>
        <v>20190024.641868882</v>
      </c>
      <c r="T44" s="4">
        <f t="shared" si="23"/>
        <v>1315103.2374598603</v>
      </c>
      <c r="U44" s="4">
        <f t="shared" si="24"/>
        <v>11915928.86844811</v>
      </c>
      <c r="V44" s="4">
        <f t="shared" si="25"/>
        <v>2426397.0239759451</v>
      </c>
      <c r="W44" s="4">
        <f t="shared" si="26"/>
        <v>13267913.871455662</v>
      </c>
      <c r="X44" s="4">
        <f t="shared" si="27"/>
        <v>49215581</v>
      </c>
      <c r="Y44" s="5">
        <f t="shared" si="28"/>
        <v>627615802.54992545</v>
      </c>
      <c r="Z44" s="5"/>
      <c r="AA44" s="3" t="s">
        <v>39</v>
      </c>
      <c r="AB44" s="4">
        <f t="shared" si="29"/>
        <v>129132984.0848974</v>
      </c>
      <c r="AC44" s="4">
        <f t="shared" si="30"/>
        <v>17497710.275636449</v>
      </c>
      <c r="AD44" s="4">
        <f t="shared" si="31"/>
        <v>0</v>
      </c>
      <c r="AE44" s="4">
        <f t="shared" si="32"/>
        <v>3678648.2834516345</v>
      </c>
      <c r="AF44" s="4">
        <f t="shared" si="33"/>
        <v>13335002.687626099</v>
      </c>
      <c r="AG44" s="4">
        <f t="shared" si="34"/>
        <v>517886.21815116477</v>
      </c>
      <c r="AH44" s="4">
        <f t="shared" si="35"/>
        <v>3476815.4695880841</v>
      </c>
      <c r="AI44" s="4">
        <f t="shared" si="36"/>
        <v>789398.42244533601</v>
      </c>
      <c r="AJ44" s="4">
        <f t="shared" si="37"/>
        <v>4568319.728694655</v>
      </c>
      <c r="AK44" s="4">
        <f t="shared" si="38"/>
        <v>10785851</v>
      </c>
      <c r="AL44" s="5">
        <f t="shared" si="39"/>
        <v>183782616.17049077</v>
      </c>
      <c r="AN44" s="3" t="s">
        <v>39</v>
      </c>
      <c r="AO44" s="4">
        <f t="shared" si="40"/>
        <v>0</v>
      </c>
      <c r="AP44" s="4">
        <f t="shared" si="41"/>
        <v>0</v>
      </c>
      <c r="AQ44" s="4">
        <f t="shared" si="42"/>
        <v>0</v>
      </c>
      <c r="AR44" s="4">
        <f t="shared" si="43"/>
        <v>0</v>
      </c>
      <c r="AS44" s="4">
        <f t="shared" si="44"/>
        <v>0</v>
      </c>
      <c r="AT44" s="4">
        <f t="shared" si="45"/>
        <v>0</v>
      </c>
      <c r="AU44" s="4">
        <f t="shared" si="46"/>
        <v>0</v>
      </c>
      <c r="AV44" s="4">
        <f t="shared" si="47"/>
        <v>0</v>
      </c>
      <c r="AW44" s="4">
        <f t="shared" si="48"/>
        <v>0</v>
      </c>
      <c r="AX44" s="4">
        <f t="shared" si="49"/>
        <v>0</v>
      </c>
      <c r="AY44" s="5">
        <f t="shared" si="50"/>
        <v>0</v>
      </c>
      <c r="BA44" s="3" t="s">
        <v>39</v>
      </c>
      <c r="BB44" s="4">
        <f t="shared" si="95"/>
        <v>883077926.86986923</v>
      </c>
      <c r="BC44" s="4">
        <f t="shared" si="96"/>
        <v>120307482.89213382</v>
      </c>
      <c r="BD44" s="4">
        <f t="shared" si="97"/>
        <v>0</v>
      </c>
      <c r="BE44" s="4">
        <f t="shared" si="98"/>
        <v>26891600.8939032</v>
      </c>
      <c r="BF44" s="4">
        <f t="shared" si="99"/>
        <v>37523597.844533317</v>
      </c>
      <c r="BG44" s="4">
        <f t="shared" si="100"/>
        <v>2912522.5407605884</v>
      </c>
      <c r="BH44" s="4">
        <f t="shared" si="101"/>
        <v>25523782.481877893</v>
      </c>
      <c r="BI44" s="4">
        <f t="shared" si="102"/>
        <v>4852794.0479518902</v>
      </c>
      <c r="BJ44" s="4">
        <f t="shared" si="103"/>
        <v>27228849.903716631</v>
      </c>
      <c r="BK44" s="4">
        <f t="shared" si="104"/>
        <v>107651708</v>
      </c>
      <c r="BL44" s="5">
        <f t="shared" si="60"/>
        <v>1235970265.4747467</v>
      </c>
      <c r="BN44" s="3" t="s">
        <v>39</v>
      </c>
      <c r="BO44" s="4">
        <f t="shared" si="61"/>
        <v>129132984.0848974</v>
      </c>
      <c r="BP44" s="4">
        <f t="shared" si="62"/>
        <v>17497710.275636449</v>
      </c>
      <c r="BQ44" s="4">
        <f t="shared" si="63"/>
        <v>0</v>
      </c>
      <c r="BR44" s="4">
        <f t="shared" si="64"/>
        <v>3678648.2834516345</v>
      </c>
      <c r="BS44" s="4">
        <f t="shared" si="65"/>
        <v>13335002.687626099</v>
      </c>
      <c r="BT44" s="4">
        <f t="shared" si="66"/>
        <v>517886.21815116477</v>
      </c>
      <c r="BU44" s="4">
        <f t="shared" si="67"/>
        <v>3476815.4695880841</v>
      </c>
      <c r="BV44" s="4">
        <f t="shared" si="68"/>
        <v>789398.42244533601</v>
      </c>
      <c r="BW44" s="4">
        <f t="shared" si="69"/>
        <v>4568319.728694655</v>
      </c>
      <c r="BX44" s="4">
        <f t="shared" si="70"/>
        <v>10785851</v>
      </c>
      <c r="BY44" s="5">
        <f t="shared" si="71"/>
        <v>183782616.17049077</v>
      </c>
      <c r="CA44" s="3" t="s">
        <v>39</v>
      </c>
      <c r="CB44" s="4">
        <f t="shared" si="72"/>
        <v>1012210910.9547666</v>
      </c>
      <c r="CC44" s="4">
        <f t="shared" si="73"/>
        <v>137805193.16777027</v>
      </c>
      <c r="CD44" s="4">
        <f t="shared" si="74"/>
        <v>0</v>
      </c>
      <c r="CE44" s="4">
        <f t="shared" si="75"/>
        <v>30570249.177354835</v>
      </c>
      <c r="CF44" s="4">
        <f t="shared" si="76"/>
        <v>50858600.532159418</v>
      </c>
      <c r="CG44" s="4">
        <f t="shared" si="77"/>
        <v>3430408.7589117531</v>
      </c>
      <c r="CH44" s="4">
        <f t="shared" si="78"/>
        <v>29000597.951465979</v>
      </c>
      <c r="CI44" s="4">
        <f t="shared" si="79"/>
        <v>5642192.4703972265</v>
      </c>
      <c r="CJ44" s="4">
        <f t="shared" si="80"/>
        <v>31797169.632411286</v>
      </c>
      <c r="CK44" s="4">
        <f t="shared" si="81"/>
        <v>118437559</v>
      </c>
      <c r="CL44" s="5">
        <f t="shared" si="82"/>
        <v>1419752881.6452374</v>
      </c>
      <c r="CM44" s="5"/>
      <c r="CN44" s="3" t="s">
        <v>39</v>
      </c>
      <c r="CO44" s="4">
        <f>ParFedAn19!$C$7*CaGa19!$N45</f>
        <v>125016912.44350547</v>
      </c>
      <c r="CP44" s="4">
        <f>ParFedAn19!$D$7*CaGa19!$N45</f>
        <v>17203058.660989624</v>
      </c>
      <c r="CQ44" s="4">
        <f>ParFedAn19!$E$7*CoAr14FIII19!R43</f>
        <v>0</v>
      </c>
      <c r="CR44" s="4">
        <f>ParFedAn19!$F$7*CaGa19!$N45</f>
        <v>4573303.4555360964</v>
      </c>
      <c r="CS44" s="4">
        <f>ParFedAn19!$G$7*CaGa19!$N45</f>
        <v>9329505.5915947575</v>
      </c>
      <c r="CT44" s="4">
        <f>ParFedAn19!$H$7*CaGa19!$N45</f>
        <v>576536.74445838935</v>
      </c>
      <c r="CU44" s="4">
        <f>ParFedAn19!$I$7*CaGa19!$N45+Aj1S19!G46</f>
        <v>4582204.0236090375</v>
      </c>
      <c r="CV44" s="4">
        <f>ParFedAn19!$J$7*CaGa19!$N45</f>
        <v>808799.00799198169</v>
      </c>
      <c r="CW44" s="4">
        <f>ParFedAn19!$K$7*CoAr14FII19!O45+Aj1S19!I46</f>
        <v>4799380.0707173916</v>
      </c>
      <c r="CX44" s="4">
        <f>ISR!W45</f>
        <v>12863697</v>
      </c>
      <c r="CY44" s="5">
        <f t="shared" si="83"/>
        <v>179753396.99840271</v>
      </c>
      <c r="DA44" s="3" t="s">
        <v>39</v>
      </c>
      <c r="DB44" s="4">
        <f>ParFedAn19!$C$11*CaGa19!$N45</f>
        <v>172672941.64983848</v>
      </c>
      <c r="DC44" s="4">
        <f>ParFedAn19!$D$11*CaGa19!$N45</f>
        <v>24883419.057450797</v>
      </c>
      <c r="DD44" s="4">
        <f>ParFedAn19!$E$11*CoAr14FIII19!R43</f>
        <v>0</v>
      </c>
      <c r="DE44" s="4">
        <f>ParFedAn19!$F$11*CaGa19!$N45</f>
        <v>7972410.4848571448</v>
      </c>
      <c r="DF44" s="4">
        <f>ParFedAn19!$G$11*CaGa19!$N45</f>
        <v>4002033.8055348382</v>
      </c>
      <c r="DG44" s="4">
        <f>ParFedAn19!$H$11*CaGa19!$N45</f>
        <v>469824.81719588535</v>
      </c>
      <c r="DH44" s="4">
        <f>ParFedAn19!$I$11*CaGa19!$N45+Aj1S19!G46</f>
        <v>4851732.3490068037</v>
      </c>
      <c r="DI44" s="4">
        <f>ParFedAn19!$J$11*CaGa19!$N45</f>
        <v>808799.00799198169</v>
      </c>
      <c r="DJ44" s="4">
        <f>ParFedAn19!$K$11*CoAr14FII19!O45+Aj1S19!I46</f>
        <v>5823838.7297058329</v>
      </c>
      <c r="DK44" s="4">
        <f>ISR!X45</f>
        <v>43894659</v>
      </c>
      <c r="DL44" s="5">
        <f t="shared" si="84"/>
        <v>265379658.90158176</v>
      </c>
      <c r="DN44" s="3" t="s">
        <v>39</v>
      </c>
      <c r="DO44" s="4">
        <f>ParFedAn19!$C$14*CaGa19!$N45</f>
        <v>124681073.84373297</v>
      </c>
      <c r="DP44" s="4">
        <f>ParFedAn19!$D$14*CaGa19!$N45</f>
        <v>17138304.717965208</v>
      </c>
      <c r="DQ44" s="4">
        <f>ParFedAn19!$E$14*CoAr14FIII19!R43</f>
        <v>0</v>
      </c>
      <c r="DR44" s="4">
        <f>ParFedAn19!$F$14*CaGa19!$N45</f>
        <v>6850732.4353136988</v>
      </c>
      <c r="DS44" s="4">
        <f>ParFedAn19!$G$14*CaGa19!$N45</f>
        <v>4002033.8055348382</v>
      </c>
      <c r="DT44" s="4">
        <f>ParFedAn19!$H$14*CaGa19!$N45</f>
        <v>551057.74164645397</v>
      </c>
      <c r="DU44" s="4">
        <f>ParFedAn19!$I$14*CaGa19!$N45+Aj1S19!G46</f>
        <v>4173917.2408139412</v>
      </c>
      <c r="DV44" s="4">
        <f>ParFedAn19!$J$14*CaGa19!$N45</f>
        <v>808799.00799198169</v>
      </c>
      <c r="DW44" s="4">
        <f>ParFedAn19!$K$14*CoAr14FII19!O45+Aj1S19!I46</f>
        <v>3337717.2318377481</v>
      </c>
      <c r="DX44" s="4">
        <f>ISR!Y45</f>
        <v>1677771</v>
      </c>
      <c r="DY44" s="5">
        <f t="shared" si="85"/>
        <v>163221407.02483684</v>
      </c>
      <c r="EA44" s="3" t="s">
        <v>39</v>
      </c>
      <c r="EB44" s="4">
        <f>ParFedAn19!$C$22*CaGa19!$N45</f>
        <v>138422381.81068176</v>
      </c>
      <c r="EC44" s="4">
        <f>ParFedAn19!$D$22*CaGa19!$N45</f>
        <v>19539188.877614468</v>
      </c>
      <c r="ED44" s="4">
        <f>ParFedAn19!$E$22*CoAr14FIII19!R43</f>
        <v>0</v>
      </c>
      <c r="EE44" s="4">
        <f>ParFedAn19!$F$22*CaGa19!$N45</f>
        <v>4166186.0476823351</v>
      </c>
      <c r="EF44" s="4">
        <f>ParFedAn19!$G$22*CaGa19!$N45</f>
        <v>12147805.727004783</v>
      </c>
      <c r="EG44" s="4">
        <f>ParFedAn19!$H$22*CaGa19!$N45</f>
        <v>489768.55162019574</v>
      </c>
      <c r="EH44" s="4">
        <f>ParFedAn19!$I$22*CaGa19!$N45</f>
        <v>3033012.4107498918</v>
      </c>
      <c r="EI44" s="4">
        <f>ParFedAn19!$J$22*CaGa19!$N45</f>
        <v>808799.00799198169</v>
      </c>
      <c r="EJ44" s="4">
        <f>ParFedAn19!$K$22*CoAr14FII19!O45</f>
        <v>3971153.2463005632</v>
      </c>
      <c r="EK44" s="4">
        <f>ISR!Z45</f>
        <v>2388407</v>
      </c>
      <c r="EL44" s="5">
        <f t="shared" si="86"/>
        <v>184966702.67964596</v>
      </c>
      <c r="EN44" s="3" t="s">
        <v>39</v>
      </c>
      <c r="EO44" s="4">
        <f>ParFedAn19!$C$26*CaGa19!$N45</f>
        <v>168434986.98467746</v>
      </c>
      <c r="EP44" s="4">
        <f>ParFedAn19!$D$26*CaGa19!$N45</f>
        <v>22704490.732864372</v>
      </c>
      <c r="EQ44" s="4">
        <f>ParFedAn19!$E$26*CoAr14FIII19!R43</f>
        <v>0</v>
      </c>
      <c r="ER44" s="4">
        <f>ParFedAn19!$F$26*CaGa19!$N45</f>
        <v>4260527.3275602255</v>
      </c>
      <c r="ES44" s="4">
        <f>ParFedAn19!$G$26*CaGa19!$N45</f>
        <v>4040185.1159940311</v>
      </c>
      <c r="ET44" s="4">
        <f>ParFedAn19!$H$26*CaGa19!$N45</f>
        <v>310799.09791789646</v>
      </c>
      <c r="EU44" s="4">
        <f>ParFedAn19!$I$26*CaGa19!$N45</f>
        <v>4790490.0132003324</v>
      </c>
      <c r="EV44" s="4">
        <f>ParFedAn19!$J$26*CaGa19!$N45</f>
        <v>808799.00799198169</v>
      </c>
      <c r="EW44" s="4">
        <f>ParFedAn19!$K$26*CoAr14FII19!O45</f>
        <v>4606525.5538710598</v>
      </c>
      <c r="EX44" s="4">
        <f>ISR!AA45</f>
        <v>18397502</v>
      </c>
      <c r="EY44" s="5">
        <f t="shared" si="87"/>
        <v>228354305.83407736</v>
      </c>
      <c r="FA44" s="3" t="s">
        <v>39</v>
      </c>
      <c r="FB44" s="4">
        <f>ParFedAn19!$C$30*CaGa19!$N45</f>
        <v>153849630.1374332</v>
      </c>
      <c r="FC44" s="4">
        <f>ParFedAn19!$D$30*CaGa19!$N45</f>
        <v>18839020.845249336</v>
      </c>
      <c r="FD44" s="4">
        <f>ParFedAn19!$E$30*CoAr14FIII19!R43</f>
        <v>0</v>
      </c>
      <c r="FE44" s="400">
        <f>ParFedAn19!$F$30*CaGa19!$N45</f>
        <v>-931558.85704630206</v>
      </c>
      <c r="FF44" s="4">
        <f>ParFedAn19!$G$30*CaGa19!$N45</f>
        <v>4002033.7988700694</v>
      </c>
      <c r="FG44" s="4">
        <f>ParFedAn19!$H$30*CaGa19!$N45</f>
        <v>514535.58792176808</v>
      </c>
      <c r="FH44" s="4">
        <f>ParFedAn19!$I$30*CaGa19!$N45</f>
        <v>4092426.4444978856</v>
      </c>
      <c r="FI44" s="4">
        <f>ParFedAn19!$J$30*CaGa19!$N45</f>
        <v>808799.00799198169</v>
      </c>
      <c r="FJ44" s="4">
        <f>ParFedAn19!$K$30*CoAr14FII19!O45</f>
        <v>4690235.0712840399</v>
      </c>
      <c r="FK44" s="4">
        <f>ISR!AB45</f>
        <v>28429672</v>
      </c>
      <c r="FL44" s="5">
        <f t="shared" si="88"/>
        <v>185865122.03620192</v>
      </c>
      <c r="FN44" s="3" t="s">
        <v>39</v>
      </c>
      <c r="FO44" s="405">
        <f>ParFedAn19!C$41*CaGa19!$AC45+Aj1S19!AW46</f>
        <v>129132984.0848974</v>
      </c>
      <c r="FP44" s="405">
        <f>ParFedAn19!D$41*CaGa19!$AC45+Aj1S19!AX46</f>
        <v>17497710.275636449</v>
      </c>
      <c r="FQ44" s="468">
        <f>IFERROR(ParFedAn19!$E$41*CoAr14FIII19!R43+Aj1S19!AY46,0)</f>
        <v>0</v>
      </c>
      <c r="FR44" s="405">
        <f>ParFedAn19!F$41*CaGa19!$AC45+Aj1S19!AZ46</f>
        <v>3678648.2834516345</v>
      </c>
      <c r="FS44" s="405">
        <f>ParFedAn19!G$41*CaGa19!$AC45+Aj1S19!BA46</f>
        <v>13335002.687626099</v>
      </c>
      <c r="FT44" s="405">
        <f>ParFedAn19!H$41*CaGa19!$AC45+Aj1S19!BB46</f>
        <v>517886.21815116477</v>
      </c>
      <c r="FU44" s="405">
        <f>ParFedAn19!I$41*CaGa19!$AC45+Aj1S19!BC46</f>
        <v>3476815.4695880841</v>
      </c>
      <c r="FV44" s="405">
        <f>ParFedAn19!J$41*CaGa19!$AC45+Aj1S19!BD46</f>
        <v>789398.42244533601</v>
      </c>
      <c r="FW44" s="405">
        <f>ParFedAn19!K$41*CoAr14FII19!U45+Aj1S19!BE46</f>
        <v>4568319.728694655</v>
      </c>
      <c r="FX44" s="468">
        <f>IFERROR(ISR!AC45,0)</f>
        <v>10785851</v>
      </c>
      <c r="FY44" s="5">
        <f t="shared" si="89"/>
        <v>183782616.17049077</v>
      </c>
      <c r="GA44" s="3" t="s">
        <v>39</v>
      </c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5">
        <f t="shared" si="90"/>
        <v>0</v>
      </c>
      <c r="GN44" s="3" t="s">
        <v>39</v>
      </c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5">
        <f t="shared" si="91"/>
        <v>0</v>
      </c>
      <c r="HA44" s="3" t="s">
        <v>39</v>
      </c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5">
        <f t="shared" si="92"/>
        <v>0</v>
      </c>
      <c r="HN44" s="3" t="s">
        <v>39</v>
      </c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5">
        <f t="shared" si="93"/>
        <v>0</v>
      </c>
      <c r="IA44" s="3" t="s">
        <v>39</v>
      </c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5">
        <f t="shared" si="94"/>
        <v>0</v>
      </c>
    </row>
    <row r="45" spans="1:246" s="2" customFormat="1">
      <c r="A45" s="3" t="s">
        <v>40</v>
      </c>
      <c r="B45" s="4">
        <f t="shared" si="7"/>
        <v>2172117.0023244382</v>
      </c>
      <c r="C45" s="4">
        <f t="shared" si="8"/>
        <v>304573.89081534313</v>
      </c>
      <c r="D45" s="4">
        <f t="shared" si="9"/>
        <v>0</v>
      </c>
      <c r="E45" s="4">
        <f t="shared" si="10"/>
        <v>99749.646982388484</v>
      </c>
      <c r="F45" s="4">
        <f t="shared" si="11"/>
        <v>89140.957803212499</v>
      </c>
      <c r="G45" s="4">
        <f t="shared" si="12"/>
        <v>8215.0105488739609</v>
      </c>
      <c r="H45" s="4">
        <f t="shared" si="13"/>
        <v>69822.432659697908</v>
      </c>
      <c r="I45" s="4">
        <f t="shared" si="14"/>
        <v>12478.174707499595</v>
      </c>
      <c r="J45" s="4">
        <f t="shared" si="15"/>
        <v>25663.530760544865</v>
      </c>
      <c r="K45" s="4">
        <f t="shared" si="16"/>
        <v>71323</v>
      </c>
      <c r="L45" s="6">
        <f t="shared" si="17"/>
        <v>2853083.6466019987</v>
      </c>
      <c r="M45" s="3"/>
      <c r="N45" s="3" t="s">
        <v>40</v>
      </c>
      <c r="O45" s="4">
        <f t="shared" si="18"/>
        <v>2369267.0098280692</v>
      </c>
      <c r="P45" s="4">
        <f t="shared" si="19"/>
        <v>314128.56196282478</v>
      </c>
      <c r="Q45" s="4">
        <f t="shared" si="20"/>
        <v>1764136.718251178</v>
      </c>
      <c r="R45" s="4">
        <f t="shared" si="21"/>
        <v>38545.15424046493</v>
      </c>
      <c r="S45" s="4">
        <f t="shared" si="22"/>
        <v>103830.76320178487</v>
      </c>
      <c r="T45" s="4">
        <f t="shared" si="23"/>
        <v>6763.1503802838288</v>
      </c>
      <c r="U45" s="4">
        <f t="shared" si="24"/>
        <v>61279.766152609467</v>
      </c>
      <c r="V45" s="4">
        <f t="shared" si="25"/>
        <v>12478.174707499595</v>
      </c>
      <c r="W45" s="4">
        <f t="shared" si="26"/>
        <v>24573.777976944431</v>
      </c>
      <c r="X45" s="4">
        <f t="shared" si="27"/>
        <v>142394</v>
      </c>
      <c r="Y45" s="5">
        <f t="shared" si="28"/>
        <v>4837397.0767016588</v>
      </c>
      <c r="Z45" s="5"/>
      <c r="AA45" s="3" t="s">
        <v>40</v>
      </c>
      <c r="AB45" s="4">
        <f t="shared" si="29"/>
        <v>677316.8626416903</v>
      </c>
      <c r="AC45" s="4">
        <f t="shared" si="30"/>
        <v>91782.615474425096</v>
      </c>
      <c r="AD45" s="4">
        <f t="shared" si="31"/>
        <v>298847.00520208501</v>
      </c>
      <c r="AE45" s="4">
        <f t="shared" si="32"/>
        <v>19308.763275933787</v>
      </c>
      <c r="AF45" s="4">
        <f t="shared" si="33"/>
        <v>69515.370402401764</v>
      </c>
      <c r="AG45" s="4">
        <f t="shared" si="34"/>
        <v>2711.3517971864558</v>
      </c>
      <c r="AH45" s="4">
        <f t="shared" si="35"/>
        <v>18250.145198253656</v>
      </c>
      <c r="AI45" s="4">
        <f t="shared" si="36"/>
        <v>4136.1299743283835</v>
      </c>
      <c r="AJ45" s="4">
        <f t="shared" si="37"/>
        <v>8808.5150782404507</v>
      </c>
      <c r="AK45" s="4">
        <f t="shared" si="38"/>
        <v>21107</v>
      </c>
      <c r="AL45" s="5">
        <f t="shared" si="39"/>
        <v>1211783.759044545</v>
      </c>
      <c r="AN45" s="3" t="s">
        <v>40</v>
      </c>
      <c r="AO45" s="4">
        <f t="shared" si="40"/>
        <v>0</v>
      </c>
      <c r="AP45" s="4">
        <f t="shared" si="41"/>
        <v>0</v>
      </c>
      <c r="AQ45" s="4">
        <f t="shared" si="42"/>
        <v>0</v>
      </c>
      <c r="AR45" s="4">
        <f t="shared" si="43"/>
        <v>0</v>
      </c>
      <c r="AS45" s="4">
        <f t="shared" si="44"/>
        <v>0</v>
      </c>
      <c r="AT45" s="4">
        <f t="shared" si="45"/>
        <v>0</v>
      </c>
      <c r="AU45" s="4">
        <f t="shared" si="46"/>
        <v>0</v>
      </c>
      <c r="AV45" s="4">
        <f t="shared" si="47"/>
        <v>0</v>
      </c>
      <c r="AW45" s="4">
        <f t="shared" si="48"/>
        <v>0</v>
      </c>
      <c r="AX45" s="4">
        <f t="shared" si="49"/>
        <v>0</v>
      </c>
      <c r="AY45" s="5">
        <f t="shared" si="50"/>
        <v>0</v>
      </c>
      <c r="BA45" s="3" t="s">
        <v>40</v>
      </c>
      <c r="BB45" s="4">
        <f t="shared" si="95"/>
        <v>4541384.0121525079</v>
      </c>
      <c r="BC45" s="4">
        <f t="shared" si="96"/>
        <v>618702.45277816791</v>
      </c>
      <c r="BD45" s="4">
        <f t="shared" si="97"/>
        <v>1764136.718251178</v>
      </c>
      <c r="BE45" s="4">
        <f t="shared" si="98"/>
        <v>138294.80122285342</v>
      </c>
      <c r="BF45" s="4">
        <f t="shared" si="99"/>
        <v>192971.72100499738</v>
      </c>
      <c r="BG45" s="4">
        <f t="shared" si="100"/>
        <v>14978.16092915779</v>
      </c>
      <c r="BH45" s="4">
        <f t="shared" si="101"/>
        <v>131102.19881230738</v>
      </c>
      <c r="BI45" s="4">
        <f t="shared" si="102"/>
        <v>24956.349414999189</v>
      </c>
      <c r="BJ45" s="4">
        <f t="shared" si="103"/>
        <v>50237.3087374893</v>
      </c>
      <c r="BK45" s="4">
        <f t="shared" si="104"/>
        <v>213717</v>
      </c>
      <c r="BL45" s="5">
        <f t="shared" si="60"/>
        <v>7690480.7233036589</v>
      </c>
      <c r="BN45" s="3" t="s">
        <v>40</v>
      </c>
      <c r="BO45" s="4">
        <f t="shared" si="61"/>
        <v>677316.8626416903</v>
      </c>
      <c r="BP45" s="4">
        <f t="shared" si="62"/>
        <v>91782.615474425096</v>
      </c>
      <c r="BQ45" s="4">
        <f t="shared" si="63"/>
        <v>298847.00520208501</v>
      </c>
      <c r="BR45" s="4">
        <f t="shared" si="64"/>
        <v>19308.763275933787</v>
      </c>
      <c r="BS45" s="4">
        <f t="shared" si="65"/>
        <v>69515.370402401764</v>
      </c>
      <c r="BT45" s="4">
        <f t="shared" si="66"/>
        <v>2711.3517971864558</v>
      </c>
      <c r="BU45" s="4">
        <f t="shared" si="67"/>
        <v>18250.145198253656</v>
      </c>
      <c r="BV45" s="4">
        <f t="shared" si="68"/>
        <v>4136.1299743283835</v>
      </c>
      <c r="BW45" s="4">
        <f t="shared" si="69"/>
        <v>8808.5150782404507</v>
      </c>
      <c r="BX45" s="4">
        <f t="shared" si="70"/>
        <v>21107</v>
      </c>
      <c r="BY45" s="5">
        <f t="shared" si="71"/>
        <v>1211783.759044545</v>
      </c>
      <c r="CA45" s="3" t="s">
        <v>40</v>
      </c>
      <c r="CB45" s="4">
        <f t="shared" si="72"/>
        <v>5218700.8747941982</v>
      </c>
      <c r="CC45" s="4">
        <f t="shared" si="73"/>
        <v>710485.06825259305</v>
      </c>
      <c r="CD45" s="4">
        <f t="shared" si="74"/>
        <v>2062983.7234532631</v>
      </c>
      <c r="CE45" s="4">
        <f t="shared" si="75"/>
        <v>157603.56449878722</v>
      </c>
      <c r="CF45" s="4">
        <f t="shared" si="76"/>
        <v>262487.09140739916</v>
      </c>
      <c r="CG45" s="4">
        <f t="shared" si="77"/>
        <v>17689.512726344245</v>
      </c>
      <c r="CH45" s="4">
        <f t="shared" si="78"/>
        <v>149352.34401056104</v>
      </c>
      <c r="CI45" s="4">
        <f t="shared" si="79"/>
        <v>29092.479389327571</v>
      </c>
      <c r="CJ45" s="4">
        <f t="shared" si="80"/>
        <v>59045.823815729753</v>
      </c>
      <c r="CK45" s="4">
        <f t="shared" si="81"/>
        <v>234824</v>
      </c>
      <c r="CL45" s="5">
        <f t="shared" si="82"/>
        <v>8902264.4823482018</v>
      </c>
      <c r="CM45" s="5"/>
      <c r="CN45" s="3" t="s">
        <v>40</v>
      </c>
      <c r="CO45" s="4">
        <f>ParFedAn19!$C$7*CaGa19!$N46</f>
        <v>642921.52498028567</v>
      </c>
      <c r="CP45" s="4">
        <f>ParFedAn19!$D$7*CaGa19!$N46</f>
        <v>88469.763750139144</v>
      </c>
      <c r="CQ45" s="4">
        <f>ParFedAn19!$E$7*CoAr14FIII19!R44</f>
        <v>0</v>
      </c>
      <c r="CR45" s="4">
        <f>ParFedAn19!$F$7*CaGa19!$N46</f>
        <v>23519.019741905504</v>
      </c>
      <c r="CS45" s="4">
        <f>ParFedAn19!$G$7*CaGa19!$N46</f>
        <v>47978.628211368872</v>
      </c>
      <c r="CT45" s="4">
        <f>ParFedAn19!$H$7*CaGa19!$N46</f>
        <v>2964.9419083346816</v>
      </c>
      <c r="CU45" s="4">
        <f>ParFedAn19!$I$7*CaGa19!$N46+Aj1S19!G47</f>
        <v>23512.007501194992</v>
      </c>
      <c r="CV45" s="4">
        <f>ParFedAn19!$J$7*CaGa19!$N46</f>
        <v>4159.3915691665316</v>
      </c>
      <c r="CW45" s="4">
        <f>ParFedAn19!$K$7*CoAr14FII19!O46+Aj1S19!I47</f>
        <v>8824.4285579630105</v>
      </c>
      <c r="CX45" s="4">
        <f>ISR!W46</f>
        <v>27500</v>
      </c>
      <c r="CY45" s="5">
        <f t="shared" si="83"/>
        <v>869849.70622035849</v>
      </c>
      <c r="DA45" s="3" t="s">
        <v>40</v>
      </c>
      <c r="DB45" s="4">
        <f>ParFedAn19!$C$11*CaGa19!$N46</f>
        <v>888001.06160447095</v>
      </c>
      <c r="DC45" s="4">
        <f>ParFedAn19!$D$11*CaGa19!$N46</f>
        <v>127967.37188953716</v>
      </c>
      <c r="DD45" s="4">
        <f>ParFedAn19!$E$11*CoAr14FIII19!R44</f>
        <v>0</v>
      </c>
      <c r="DE45" s="4">
        <f>ParFedAn19!$F$11*CaGa19!$N46</f>
        <v>40999.527236040347</v>
      </c>
      <c r="DF45" s="4">
        <f>ParFedAn19!$G$11*CaGa19!$N46</f>
        <v>20581.16479592181</v>
      </c>
      <c r="DG45" s="4">
        <f>ParFedAn19!$H$11*CaGa19!$N46</f>
        <v>2416.1569986113855</v>
      </c>
      <c r="DH45" s="4">
        <f>ParFedAn19!$I$11*CaGa19!$N46+Aj1S19!G47</f>
        <v>24898.104458823993</v>
      </c>
      <c r="DI45" s="4">
        <f>ParFedAn19!$J$11*CaGa19!$N46</f>
        <v>4159.3915691665316</v>
      </c>
      <c r="DJ45" s="4">
        <f>ParFedAn19!$K$11*CoAr14FII19!O46+Aj1S19!I47</f>
        <v>10721.849650415294</v>
      </c>
      <c r="DK45" s="4">
        <f>ISR!X46</f>
        <v>24374</v>
      </c>
      <c r="DL45" s="5">
        <f t="shared" si="84"/>
        <v>1144118.6282029876</v>
      </c>
      <c r="DN45" s="3" t="s">
        <v>40</v>
      </c>
      <c r="DO45" s="4">
        <f>ParFedAn19!$C$14*CaGa19!$N46</f>
        <v>641194.41573968146</v>
      </c>
      <c r="DP45" s="4">
        <f>ParFedAn19!$D$14*CaGa19!$N46</f>
        <v>88136.755175666825</v>
      </c>
      <c r="DQ45" s="4">
        <f>ParFedAn19!$E$14*CoAr14FIII19!R44</f>
        <v>0</v>
      </c>
      <c r="DR45" s="4">
        <f>ParFedAn19!$F$14*CaGa19!$N46</f>
        <v>35231.100004442633</v>
      </c>
      <c r="DS45" s="4">
        <f>ParFedAn19!$G$14*CaGa19!$N46</f>
        <v>20581.16479592181</v>
      </c>
      <c r="DT45" s="4">
        <f>ParFedAn19!$H$14*CaGa19!$N46</f>
        <v>2833.9116419278948</v>
      </c>
      <c r="DU45" s="4">
        <f>ParFedAn19!$I$14*CaGa19!$N46+Aj1S19!G47</f>
        <v>21412.320699678923</v>
      </c>
      <c r="DV45" s="4">
        <f>ParFedAn19!$J$14*CaGa19!$N46</f>
        <v>4159.3915691665316</v>
      </c>
      <c r="DW45" s="4">
        <f>ParFedAn19!$K$14*CoAr14FII19!O46+Aj1S19!I47</f>
        <v>6117.2525521665621</v>
      </c>
      <c r="DX45" s="4">
        <f>ISR!Y46</f>
        <v>19449</v>
      </c>
      <c r="DY45" s="5">
        <f t="shared" si="85"/>
        <v>839115.31217865262</v>
      </c>
      <c r="EA45" s="3" t="s">
        <v>40</v>
      </c>
      <c r="EB45" s="4">
        <f>ParFedAn19!$C$22*CaGa19!$N46</f>
        <v>711861.51589964412</v>
      </c>
      <c r="EC45" s="4">
        <f>ParFedAn19!$D$22*CaGa19!$N46</f>
        <v>100483.72547794692</v>
      </c>
      <c r="ED45" s="4">
        <f>ParFedAn19!$E$22*CoAr14FIII19!R44</f>
        <v>0</v>
      </c>
      <c r="EE45" s="4">
        <f>ParFedAn19!$F$22*CaGa19!$N46</f>
        <v>21425.346657300714</v>
      </c>
      <c r="EF45" s="4">
        <f>ParFedAn19!$G$22*CaGa19!$N46</f>
        <v>62472.233800362832</v>
      </c>
      <c r="EG45" s="4">
        <f>ParFedAn19!$H$22*CaGa19!$N46</f>
        <v>2518.721170924262</v>
      </c>
      <c r="EH45" s="4">
        <f>ParFedAn19!$I$22*CaGa19!$N46</f>
        <v>15597.801339755877</v>
      </c>
      <c r="EI45" s="4">
        <f>ParFedAn19!$J$22*CaGa19!$N46</f>
        <v>4159.3915691665316</v>
      </c>
      <c r="EJ45" s="4">
        <f>ParFedAn19!$K$22*CoAr14FII19!O46</f>
        <v>7355.0551452521368</v>
      </c>
      <c r="EK45" s="4">
        <f>ISR!Z46</f>
        <v>40294</v>
      </c>
      <c r="EL45" s="5">
        <f t="shared" si="86"/>
        <v>966167.7910603534</v>
      </c>
      <c r="EN45" s="3" t="s">
        <v>40</v>
      </c>
      <c r="EO45" s="4">
        <f>ParFedAn19!$C$26*CaGa19!$N46</f>
        <v>866206.6321719418</v>
      </c>
      <c r="EP45" s="4">
        <f>ParFedAn19!$D$26*CaGa19!$N46</f>
        <v>116761.84862164414</v>
      </c>
      <c r="EQ45" s="4">
        <f>ParFedAn19!$E$26*CoAr14FIII19!R44</f>
        <v>0</v>
      </c>
      <c r="ER45" s="4">
        <f>ParFedAn19!$F$26*CaGa19!$N46</f>
        <v>21910.513330690563</v>
      </c>
      <c r="ES45" s="4">
        <f>ParFedAn19!$G$26*CaGa19!$N46</f>
        <v>20777.364639774976</v>
      </c>
      <c r="ET45" s="4">
        <f>ParFedAn19!$H$26*CaGa19!$N46</f>
        <v>1598.3391853975638</v>
      </c>
      <c r="EU45" s="4">
        <f>ParFedAn19!$I$26*CaGa19!$N46</f>
        <v>24635.939925979073</v>
      </c>
      <c r="EV45" s="4">
        <f>ParFedAn19!$J$26*CaGa19!$N46</f>
        <v>4159.3915691665316</v>
      </c>
      <c r="EW45" s="4">
        <f>ParFedAn19!$K$26*CoAr14FII19!O46</f>
        <v>8531.8413506952402</v>
      </c>
      <c r="EX45" s="4">
        <f>ISR!AA46</f>
        <v>80786</v>
      </c>
      <c r="EY45" s="5">
        <f t="shared" si="87"/>
        <v>1145367.87079529</v>
      </c>
      <c r="FA45" s="3" t="s">
        <v>40</v>
      </c>
      <c r="FB45" s="4">
        <f>ParFedAn19!$C$30*CaGa19!$N46</f>
        <v>791198.86175648333</v>
      </c>
      <c r="FC45" s="4">
        <f>ParFedAn19!$D$30*CaGa19!$N46</f>
        <v>96882.98786323372</v>
      </c>
      <c r="FD45" s="4">
        <f>ParFedAn19!$E$30*CoAr14FIII19!R44</f>
        <v>1764136.718251178</v>
      </c>
      <c r="FE45" s="400">
        <f>ParFedAn19!$F$30*CaGa19!$N46</f>
        <v>-4790.7057475263528</v>
      </c>
      <c r="FF45" s="4">
        <f>ParFedAn19!$G$30*CaGa19!$N46</f>
        <v>20581.164761647062</v>
      </c>
      <c r="FG45" s="4">
        <f>ParFedAn19!$H$30*CaGa19!$N46</f>
        <v>2646.0900239620028</v>
      </c>
      <c r="FH45" s="4">
        <f>ParFedAn19!$I$30*CaGa19!$N46</f>
        <v>21046.024886874518</v>
      </c>
      <c r="FI45" s="4">
        <f>ParFedAn19!$J$30*CaGa19!$N46</f>
        <v>4159.3915691665316</v>
      </c>
      <c r="FJ45" s="4">
        <f>ParFedAn19!$K$30*CoAr14FII19!O46</f>
        <v>8686.8814809970554</v>
      </c>
      <c r="FK45" s="4">
        <f>ISR!AB46</f>
        <v>21314</v>
      </c>
      <c r="FL45" s="5">
        <f t="shared" si="88"/>
        <v>2704547.4148460161</v>
      </c>
      <c r="FN45" s="3" t="s">
        <v>40</v>
      </c>
      <c r="FO45" s="405">
        <f>ParFedAn19!C$41*CaGa19!$AC46+Aj1S19!AW47</f>
        <v>677316.8626416903</v>
      </c>
      <c r="FP45" s="405">
        <f>ParFedAn19!D$41*CaGa19!$AC46+Aj1S19!AX47</f>
        <v>91782.615474425096</v>
      </c>
      <c r="FQ45" s="468">
        <f>IFERROR(ParFedAn19!$E$41*CoAr14FIII19!R44+Aj1S19!AY47,0)</f>
        <v>298847.00520208501</v>
      </c>
      <c r="FR45" s="405">
        <f>ParFedAn19!F$41*CaGa19!$AC46+Aj1S19!AZ47</f>
        <v>19308.763275933787</v>
      </c>
      <c r="FS45" s="405">
        <f>ParFedAn19!G$41*CaGa19!$AC46+Aj1S19!BA47</f>
        <v>69515.370402401764</v>
      </c>
      <c r="FT45" s="405">
        <f>ParFedAn19!H$41*CaGa19!$AC46+Aj1S19!BB47</f>
        <v>2711.3517971864558</v>
      </c>
      <c r="FU45" s="405">
        <f>ParFedAn19!I$41*CaGa19!$AC46+Aj1S19!BC47</f>
        <v>18250.145198253656</v>
      </c>
      <c r="FV45" s="405">
        <f>ParFedAn19!J$41*CaGa19!$AC46+Aj1S19!BD47</f>
        <v>4136.1299743283835</v>
      </c>
      <c r="FW45" s="405">
        <f>ParFedAn19!K$41*CoAr14FII19!U46+Aj1S19!BE47</f>
        <v>8808.5150782404507</v>
      </c>
      <c r="FX45" s="468">
        <f>IFERROR(ISR!AC46,0)</f>
        <v>21107</v>
      </c>
      <c r="FY45" s="5">
        <f t="shared" si="89"/>
        <v>1211783.759044545</v>
      </c>
      <c r="GA45" s="3" t="s">
        <v>40</v>
      </c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5">
        <f t="shared" si="90"/>
        <v>0</v>
      </c>
      <c r="GN45" s="3" t="s">
        <v>40</v>
      </c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5">
        <f t="shared" si="91"/>
        <v>0</v>
      </c>
      <c r="HA45" s="3" t="s">
        <v>40</v>
      </c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5">
        <f t="shared" si="92"/>
        <v>0</v>
      </c>
      <c r="HN45" s="3" t="s">
        <v>40</v>
      </c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5">
        <f t="shared" si="93"/>
        <v>0</v>
      </c>
      <c r="IA45" s="3" t="s">
        <v>40</v>
      </c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5">
        <f t="shared" si="94"/>
        <v>0</v>
      </c>
    </row>
    <row r="46" spans="1:246" s="2" customFormat="1">
      <c r="A46" s="3" t="s">
        <v>41</v>
      </c>
      <c r="B46" s="4">
        <f t="shared" si="7"/>
        <v>8269582.1397727262</v>
      </c>
      <c r="C46" s="4">
        <f t="shared" si="8"/>
        <v>1159559.455145522</v>
      </c>
      <c r="D46" s="4">
        <f t="shared" si="9"/>
        <v>0</v>
      </c>
      <c r="E46" s="4">
        <f t="shared" si="10"/>
        <v>379762.18511777249</v>
      </c>
      <c r="F46" s="4">
        <f t="shared" si="11"/>
        <v>339373.28043693228</v>
      </c>
      <c r="G46" s="4">
        <f t="shared" si="12"/>
        <v>31275.803485868393</v>
      </c>
      <c r="H46" s="4">
        <f t="shared" si="13"/>
        <v>266196.65481081133</v>
      </c>
      <c r="I46" s="4">
        <f t="shared" si="14"/>
        <v>47506.322443808</v>
      </c>
      <c r="J46" s="4">
        <f t="shared" si="15"/>
        <v>567767.44094197417</v>
      </c>
      <c r="K46" s="4">
        <f t="shared" si="16"/>
        <v>1972703</v>
      </c>
      <c r="L46" s="6">
        <f t="shared" si="17"/>
        <v>13033726.282155413</v>
      </c>
      <c r="M46" s="3"/>
      <c r="N46" s="3" t="s">
        <v>41</v>
      </c>
      <c r="O46" s="4">
        <f t="shared" si="18"/>
        <v>9020162.4166010059</v>
      </c>
      <c r="P46" s="4">
        <f t="shared" si="19"/>
        <v>1195935.551731508</v>
      </c>
      <c r="Q46" s="4">
        <f t="shared" si="20"/>
        <v>0</v>
      </c>
      <c r="R46" s="4">
        <f t="shared" si="21"/>
        <v>146747.30631021658</v>
      </c>
      <c r="S46" s="4">
        <f t="shared" si="22"/>
        <v>395299.61968604906</v>
      </c>
      <c r="T46" s="4">
        <f t="shared" si="23"/>
        <v>25748.349436766908</v>
      </c>
      <c r="U46" s="4">
        <f t="shared" si="24"/>
        <v>233301.45621196914</v>
      </c>
      <c r="V46" s="4">
        <f t="shared" si="25"/>
        <v>47506.322443808</v>
      </c>
      <c r="W46" s="4">
        <f t="shared" si="26"/>
        <v>540243.85056409251</v>
      </c>
      <c r="X46" s="4">
        <f t="shared" si="27"/>
        <v>722052</v>
      </c>
      <c r="Y46" s="5">
        <f t="shared" si="28"/>
        <v>12326996.872985415</v>
      </c>
      <c r="Z46" s="5"/>
      <c r="AA46" s="3" t="s">
        <v>41</v>
      </c>
      <c r="AB46" s="4">
        <f t="shared" si="29"/>
        <v>3076785.4205192407</v>
      </c>
      <c r="AC46" s="4">
        <f t="shared" si="30"/>
        <v>417123.72978496016</v>
      </c>
      <c r="AD46" s="4">
        <f t="shared" si="31"/>
        <v>0</v>
      </c>
      <c r="AE46" s="4">
        <f t="shared" si="32"/>
        <v>88223.314790744902</v>
      </c>
      <c r="AF46" s="4">
        <f t="shared" si="33"/>
        <v>299970.59289984038</v>
      </c>
      <c r="AG46" s="4">
        <f t="shared" si="34"/>
        <v>12131.292640820075</v>
      </c>
      <c r="AH46" s="4">
        <f t="shared" si="35"/>
        <v>83415.072496293767</v>
      </c>
      <c r="AI46" s="4">
        <f t="shared" si="36"/>
        <v>18628.110411586102</v>
      </c>
      <c r="AJ46" s="4">
        <f t="shared" si="37"/>
        <v>195693.57282325384</v>
      </c>
      <c r="AK46" s="4">
        <f t="shared" si="38"/>
        <v>271298</v>
      </c>
      <c r="AL46" s="5">
        <f t="shared" si="39"/>
        <v>4463269.1063667405</v>
      </c>
      <c r="AN46" s="3" t="s">
        <v>41</v>
      </c>
      <c r="AO46" s="4">
        <f t="shared" si="40"/>
        <v>0</v>
      </c>
      <c r="AP46" s="4">
        <f t="shared" si="41"/>
        <v>0</v>
      </c>
      <c r="AQ46" s="4">
        <f t="shared" si="42"/>
        <v>0</v>
      </c>
      <c r="AR46" s="4">
        <f t="shared" si="43"/>
        <v>0</v>
      </c>
      <c r="AS46" s="4">
        <f t="shared" si="44"/>
        <v>0</v>
      </c>
      <c r="AT46" s="4">
        <f t="shared" si="45"/>
        <v>0</v>
      </c>
      <c r="AU46" s="4">
        <f t="shared" si="46"/>
        <v>0</v>
      </c>
      <c r="AV46" s="4">
        <f t="shared" si="47"/>
        <v>0</v>
      </c>
      <c r="AW46" s="4">
        <f t="shared" si="48"/>
        <v>0</v>
      </c>
      <c r="AX46" s="4">
        <f t="shared" si="49"/>
        <v>0</v>
      </c>
      <c r="AY46" s="5">
        <f t="shared" si="50"/>
        <v>0</v>
      </c>
      <c r="BA46" s="3" t="s">
        <v>41</v>
      </c>
      <c r="BB46" s="4">
        <f t="shared" si="95"/>
        <v>17289744.55637373</v>
      </c>
      <c r="BC46" s="4">
        <f t="shared" si="96"/>
        <v>2355495.0068770302</v>
      </c>
      <c r="BD46" s="4">
        <f t="shared" si="97"/>
        <v>0</v>
      </c>
      <c r="BE46" s="4">
        <f t="shared" si="98"/>
        <v>526509.49142798909</v>
      </c>
      <c r="BF46" s="4">
        <f t="shared" si="99"/>
        <v>734672.9001229814</v>
      </c>
      <c r="BG46" s="4">
        <f t="shared" si="100"/>
        <v>57024.152922635301</v>
      </c>
      <c r="BH46" s="4">
        <f t="shared" si="101"/>
        <v>499498.11102278047</v>
      </c>
      <c r="BI46" s="4">
        <f t="shared" si="102"/>
        <v>95012.644887615999</v>
      </c>
      <c r="BJ46" s="4">
        <f t="shared" si="103"/>
        <v>1108011.2915060667</v>
      </c>
      <c r="BK46" s="4">
        <f t="shared" si="104"/>
        <v>2694755</v>
      </c>
      <c r="BL46" s="5">
        <f t="shared" si="60"/>
        <v>25360723.155140828</v>
      </c>
      <c r="BN46" s="3" t="s">
        <v>41</v>
      </c>
      <c r="BO46" s="4">
        <f t="shared" si="61"/>
        <v>3076785.4205192407</v>
      </c>
      <c r="BP46" s="4">
        <f t="shared" si="62"/>
        <v>417123.72978496016</v>
      </c>
      <c r="BQ46" s="4">
        <f t="shared" si="63"/>
        <v>0</v>
      </c>
      <c r="BR46" s="4">
        <f t="shared" si="64"/>
        <v>88223.314790744902</v>
      </c>
      <c r="BS46" s="4">
        <f t="shared" si="65"/>
        <v>299970.59289984038</v>
      </c>
      <c r="BT46" s="4">
        <f t="shared" si="66"/>
        <v>12131.292640820075</v>
      </c>
      <c r="BU46" s="4">
        <f t="shared" si="67"/>
        <v>83415.072496293767</v>
      </c>
      <c r="BV46" s="4">
        <f t="shared" si="68"/>
        <v>18628.110411586102</v>
      </c>
      <c r="BW46" s="4">
        <f t="shared" si="69"/>
        <v>195693.57282325384</v>
      </c>
      <c r="BX46" s="4">
        <f t="shared" si="70"/>
        <v>271298</v>
      </c>
      <c r="BY46" s="5">
        <f t="shared" si="71"/>
        <v>4463269.1063667405</v>
      </c>
      <c r="CA46" s="3" t="s">
        <v>41</v>
      </c>
      <c r="CB46" s="4">
        <f t="shared" si="72"/>
        <v>20366529.976892971</v>
      </c>
      <c r="CC46" s="4">
        <f t="shared" si="73"/>
        <v>2772618.7366619902</v>
      </c>
      <c r="CD46" s="4">
        <f t="shared" si="74"/>
        <v>0</v>
      </c>
      <c r="CE46" s="4">
        <f t="shared" si="75"/>
        <v>614732.80621873401</v>
      </c>
      <c r="CF46" s="4">
        <f t="shared" si="76"/>
        <v>1034643.4930228218</v>
      </c>
      <c r="CG46" s="4">
        <f t="shared" si="77"/>
        <v>69155.445563455374</v>
      </c>
      <c r="CH46" s="4">
        <f t="shared" si="78"/>
        <v>582913.18351907423</v>
      </c>
      <c r="CI46" s="4">
        <f t="shared" si="79"/>
        <v>113640.75529920211</v>
      </c>
      <c r="CJ46" s="4">
        <f t="shared" si="80"/>
        <v>1303704.8643293206</v>
      </c>
      <c r="CK46" s="4">
        <f t="shared" si="81"/>
        <v>2966053</v>
      </c>
      <c r="CL46" s="5">
        <f t="shared" si="82"/>
        <v>29823992.261507563</v>
      </c>
      <c r="CM46" s="5"/>
      <c r="CN46" s="3" t="s">
        <v>41</v>
      </c>
      <c r="CO46" s="4">
        <f>ParFedAn19!$C$7*CaGa19!$N47</f>
        <v>2447700.7244834816</v>
      </c>
      <c r="CP46" s="4">
        <f>ParFedAn19!$D$7*CaGa19!$N47</f>
        <v>336817.94186738139</v>
      </c>
      <c r="CQ46" s="4">
        <f>ParFedAn19!$E$7*CoAr14FIII19!R45</f>
        <v>0</v>
      </c>
      <c r="CR46" s="4">
        <f>ParFedAn19!$F$7*CaGa19!$N47</f>
        <v>89540.510660564119</v>
      </c>
      <c r="CS46" s="4">
        <f>ParFedAn19!$G$7*CaGa19!$N47</f>
        <v>182661.98668071075</v>
      </c>
      <c r="CT46" s="4">
        <f>ParFedAn19!$H$7*CaGa19!$N47</f>
        <v>11287.987997142842</v>
      </c>
      <c r="CU46" s="4">
        <f>ParFedAn19!$I$7*CaGa19!$N47+Aj1S19!G48</f>
        <v>89637.800216641466</v>
      </c>
      <c r="CV46" s="4">
        <f>ParFedAn19!$J$7*CaGa19!$N47</f>
        <v>15835.440814602667</v>
      </c>
      <c r="CW46" s="4">
        <f>ParFedAn19!$K$7*CoAr14FII19!O47+Aj1S19!I48</f>
        <v>195189.85050032963</v>
      </c>
      <c r="CX46" s="4">
        <f>ISR!W47</f>
        <v>368010</v>
      </c>
      <c r="CY46" s="5">
        <f t="shared" si="83"/>
        <v>3736682.2432208546</v>
      </c>
      <c r="DA46" s="3" t="s">
        <v>41</v>
      </c>
      <c r="DB46" s="4">
        <f>ParFedAn19!$C$11*CaGa19!$N47</f>
        <v>3380756.0602330333</v>
      </c>
      <c r="DC46" s="4">
        <f>ParFedAn19!$D$11*CaGa19!$N47</f>
        <v>487191.38606204209</v>
      </c>
      <c r="DD46" s="4">
        <f>ParFedAn19!$E$11*CoAr14FIII19!R45</f>
        <v>0</v>
      </c>
      <c r="DE46" s="4">
        <f>ParFedAn19!$F$11*CaGa19!$N47</f>
        <v>156091.48025058492</v>
      </c>
      <c r="DF46" s="4">
        <f>ParFedAn19!$G$11*CaGa19!$N47</f>
        <v>78355.646878110783</v>
      </c>
      <c r="DG46" s="4">
        <f>ParFedAn19!$H$11*CaGa19!$N47</f>
        <v>9198.6797862278272</v>
      </c>
      <c r="DH46" s="4">
        <f>ParFedAn19!$I$11*CaGa19!$N47+Aj1S19!G48</f>
        <v>94914.883648397605</v>
      </c>
      <c r="DI46" s="4">
        <f>ParFedAn19!$J$11*CaGa19!$N47</f>
        <v>15835.440814602667</v>
      </c>
      <c r="DJ46" s="4">
        <f>ParFedAn19!$K$11*CoAr14FII19!O47+Aj1S19!I48</f>
        <v>236903.83025914762</v>
      </c>
      <c r="DK46" s="4">
        <f>ISR!X47</f>
        <v>1226070</v>
      </c>
      <c r="DL46" s="5">
        <f t="shared" si="84"/>
        <v>5685317.4079321474</v>
      </c>
      <c r="DN46" s="3" t="s">
        <v>41</v>
      </c>
      <c r="DO46" s="4">
        <f>ParFedAn19!$C$14*CaGa19!$N47</f>
        <v>2441125.3550562118</v>
      </c>
      <c r="DP46" s="4">
        <f>ParFedAn19!$D$14*CaGa19!$N47</f>
        <v>335550.12721609854</v>
      </c>
      <c r="DQ46" s="4">
        <f>ParFedAn19!$E$14*CoAr14FIII19!R45</f>
        <v>0</v>
      </c>
      <c r="DR46" s="4">
        <f>ParFedAn19!$F$14*CaGa19!$N47</f>
        <v>134130.19420662345</v>
      </c>
      <c r="DS46" s="4">
        <f>ParFedAn19!$G$14*CaGa19!$N47</f>
        <v>78355.646878110783</v>
      </c>
      <c r="DT46" s="4">
        <f>ParFedAn19!$H$14*CaGa19!$N47</f>
        <v>10789.135702497722</v>
      </c>
      <c r="DU46" s="4">
        <f>ParFedAn19!$I$14*CaGa19!$N47+Aj1S19!G48</f>
        <v>81643.970945772264</v>
      </c>
      <c r="DV46" s="4">
        <f>ParFedAn19!$J$14*CaGa19!$N47</f>
        <v>15835.440814602667</v>
      </c>
      <c r="DW46" s="4">
        <f>ParFedAn19!$K$14*CoAr14FII19!O47+Aj1S19!I48</f>
        <v>135673.76018249689</v>
      </c>
      <c r="DX46" s="4">
        <f>ISR!Y47</f>
        <v>378623</v>
      </c>
      <c r="DY46" s="5">
        <f t="shared" si="85"/>
        <v>3611726.631002414</v>
      </c>
      <c r="EA46" s="3" t="s">
        <v>41</v>
      </c>
      <c r="EB46" s="4">
        <f>ParFedAn19!$C$22*CaGa19!$N47</f>
        <v>2710165.8297299929</v>
      </c>
      <c r="EC46" s="4">
        <f>ParFedAn19!$D$22*CaGa19!$N47</f>
        <v>382556.93439212791</v>
      </c>
      <c r="ED46" s="4">
        <f>ParFedAn19!$E$22*CoAr14FIII19!R45</f>
        <v>0</v>
      </c>
      <c r="EE46" s="4">
        <f>ParFedAn19!$F$22*CaGa19!$N47</f>
        <v>81569.576531121405</v>
      </c>
      <c r="EF46" s="4">
        <f>ParFedAn19!$G$22*CaGa19!$N47</f>
        <v>237841.3632020462</v>
      </c>
      <c r="EG46" s="4">
        <f>ParFedAn19!$H$22*CaGa19!$N47</f>
        <v>9589.1573003909652</v>
      </c>
      <c r="EH46" s="4">
        <f>ParFedAn19!$I$22*CaGa19!$N47</f>
        <v>59383.218878603548</v>
      </c>
      <c r="EI46" s="4">
        <f>ParFedAn19!$J$22*CaGa19!$N47</f>
        <v>15835.440814602667</v>
      </c>
      <c r="EJ46" s="4">
        <f>ParFedAn19!$K$22*CoAr14FII19!O47</f>
        <v>161697.69729792007</v>
      </c>
      <c r="EK46" s="4">
        <f>ISR!Z47</f>
        <v>545978</v>
      </c>
      <c r="EL46" s="5">
        <f t="shared" si="86"/>
        <v>4204617.2181468057</v>
      </c>
      <c r="EN46" s="3" t="s">
        <v>41</v>
      </c>
      <c r="EO46" s="4">
        <f>ParFedAn19!$C$26*CaGa19!$N47</f>
        <v>3297781.3290427197</v>
      </c>
      <c r="EP46" s="4">
        <f>ParFedAn19!$D$26*CaGa19!$N47</f>
        <v>444530.24258597125</v>
      </c>
      <c r="EQ46" s="4">
        <f>ParFedAn19!$E$26*CoAr14FIII19!R45</f>
        <v>0</v>
      </c>
      <c r="ER46" s="4">
        <f>ParFedAn19!$F$26*CaGa19!$N47</f>
        <v>83416.680371653099</v>
      </c>
      <c r="ES46" s="4">
        <f>ParFedAn19!$G$26*CaGa19!$N47</f>
        <v>79102.609736381331</v>
      </c>
      <c r="ET46" s="4">
        <f>ParFedAn19!$H$26*CaGa19!$N47</f>
        <v>6085.1221028692717</v>
      </c>
      <c r="EU46" s="4">
        <f>ParFedAn19!$I$26*CaGa19!$N47</f>
        <v>93792.796884502459</v>
      </c>
      <c r="EV46" s="4">
        <f>ParFedAn19!$J$26*CaGa19!$N47</f>
        <v>15835.440814602667</v>
      </c>
      <c r="EW46" s="4">
        <f>ParFedAn19!$K$26*CoAr14FII19!O47</f>
        <v>187568.83162312489</v>
      </c>
      <c r="EX46" s="4">
        <f>ISR!AA47</f>
        <v>247882</v>
      </c>
      <c r="EY46" s="5">
        <f t="shared" si="87"/>
        <v>4455995.0531618241</v>
      </c>
      <c r="FA46" s="3" t="s">
        <v>41</v>
      </c>
      <c r="FB46" s="4">
        <f>ParFedAn19!$C$30*CaGa19!$N47</f>
        <v>3012215.2578282924</v>
      </c>
      <c r="FC46" s="4">
        <f>ParFedAn19!$D$30*CaGa19!$N47</f>
        <v>368848.37475340889</v>
      </c>
      <c r="FD46" s="4">
        <f>ParFedAn19!$E$30*CoAr14FIII19!R45</f>
        <v>0</v>
      </c>
      <c r="FE46" s="400">
        <f>ParFedAn19!$F$30*CaGa19!$N47</f>
        <v>-18238.950592557932</v>
      </c>
      <c r="FF46" s="4">
        <f>ParFedAn19!$G$30*CaGa19!$N47</f>
        <v>78355.646747621562</v>
      </c>
      <c r="FG46" s="4">
        <f>ParFedAn19!$H$30*CaGa19!$N47</f>
        <v>10074.070033506672</v>
      </c>
      <c r="FH46" s="4">
        <f>ParFedAn19!$I$30*CaGa19!$N47</f>
        <v>80125.440448863126</v>
      </c>
      <c r="FI46" s="4">
        <f>ParFedAn19!$J$30*CaGa19!$N47</f>
        <v>15835.440814602667</v>
      </c>
      <c r="FJ46" s="4">
        <f>ParFedAn19!$K$30*CoAr14FII19!O47</f>
        <v>190977.32164304759</v>
      </c>
      <c r="FK46" s="4">
        <f>ISR!AB47</f>
        <v>-71808</v>
      </c>
      <c r="FL46" s="5">
        <f t="shared" si="88"/>
        <v>3738192.6016767849</v>
      </c>
      <c r="FN46" s="3" t="s">
        <v>41</v>
      </c>
      <c r="FO46" s="405">
        <f>ParFedAn19!C$41*CaGa19!$AC47+Aj1S19!AW48</f>
        <v>3076785.4205192407</v>
      </c>
      <c r="FP46" s="405">
        <f>ParFedAn19!D$41*CaGa19!$AC47+Aj1S19!AX48</f>
        <v>417123.72978496016</v>
      </c>
      <c r="FQ46" s="468">
        <f>IFERROR(ParFedAn19!$E$41*CoAr14FIII19!R45+Aj1S19!AY48,0)</f>
        <v>0</v>
      </c>
      <c r="FR46" s="405">
        <f>ParFedAn19!F$41*CaGa19!$AC47+Aj1S19!AZ48</f>
        <v>88223.314790744902</v>
      </c>
      <c r="FS46" s="405">
        <f>ParFedAn19!G$41*CaGa19!$AC47+Aj1S19!BA48</f>
        <v>299970.59289984038</v>
      </c>
      <c r="FT46" s="405">
        <f>ParFedAn19!H$41*CaGa19!$AC47+Aj1S19!BB48</f>
        <v>12131.292640820075</v>
      </c>
      <c r="FU46" s="405">
        <f>ParFedAn19!I$41*CaGa19!$AC47+Aj1S19!BC48</f>
        <v>83415.072496293767</v>
      </c>
      <c r="FV46" s="405">
        <f>ParFedAn19!J$41*CaGa19!$AC47+Aj1S19!BD48</f>
        <v>18628.110411586102</v>
      </c>
      <c r="FW46" s="405">
        <f>ParFedAn19!K$41*CoAr14FII19!U47+Aj1S19!BE48</f>
        <v>195693.57282325384</v>
      </c>
      <c r="FX46" s="468">
        <f>IFERROR(ISR!AC47,0)</f>
        <v>271298</v>
      </c>
      <c r="FY46" s="5">
        <f t="shared" si="89"/>
        <v>4463269.1063667405</v>
      </c>
      <c r="GA46" s="3" t="s">
        <v>41</v>
      </c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5">
        <f t="shared" si="90"/>
        <v>0</v>
      </c>
      <c r="GN46" s="3" t="s">
        <v>41</v>
      </c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5">
        <f t="shared" si="91"/>
        <v>0</v>
      </c>
      <c r="HA46" s="3" t="s">
        <v>41</v>
      </c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5">
        <f t="shared" si="92"/>
        <v>0</v>
      </c>
      <c r="HN46" s="3" t="s">
        <v>41</v>
      </c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5">
        <f t="shared" si="93"/>
        <v>0</v>
      </c>
      <c r="IA46" s="3" t="s">
        <v>41</v>
      </c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5">
        <f t="shared" si="94"/>
        <v>0</v>
      </c>
    </row>
    <row r="47" spans="1:246" s="2" customFormat="1">
      <c r="A47" s="3" t="s">
        <v>42</v>
      </c>
      <c r="B47" s="4">
        <f t="shared" si="7"/>
        <v>4606994.1786222514</v>
      </c>
      <c r="C47" s="4">
        <f t="shared" si="8"/>
        <v>645991.97025070316</v>
      </c>
      <c r="D47" s="4">
        <f t="shared" si="9"/>
        <v>0</v>
      </c>
      <c r="E47" s="4">
        <f t="shared" si="10"/>
        <v>211565.97111284352</v>
      </c>
      <c r="F47" s="4">
        <f t="shared" si="11"/>
        <v>189065.26362840546</v>
      </c>
      <c r="G47" s="4">
        <f t="shared" si="12"/>
        <v>17423.787823345709</v>
      </c>
      <c r="H47" s="4">
        <f t="shared" si="13"/>
        <v>148091.25864782082</v>
      </c>
      <c r="I47" s="4">
        <f t="shared" si="14"/>
        <v>26465.829499867574</v>
      </c>
      <c r="J47" s="4">
        <f t="shared" si="15"/>
        <v>69375.091288965807</v>
      </c>
      <c r="K47" s="4">
        <f t="shared" si="16"/>
        <v>0</v>
      </c>
      <c r="L47" s="6">
        <f t="shared" si="17"/>
        <v>5914973.3508742042</v>
      </c>
      <c r="M47" s="3"/>
      <c r="N47" s="3" t="s">
        <v>42</v>
      </c>
      <c r="O47" s="4">
        <f t="shared" si="18"/>
        <v>5025143.3556291061</v>
      </c>
      <c r="P47" s="4">
        <f t="shared" si="19"/>
        <v>666257.13750826463</v>
      </c>
      <c r="Q47" s="4">
        <f t="shared" si="20"/>
        <v>565269.42203292146</v>
      </c>
      <c r="R47" s="4">
        <f t="shared" si="21"/>
        <v>81753.101241732671</v>
      </c>
      <c r="S47" s="4">
        <f t="shared" si="22"/>
        <v>220221.89464040662</v>
      </c>
      <c r="T47" s="4">
        <f t="shared" si="23"/>
        <v>14344.436509530427</v>
      </c>
      <c r="U47" s="4">
        <f t="shared" si="24"/>
        <v>129972.52248856373</v>
      </c>
      <c r="V47" s="4">
        <f t="shared" si="25"/>
        <v>26465.829499867574</v>
      </c>
      <c r="W47" s="4">
        <f t="shared" si="26"/>
        <v>66338.149821752071</v>
      </c>
      <c r="X47" s="4">
        <f t="shared" si="27"/>
        <v>0</v>
      </c>
      <c r="Y47" s="5">
        <f t="shared" si="28"/>
        <v>6795765.8493721448</v>
      </c>
      <c r="Z47" s="5"/>
      <c r="AA47" s="3" t="s">
        <v>42</v>
      </c>
      <c r="AB47" s="4">
        <f t="shared" si="29"/>
        <v>1436568.4905250224</v>
      </c>
      <c r="AC47" s="4">
        <f t="shared" si="30"/>
        <v>194668.13930230605</v>
      </c>
      <c r="AD47" s="4">
        <f t="shared" si="31"/>
        <v>95757.359483064691</v>
      </c>
      <c r="AE47" s="4">
        <f t="shared" si="32"/>
        <v>40953.300357866858</v>
      </c>
      <c r="AF47" s="4">
        <f t="shared" si="33"/>
        <v>147439.98892597383</v>
      </c>
      <c r="AG47" s="4">
        <f t="shared" si="34"/>
        <v>5750.6947979633924</v>
      </c>
      <c r="AH47" s="4">
        <f t="shared" si="35"/>
        <v>38708.003573192007</v>
      </c>
      <c r="AI47" s="4">
        <f t="shared" si="36"/>
        <v>8772.6060305980245</v>
      </c>
      <c r="AJ47" s="4">
        <f t="shared" si="37"/>
        <v>23327.01320451872</v>
      </c>
      <c r="AK47" s="4">
        <f t="shared" si="38"/>
        <v>0</v>
      </c>
      <c r="AL47" s="5">
        <f t="shared" si="39"/>
        <v>1991945.596200506</v>
      </c>
      <c r="AN47" s="3" t="s">
        <v>42</v>
      </c>
      <c r="AO47" s="4">
        <f t="shared" si="40"/>
        <v>0</v>
      </c>
      <c r="AP47" s="4">
        <f t="shared" si="41"/>
        <v>0</v>
      </c>
      <c r="AQ47" s="4">
        <f t="shared" si="42"/>
        <v>0</v>
      </c>
      <c r="AR47" s="4">
        <f t="shared" si="43"/>
        <v>0</v>
      </c>
      <c r="AS47" s="4">
        <f t="shared" si="44"/>
        <v>0</v>
      </c>
      <c r="AT47" s="4">
        <f t="shared" si="45"/>
        <v>0</v>
      </c>
      <c r="AU47" s="4">
        <f t="shared" si="46"/>
        <v>0</v>
      </c>
      <c r="AV47" s="4">
        <f t="shared" si="47"/>
        <v>0</v>
      </c>
      <c r="AW47" s="4">
        <f t="shared" si="48"/>
        <v>0</v>
      </c>
      <c r="AX47" s="4">
        <f t="shared" si="49"/>
        <v>0</v>
      </c>
      <c r="AY47" s="5">
        <f t="shared" si="50"/>
        <v>0</v>
      </c>
      <c r="BA47" s="3" t="s">
        <v>42</v>
      </c>
      <c r="BB47" s="4">
        <f t="shared" si="95"/>
        <v>9632137.5342513584</v>
      </c>
      <c r="BC47" s="4">
        <f t="shared" si="96"/>
        <v>1312249.1077589679</v>
      </c>
      <c r="BD47" s="4">
        <f t="shared" si="97"/>
        <v>565269.42203292146</v>
      </c>
      <c r="BE47" s="4">
        <f t="shared" si="98"/>
        <v>293319.0723545762</v>
      </c>
      <c r="BF47" s="4">
        <f t="shared" si="99"/>
        <v>409287.15826881205</v>
      </c>
      <c r="BG47" s="4">
        <f t="shared" si="100"/>
        <v>31768.224332876132</v>
      </c>
      <c r="BH47" s="4">
        <f t="shared" si="101"/>
        <v>278063.78113638458</v>
      </c>
      <c r="BI47" s="4">
        <f t="shared" si="102"/>
        <v>52931.658999735155</v>
      </c>
      <c r="BJ47" s="4">
        <f t="shared" si="103"/>
        <v>135713.24111071788</v>
      </c>
      <c r="BK47" s="4">
        <f t="shared" si="104"/>
        <v>0</v>
      </c>
      <c r="BL47" s="5">
        <f t="shared" si="60"/>
        <v>12710739.200246347</v>
      </c>
      <c r="BN47" s="3" t="s">
        <v>42</v>
      </c>
      <c r="BO47" s="4">
        <f t="shared" si="61"/>
        <v>1436568.4905250224</v>
      </c>
      <c r="BP47" s="4">
        <f t="shared" si="62"/>
        <v>194668.13930230605</v>
      </c>
      <c r="BQ47" s="4">
        <f t="shared" si="63"/>
        <v>95757.359483064691</v>
      </c>
      <c r="BR47" s="4">
        <f t="shared" si="64"/>
        <v>40953.300357866858</v>
      </c>
      <c r="BS47" s="4">
        <f t="shared" si="65"/>
        <v>147439.98892597383</v>
      </c>
      <c r="BT47" s="4">
        <f t="shared" si="66"/>
        <v>5750.6947979633924</v>
      </c>
      <c r="BU47" s="4">
        <f t="shared" si="67"/>
        <v>38708.003573192007</v>
      </c>
      <c r="BV47" s="4">
        <f t="shared" si="68"/>
        <v>8772.6060305980245</v>
      </c>
      <c r="BW47" s="4">
        <f t="shared" si="69"/>
        <v>23327.01320451872</v>
      </c>
      <c r="BX47" s="4">
        <f t="shared" si="70"/>
        <v>0</v>
      </c>
      <c r="BY47" s="5">
        <f t="shared" si="71"/>
        <v>1991945.596200506</v>
      </c>
      <c r="CA47" s="3" t="s">
        <v>42</v>
      </c>
      <c r="CB47" s="4">
        <f t="shared" si="72"/>
        <v>11068706.024776381</v>
      </c>
      <c r="CC47" s="4">
        <f t="shared" si="73"/>
        <v>1506917.247061274</v>
      </c>
      <c r="CD47" s="4">
        <f t="shared" si="74"/>
        <v>661026.78151598619</v>
      </c>
      <c r="CE47" s="4">
        <f t="shared" si="75"/>
        <v>334272.37271244306</v>
      </c>
      <c r="CF47" s="4">
        <f t="shared" si="76"/>
        <v>556727.14719478588</v>
      </c>
      <c r="CG47" s="4">
        <f t="shared" si="77"/>
        <v>37518.919130839524</v>
      </c>
      <c r="CH47" s="4">
        <f t="shared" si="78"/>
        <v>316771.78470957658</v>
      </c>
      <c r="CI47" s="4">
        <f t="shared" si="79"/>
        <v>61704.265030333176</v>
      </c>
      <c r="CJ47" s="4">
        <f t="shared" si="80"/>
        <v>159040.25431523658</v>
      </c>
      <c r="CK47" s="4">
        <f t="shared" si="81"/>
        <v>0</v>
      </c>
      <c r="CL47" s="5">
        <f t="shared" si="82"/>
        <v>14702684.796446856</v>
      </c>
      <c r="CM47" s="5"/>
      <c r="CN47" s="3" t="s">
        <v>42</v>
      </c>
      <c r="CO47" s="4">
        <f>ParFedAn19!$C$7*CaGa19!$N48</f>
        <v>1363617.02418676</v>
      </c>
      <c r="CP47" s="4">
        <f>ParFedAn19!$D$7*CaGa19!$N48</f>
        <v>187641.68143097975</v>
      </c>
      <c r="CQ47" s="4">
        <f>ParFedAn19!$E$7*CoAr14FIII19!R46</f>
        <v>0</v>
      </c>
      <c r="CR47" s="4">
        <f>ParFedAn19!$F$7*CaGa19!$N48</f>
        <v>49883.126425468894</v>
      </c>
      <c r="CS47" s="4">
        <f>ParFedAn19!$G$7*CaGa19!$N48</f>
        <v>101761.2129694303</v>
      </c>
      <c r="CT47" s="4">
        <f>ParFedAn19!$H$7*CaGa19!$N48</f>
        <v>6288.5517202957644</v>
      </c>
      <c r="CU47" s="4">
        <f>ParFedAn19!$I$7*CaGa19!$N48+Aj1S19!G49</f>
        <v>49868.253676562585</v>
      </c>
      <c r="CV47" s="4">
        <f>ParFedAn19!$J$7*CaGa19!$N48</f>
        <v>8821.9431666225246</v>
      </c>
      <c r="CW47" s="4">
        <f>ParFedAn19!$K$7*CoAr14FII19!O48+Aj1S19!I49</f>
        <v>23853.68847063326</v>
      </c>
      <c r="CX47" s="4">
        <f>ISR!W48</f>
        <v>0</v>
      </c>
      <c r="CY47" s="5">
        <f t="shared" si="83"/>
        <v>1791735.4820467529</v>
      </c>
      <c r="DA47" s="3" t="s">
        <v>42</v>
      </c>
      <c r="DB47" s="4">
        <f>ParFedAn19!$C$11*CaGa19!$N48</f>
        <v>1883423.2764829313</v>
      </c>
      <c r="DC47" s="4">
        <f>ParFedAn19!$D$11*CaGa19!$N48</f>
        <v>271414.9084592585</v>
      </c>
      <c r="DD47" s="4">
        <f>ParFedAn19!$E$11*CoAr14FIII19!R46</f>
        <v>0</v>
      </c>
      <c r="DE47" s="4">
        <f>ParFedAn19!$F$11*CaGa19!$N48</f>
        <v>86958.751807831752</v>
      </c>
      <c r="DF47" s="4">
        <f>ParFedAn19!$G$11*CaGa19!$N48</f>
        <v>43652.025329487573</v>
      </c>
      <c r="DG47" s="4">
        <f>ParFedAn19!$H$11*CaGa19!$N48</f>
        <v>5124.5955974416929</v>
      </c>
      <c r="DH47" s="4">
        <f>ParFedAn19!$I$11*CaGa19!$N48+Aj1S19!G49</f>
        <v>52808.123217645902</v>
      </c>
      <c r="DI47" s="4">
        <f>ParFedAn19!$J$11*CaGa19!$N48</f>
        <v>8821.9431666225246</v>
      </c>
      <c r="DJ47" s="4">
        <f>ParFedAn19!$K$11*CoAr14FII19!O48+Aj1S19!I49</f>
        <v>28975.872158633811</v>
      </c>
      <c r="DK47" s="4">
        <f>ISR!X48</f>
        <v>0</v>
      </c>
      <c r="DL47" s="5">
        <f t="shared" si="84"/>
        <v>2381179.4962198529</v>
      </c>
      <c r="DN47" s="3" t="s">
        <v>42</v>
      </c>
      <c r="DO47" s="4">
        <f>ParFedAn19!$C$14*CaGa19!$N48</f>
        <v>1359953.8779525594</v>
      </c>
      <c r="DP47" s="4">
        <f>ParFedAn19!$D$14*CaGa19!$N48</f>
        <v>186935.38036046486</v>
      </c>
      <c r="DQ47" s="4">
        <f>ParFedAn19!$E$14*CoAr14FIII19!R46</f>
        <v>0</v>
      </c>
      <c r="DR47" s="4">
        <f>ParFedAn19!$F$14*CaGa19!$N48</f>
        <v>74724.092879542877</v>
      </c>
      <c r="DS47" s="4">
        <f>ParFedAn19!$G$14*CaGa19!$N48</f>
        <v>43652.025329487573</v>
      </c>
      <c r="DT47" s="4">
        <f>ParFedAn19!$H$14*CaGa19!$N48</f>
        <v>6010.6405056082494</v>
      </c>
      <c r="DU47" s="4">
        <f>ParFedAn19!$I$14*CaGa19!$N48+Aj1S19!G49</f>
        <v>45414.881753612346</v>
      </c>
      <c r="DV47" s="4">
        <f>ParFedAn19!$J$14*CaGa19!$N48</f>
        <v>8821.9431666225246</v>
      </c>
      <c r="DW47" s="4">
        <f>ParFedAn19!$K$14*CoAr14FII19!O48+Aj1S19!I49</f>
        <v>16545.530659698739</v>
      </c>
      <c r="DX47" s="4">
        <f>ISR!Y48</f>
        <v>0</v>
      </c>
      <c r="DY47" s="5">
        <f t="shared" si="85"/>
        <v>1742058.3726075962</v>
      </c>
      <c r="EA47" s="3" t="s">
        <v>42</v>
      </c>
      <c r="EB47" s="4">
        <f>ParFedAn19!$C$22*CaGa19!$N48</f>
        <v>1509836.6507077424</v>
      </c>
      <c r="EC47" s="4">
        <f>ParFedAn19!$D$22*CaGa19!$N48</f>
        <v>213122.92930251305</v>
      </c>
      <c r="ED47" s="4">
        <f>ParFedAn19!$E$22*CoAr14FIII19!R46</f>
        <v>0</v>
      </c>
      <c r="EE47" s="4">
        <f>ParFedAn19!$F$22*CaGa19!$N48</f>
        <v>45442.509413406275</v>
      </c>
      <c r="EF47" s="4">
        <f>ParFedAn19!$G$22*CaGa19!$N48</f>
        <v>132501.71014535945</v>
      </c>
      <c r="EG47" s="4">
        <f>ParFedAn19!$H$22*CaGa19!$N48</f>
        <v>5342.1310912824865</v>
      </c>
      <c r="EH47" s="4">
        <f>ParFedAn19!$I$22*CaGa19!$N48</f>
        <v>33082.462820678418</v>
      </c>
      <c r="EI47" s="4">
        <f>ParFedAn19!$J$22*CaGa19!$N48</f>
        <v>8821.9431666225246</v>
      </c>
      <c r="EJ47" s="4">
        <f>ParFedAn19!$K$22*CoAr14FII19!O48</f>
        <v>19855.34135739164</v>
      </c>
      <c r="EK47" s="4">
        <f>ISR!Z48</f>
        <v>0</v>
      </c>
      <c r="EL47" s="5">
        <f t="shared" si="86"/>
        <v>1968005.6780049962</v>
      </c>
      <c r="EN47" s="3" t="s">
        <v>42</v>
      </c>
      <c r="EO47" s="4">
        <f>ParFedAn19!$C$26*CaGa19!$N48</f>
        <v>1837197.9537150476</v>
      </c>
      <c r="EP47" s="4">
        <f>ParFedAn19!$D$26*CaGa19!$N48</f>
        <v>247648.3340029307</v>
      </c>
      <c r="EQ47" s="4">
        <f>ParFedAn19!$E$26*CoAr14FIII19!R46</f>
        <v>0</v>
      </c>
      <c r="ER47" s="4">
        <f>ParFedAn19!$F$26*CaGa19!$N48</f>
        <v>46471.53318955491</v>
      </c>
      <c r="ES47" s="4">
        <f>ParFedAn19!$G$26*CaGa19!$N48</f>
        <v>44068.159238255306</v>
      </c>
      <c r="ET47" s="4">
        <f>ParFedAn19!$H$26*CaGa19!$N48</f>
        <v>3390.028858809399</v>
      </c>
      <c r="EU47" s="4">
        <f>ParFedAn19!$I$26*CaGa19!$N48</f>
        <v>52252.080206736726</v>
      </c>
      <c r="EV47" s="4">
        <f>ParFedAn19!$J$26*CaGa19!$N48</f>
        <v>8821.9431666225246</v>
      </c>
      <c r="EW47" s="4">
        <f>ParFedAn19!$K$26*CoAr14FII19!O48</f>
        <v>23032.134916692881</v>
      </c>
      <c r="EX47" s="4">
        <f>ISR!AA48</f>
        <v>0</v>
      </c>
      <c r="EY47" s="5">
        <f t="shared" si="87"/>
        <v>2262882.1672946499</v>
      </c>
      <c r="FA47" s="3" t="s">
        <v>42</v>
      </c>
      <c r="FB47" s="4">
        <f>ParFedAn19!$C$30*CaGa19!$N48</f>
        <v>1678108.7512063161</v>
      </c>
      <c r="FC47" s="4">
        <f>ParFedAn19!$D$30*CaGa19!$N48</f>
        <v>205485.87420282091</v>
      </c>
      <c r="FD47" s="4">
        <f>ParFedAn19!$E$30*CoAr14FIII19!R46</f>
        <v>565269.42203292146</v>
      </c>
      <c r="FE47" s="400">
        <f>ParFedAn19!$F$30*CaGa19!$N48</f>
        <v>-10160.941361228508</v>
      </c>
      <c r="FF47" s="4">
        <f>ParFedAn19!$G$30*CaGa19!$N48</f>
        <v>43652.025256791872</v>
      </c>
      <c r="FG47" s="4">
        <f>ParFedAn19!$H$30*CaGa19!$N48</f>
        <v>5612.2765594385428</v>
      </c>
      <c r="FH47" s="4">
        <f>ParFedAn19!$I$30*CaGa19!$N48</f>
        <v>44637.979461148592</v>
      </c>
      <c r="FI47" s="4">
        <f>ParFedAn19!$J$30*CaGa19!$N48</f>
        <v>8821.9431666225246</v>
      </c>
      <c r="FJ47" s="4">
        <f>ParFedAn19!$K$30*CoAr14FII19!O48</f>
        <v>23450.673547667546</v>
      </c>
      <c r="FK47" s="4">
        <f>ISR!AB48</f>
        <v>0</v>
      </c>
      <c r="FL47" s="5">
        <f t="shared" si="88"/>
        <v>2564878.004072499</v>
      </c>
      <c r="FN47" s="3" t="s">
        <v>42</v>
      </c>
      <c r="FO47" s="405">
        <f>ParFedAn19!C$41*CaGa19!$AC48+Aj1S19!AW49</f>
        <v>1436568.4905250224</v>
      </c>
      <c r="FP47" s="405">
        <f>ParFedAn19!D$41*CaGa19!$AC48+Aj1S19!AX49</f>
        <v>194668.13930230605</v>
      </c>
      <c r="FQ47" s="468">
        <f>IFERROR(ParFedAn19!$E$41*CoAr14FIII19!R46+Aj1S19!AY49,0)</f>
        <v>95757.359483064691</v>
      </c>
      <c r="FR47" s="405">
        <f>ParFedAn19!F$41*CaGa19!$AC48+Aj1S19!AZ49</f>
        <v>40953.300357866858</v>
      </c>
      <c r="FS47" s="405">
        <f>ParFedAn19!G$41*CaGa19!$AC48+Aj1S19!BA49</f>
        <v>147439.98892597383</v>
      </c>
      <c r="FT47" s="405">
        <f>ParFedAn19!H$41*CaGa19!$AC48+Aj1S19!BB49</f>
        <v>5750.6947979633924</v>
      </c>
      <c r="FU47" s="405">
        <f>ParFedAn19!I$41*CaGa19!$AC48+Aj1S19!BC49</f>
        <v>38708.003573192007</v>
      </c>
      <c r="FV47" s="405">
        <f>ParFedAn19!J$41*CaGa19!$AC48+Aj1S19!BD49</f>
        <v>8772.6060305980245</v>
      </c>
      <c r="FW47" s="405">
        <f>ParFedAn19!K$41*CoAr14FII19!U48+Aj1S19!BE49</f>
        <v>23327.01320451872</v>
      </c>
      <c r="FX47" s="468">
        <f>IFERROR(ISR!AC48,0)</f>
        <v>0</v>
      </c>
      <c r="FY47" s="5">
        <f t="shared" si="89"/>
        <v>1991945.596200506</v>
      </c>
      <c r="GA47" s="3" t="s">
        <v>42</v>
      </c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5">
        <f t="shared" si="90"/>
        <v>0</v>
      </c>
      <c r="GN47" s="3" t="s">
        <v>42</v>
      </c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5">
        <f t="shared" si="91"/>
        <v>0</v>
      </c>
      <c r="HA47" s="3" t="s">
        <v>42</v>
      </c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5">
        <f t="shared" si="92"/>
        <v>0</v>
      </c>
      <c r="HN47" s="3" t="s">
        <v>42</v>
      </c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5">
        <f t="shared" si="93"/>
        <v>0</v>
      </c>
      <c r="IA47" s="3" t="s">
        <v>42</v>
      </c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5">
        <f t="shared" si="94"/>
        <v>0</v>
      </c>
    </row>
    <row r="48" spans="1:246" s="2" customFormat="1">
      <c r="A48" s="3" t="s">
        <v>43</v>
      </c>
      <c r="B48" s="4">
        <f t="shared" si="7"/>
        <v>5062908.9792047208</v>
      </c>
      <c r="C48" s="4">
        <f t="shared" si="8"/>
        <v>709920.26902333216</v>
      </c>
      <c r="D48" s="4">
        <f t="shared" si="9"/>
        <v>0</v>
      </c>
      <c r="E48" s="4">
        <f t="shared" si="10"/>
        <v>232502.84530676634</v>
      </c>
      <c r="F48" s="4">
        <f t="shared" si="11"/>
        <v>207775.43529829773</v>
      </c>
      <c r="G48" s="4">
        <f t="shared" si="12"/>
        <v>19148.071042051131</v>
      </c>
      <c r="H48" s="4">
        <f t="shared" si="13"/>
        <v>162750.46223777704</v>
      </c>
      <c r="I48" s="4">
        <f t="shared" si="14"/>
        <v>29084.926227767122</v>
      </c>
      <c r="J48" s="4">
        <f t="shared" si="15"/>
        <v>76238.902937980136</v>
      </c>
      <c r="K48" s="4">
        <f t="shared" si="16"/>
        <v>0</v>
      </c>
      <c r="L48" s="6">
        <f t="shared" si="17"/>
        <v>6500329.8912786925</v>
      </c>
      <c r="M48" s="3"/>
      <c r="N48" s="3" t="s">
        <v>43</v>
      </c>
      <c r="O48" s="4">
        <f t="shared" si="18"/>
        <v>5522438.8029537471</v>
      </c>
      <c r="P48" s="4">
        <f t="shared" si="19"/>
        <v>732190.90651393076</v>
      </c>
      <c r="Q48" s="4">
        <f t="shared" si="20"/>
        <v>5322176.8274167562</v>
      </c>
      <c r="R48" s="4">
        <f t="shared" si="21"/>
        <v>89843.506266027631</v>
      </c>
      <c r="S48" s="4">
        <f t="shared" si="22"/>
        <v>242015.37153359878</v>
      </c>
      <c r="T48" s="4">
        <f t="shared" si="23"/>
        <v>15763.98267285253</v>
      </c>
      <c r="U48" s="4">
        <f t="shared" si="24"/>
        <v>142834.79111189747</v>
      </c>
      <c r="V48" s="4">
        <f t="shared" si="25"/>
        <v>29084.926227767122</v>
      </c>
      <c r="W48" s="4">
        <f t="shared" si="26"/>
        <v>72895.765853520425</v>
      </c>
      <c r="X48" s="4">
        <f t="shared" si="27"/>
        <v>0</v>
      </c>
      <c r="Y48" s="5">
        <f t="shared" si="28"/>
        <v>12169244.8805501</v>
      </c>
      <c r="Z48" s="5"/>
      <c r="AA48" s="3" t="s">
        <v>43</v>
      </c>
      <c r="AB48" s="4">
        <f t="shared" si="29"/>
        <v>1634033.1652827745</v>
      </c>
      <c r="AC48" s="4">
        <f t="shared" si="30"/>
        <v>221447.63362232794</v>
      </c>
      <c r="AD48" s="4">
        <f t="shared" si="31"/>
        <v>901583.5278379902</v>
      </c>
      <c r="AE48" s="4">
        <f t="shared" si="32"/>
        <v>46639.314728644596</v>
      </c>
      <c r="AF48" s="4">
        <f t="shared" si="33"/>
        <v>165951.29145377027</v>
      </c>
      <c r="AG48" s="4">
        <f t="shared" si="34"/>
        <v>6520.5884623055754</v>
      </c>
      <c r="AH48" s="4">
        <f t="shared" si="35"/>
        <v>44085.460510895769</v>
      </c>
      <c r="AI48" s="4">
        <f t="shared" si="36"/>
        <v>9960.610760093723</v>
      </c>
      <c r="AJ48" s="4">
        <f t="shared" si="37"/>
        <v>26515.166069988005</v>
      </c>
      <c r="AK48" s="4">
        <f t="shared" si="38"/>
        <v>0</v>
      </c>
      <c r="AL48" s="5">
        <f t="shared" si="39"/>
        <v>3056736.758728791</v>
      </c>
      <c r="AN48" s="3" t="s">
        <v>43</v>
      </c>
      <c r="AO48" s="4">
        <f t="shared" si="40"/>
        <v>0</v>
      </c>
      <c r="AP48" s="4">
        <f t="shared" si="41"/>
        <v>0</v>
      </c>
      <c r="AQ48" s="4">
        <f t="shared" si="42"/>
        <v>0</v>
      </c>
      <c r="AR48" s="4">
        <f t="shared" si="43"/>
        <v>0</v>
      </c>
      <c r="AS48" s="4">
        <f t="shared" si="44"/>
        <v>0</v>
      </c>
      <c r="AT48" s="4">
        <f t="shared" si="45"/>
        <v>0</v>
      </c>
      <c r="AU48" s="4">
        <f t="shared" si="46"/>
        <v>0</v>
      </c>
      <c r="AV48" s="4">
        <f t="shared" si="47"/>
        <v>0</v>
      </c>
      <c r="AW48" s="4">
        <f t="shared" si="48"/>
        <v>0</v>
      </c>
      <c r="AX48" s="4">
        <f t="shared" si="49"/>
        <v>0</v>
      </c>
      <c r="AY48" s="5">
        <f t="shared" si="50"/>
        <v>0</v>
      </c>
      <c r="BA48" s="3" t="s">
        <v>43</v>
      </c>
      <c r="BB48" s="4">
        <f t="shared" si="95"/>
        <v>10585347.782158468</v>
      </c>
      <c r="BC48" s="4">
        <f t="shared" si="96"/>
        <v>1442111.175537263</v>
      </c>
      <c r="BD48" s="4">
        <f t="shared" si="97"/>
        <v>5322176.8274167562</v>
      </c>
      <c r="BE48" s="4">
        <f t="shared" si="98"/>
        <v>322346.35157279397</v>
      </c>
      <c r="BF48" s="4">
        <f t="shared" si="99"/>
        <v>449790.8068318966</v>
      </c>
      <c r="BG48" s="4">
        <f t="shared" si="100"/>
        <v>34912.053714903661</v>
      </c>
      <c r="BH48" s="4">
        <f t="shared" si="101"/>
        <v>305585.25334967452</v>
      </c>
      <c r="BI48" s="4">
        <f t="shared" si="102"/>
        <v>58169.852455534237</v>
      </c>
      <c r="BJ48" s="4">
        <f t="shared" si="103"/>
        <v>149134.66879150056</v>
      </c>
      <c r="BK48" s="4">
        <f t="shared" si="104"/>
        <v>0</v>
      </c>
      <c r="BL48" s="5">
        <f t="shared" si="60"/>
        <v>18669574.771828786</v>
      </c>
      <c r="BN48" s="3" t="s">
        <v>43</v>
      </c>
      <c r="BO48" s="4">
        <f t="shared" si="61"/>
        <v>1634033.1652827745</v>
      </c>
      <c r="BP48" s="4">
        <f t="shared" si="62"/>
        <v>221447.63362232794</v>
      </c>
      <c r="BQ48" s="4">
        <f t="shared" si="63"/>
        <v>901583.5278379902</v>
      </c>
      <c r="BR48" s="4">
        <f t="shared" si="64"/>
        <v>46639.314728644596</v>
      </c>
      <c r="BS48" s="4">
        <f t="shared" si="65"/>
        <v>165951.29145377027</v>
      </c>
      <c r="BT48" s="4">
        <f t="shared" si="66"/>
        <v>6520.5884623055754</v>
      </c>
      <c r="BU48" s="4">
        <f t="shared" si="67"/>
        <v>44085.460510895769</v>
      </c>
      <c r="BV48" s="4">
        <f t="shared" si="68"/>
        <v>9960.610760093723</v>
      </c>
      <c r="BW48" s="4">
        <f t="shared" si="69"/>
        <v>26515.166069988005</v>
      </c>
      <c r="BX48" s="4">
        <f t="shared" si="70"/>
        <v>0</v>
      </c>
      <c r="BY48" s="5">
        <f t="shared" si="71"/>
        <v>3056736.758728791</v>
      </c>
      <c r="CA48" s="3" t="s">
        <v>43</v>
      </c>
      <c r="CB48" s="4">
        <f t="shared" si="72"/>
        <v>12219380.947441243</v>
      </c>
      <c r="CC48" s="4">
        <f t="shared" si="73"/>
        <v>1663558.8091595909</v>
      </c>
      <c r="CD48" s="4">
        <f t="shared" si="74"/>
        <v>6223760.355254746</v>
      </c>
      <c r="CE48" s="4">
        <f t="shared" si="75"/>
        <v>368985.66630143858</v>
      </c>
      <c r="CF48" s="4">
        <f t="shared" si="76"/>
        <v>615742.0982856669</v>
      </c>
      <c r="CG48" s="4">
        <f t="shared" si="77"/>
        <v>41432.642177209236</v>
      </c>
      <c r="CH48" s="4">
        <f t="shared" si="78"/>
        <v>349670.71386057028</v>
      </c>
      <c r="CI48" s="4">
        <f t="shared" si="79"/>
        <v>68130.463215627955</v>
      </c>
      <c r="CJ48" s="4">
        <f t="shared" si="80"/>
        <v>175649.83486148858</v>
      </c>
      <c r="CK48" s="4">
        <f t="shared" si="81"/>
        <v>0</v>
      </c>
      <c r="CL48" s="5">
        <f t="shared" si="82"/>
        <v>21726311.53055758</v>
      </c>
      <c r="CM48" s="5"/>
      <c r="CN48" s="3" t="s">
        <v>43</v>
      </c>
      <c r="CO48" s="4">
        <f>ParFedAn19!$C$7*CaGa19!$N49</f>
        <v>1498562.5351964764</v>
      </c>
      <c r="CP48" s="4">
        <f>ParFedAn19!$D$7*CaGa19!$N49</f>
        <v>206210.97334967463</v>
      </c>
      <c r="CQ48" s="4">
        <f>ParFedAn19!$E$7*CoAr14FIII19!R47</f>
        <v>0</v>
      </c>
      <c r="CR48" s="4">
        <f>ParFedAn19!$F$7*CaGa19!$N49</f>
        <v>54819.632692880557</v>
      </c>
      <c r="CS48" s="4">
        <f>ParFedAn19!$G$7*CaGa19!$N49</f>
        <v>111831.64964010625</v>
      </c>
      <c r="CT48" s="4">
        <f>ParFedAn19!$H$7*CaGa19!$N49</f>
        <v>6910.8758848920834</v>
      </c>
      <c r="CU48" s="4">
        <f>ParFedAn19!$I$7*CaGa19!$N49+Aj1S19!G50</f>
        <v>54804.581000739905</v>
      </c>
      <c r="CV48" s="4">
        <f>ParFedAn19!$J$7*CaGa19!$N49</f>
        <v>9694.9754092557068</v>
      </c>
      <c r="CW48" s="4">
        <f>ParFedAn19!$K$7*CoAr14FII19!O49+Aj1S19!I50</f>
        <v>26213.654522023797</v>
      </c>
      <c r="CX48" s="4">
        <f>ISR!W49</f>
        <v>0</v>
      </c>
      <c r="CY48" s="5">
        <f t="shared" si="83"/>
        <v>1969048.8776960494</v>
      </c>
      <c r="DA48" s="3" t="s">
        <v>43</v>
      </c>
      <c r="DB48" s="4">
        <f>ParFedAn19!$C$11*CaGa19!$N49</f>
        <v>2069809.5652902012</v>
      </c>
      <c r="DC48" s="4">
        <f>ParFedAn19!$D$11*CaGa19!$N49</f>
        <v>298274.51996897347</v>
      </c>
      <c r="DD48" s="4">
        <f>ParFedAn19!$E$11*CoAr14FIII19!R47</f>
        <v>0</v>
      </c>
      <c r="DE48" s="4">
        <f>ParFedAn19!$F$11*CaGa19!$N49</f>
        <v>95564.315533815112</v>
      </c>
      <c r="DF48" s="4">
        <f>ParFedAn19!$G$11*CaGa19!$N49</f>
        <v>47971.892829095734</v>
      </c>
      <c r="DG48" s="4">
        <f>ParFedAn19!$H$11*CaGa19!$N49</f>
        <v>5631.7329823150858</v>
      </c>
      <c r="DH48" s="4">
        <f>ParFedAn19!$I$11*CaGa19!$N49+Aj1S19!G50</f>
        <v>58035.384279439175</v>
      </c>
      <c r="DI48" s="4">
        <f>ParFedAn19!$J$11*CaGa19!$N49</f>
        <v>9694.9754092557068</v>
      </c>
      <c r="DJ48" s="4">
        <f>ParFedAn19!$K$11*CoAr14FII19!O49+Aj1S19!I50</f>
        <v>31842.173010743812</v>
      </c>
      <c r="DK48" s="4">
        <f>ISR!X49</f>
        <v>0</v>
      </c>
      <c r="DL48" s="5">
        <f t="shared" si="84"/>
        <v>2616824.5593038397</v>
      </c>
      <c r="DN48" s="3" t="s">
        <v>43</v>
      </c>
      <c r="DO48" s="4">
        <f>ParFedAn19!$C$14*CaGa19!$N49</f>
        <v>1494536.8787180432</v>
      </c>
      <c r="DP48" s="4">
        <f>ParFedAn19!$D$14*CaGa19!$N49</f>
        <v>205434.77570468411</v>
      </c>
      <c r="DQ48" s="4">
        <f>ParFedAn19!$E$14*CoAr14FIII19!R47</f>
        <v>0</v>
      </c>
      <c r="DR48" s="4">
        <f>ParFedAn19!$F$14*CaGa19!$N49</f>
        <v>82118.897080070645</v>
      </c>
      <c r="DS48" s="4">
        <f>ParFedAn19!$G$14*CaGa19!$N49</f>
        <v>47971.892829095734</v>
      </c>
      <c r="DT48" s="4">
        <f>ParFedAn19!$H$14*CaGa19!$N49</f>
        <v>6605.4621748439631</v>
      </c>
      <c r="DU48" s="4">
        <f>ParFedAn19!$I$14*CaGa19!$N49+Aj1S19!G50</f>
        <v>49910.49695759797</v>
      </c>
      <c r="DV48" s="4">
        <f>ParFedAn19!$J$14*CaGa19!$N49</f>
        <v>9694.9754092557068</v>
      </c>
      <c r="DW48" s="4">
        <f>ParFedAn19!$K$14*CoAr14FII19!O49+Aj1S19!I50</f>
        <v>18183.075405212527</v>
      </c>
      <c r="DX48" s="4">
        <f>ISR!Y49</f>
        <v>0</v>
      </c>
      <c r="DY48" s="5">
        <f t="shared" si="85"/>
        <v>1914456.4542788039</v>
      </c>
      <c r="EA48" s="3" t="s">
        <v>43</v>
      </c>
      <c r="EB48" s="4">
        <f>ParFedAn19!$C$22*CaGa19!$N49</f>
        <v>1659252.2672313522</v>
      </c>
      <c r="EC48" s="4">
        <f>ParFedAn19!$D$22*CaGa19!$N49</f>
        <v>234213.88232854125</v>
      </c>
      <c r="ED48" s="4">
        <f>ParFedAn19!$E$22*CoAr14FIII19!R47</f>
        <v>0</v>
      </c>
      <c r="EE48" s="4">
        <f>ParFedAn19!$F$22*CaGa19!$N49</f>
        <v>49939.565805037302</v>
      </c>
      <c r="EF48" s="4">
        <f>ParFedAn19!$G$22*CaGa19!$N49</f>
        <v>145614.270833644</v>
      </c>
      <c r="EG48" s="4">
        <f>ParFedAn19!$H$22*CaGa19!$N49</f>
        <v>5870.7961029443495</v>
      </c>
      <c r="EH48" s="4">
        <f>ParFedAn19!$I$22*CaGa19!$N49</f>
        <v>36356.351142407788</v>
      </c>
      <c r="EI48" s="4">
        <f>ParFedAn19!$J$22*CaGa19!$N49</f>
        <v>9694.9754092557068</v>
      </c>
      <c r="EJ48" s="4">
        <f>ParFedAn19!$K$22*CoAr14FII19!O49</f>
        <v>21818.068764642474</v>
      </c>
      <c r="EK48" s="4">
        <f>ISR!Z49</f>
        <v>0</v>
      </c>
      <c r="EL48" s="5">
        <f t="shared" si="86"/>
        <v>2162760.1776178251</v>
      </c>
      <c r="EN48" s="3" t="s">
        <v>43</v>
      </c>
      <c r="EO48" s="4">
        <f>ParFedAn19!$C$26*CaGa19!$N49</f>
        <v>2019009.7177900372</v>
      </c>
      <c r="EP48" s="4">
        <f>ParFedAn19!$D$26*CaGa19!$N49</f>
        <v>272155.97096402023</v>
      </c>
      <c r="EQ48" s="4">
        <f>ParFedAn19!$E$26*CoAr14FIII19!R47</f>
        <v>0</v>
      </c>
      <c r="ER48" s="4">
        <f>ParFedAn19!$F$26*CaGa19!$N49</f>
        <v>51070.423260914562</v>
      </c>
      <c r="ES48" s="4">
        <f>ParFedAn19!$G$26*CaGa19!$N49</f>
        <v>48429.207950748831</v>
      </c>
      <c r="ET48" s="4">
        <f>ParFedAn19!$H$26*CaGa19!$N49</f>
        <v>3725.511012944683</v>
      </c>
      <c r="EU48" s="4">
        <f>ParFedAn19!$I$26*CaGa19!$N49</f>
        <v>57423.021563254326</v>
      </c>
      <c r="EV48" s="4">
        <f>ParFedAn19!$J$26*CaGa19!$N49</f>
        <v>9694.9754092557068</v>
      </c>
      <c r="EW48" s="4">
        <f>ParFedAn19!$K$26*CoAr14FII19!O49</f>
        <v>25308.892673449503</v>
      </c>
      <c r="EX48" s="4">
        <f>ISR!AA49</f>
        <v>0</v>
      </c>
      <c r="EY48" s="5">
        <f t="shared" si="87"/>
        <v>2486817.7206246257</v>
      </c>
      <c r="FA48" s="3" t="s">
        <v>43</v>
      </c>
      <c r="FB48" s="4">
        <f>ParFedAn19!$C$30*CaGa19!$N49</f>
        <v>1844176.817932358</v>
      </c>
      <c r="FC48" s="4">
        <f>ParFedAn19!$D$30*CaGa19!$N49</f>
        <v>225821.05322136928</v>
      </c>
      <c r="FD48" s="4">
        <f>ParFedAn19!$E$30*CoAr14FIII19!R47</f>
        <v>5322176.8274167562</v>
      </c>
      <c r="FE48" s="400">
        <f>ParFedAn19!$F$30*CaGa19!$N49</f>
        <v>-11166.482799924239</v>
      </c>
      <c r="FF48" s="4">
        <f>ParFedAn19!$G$30*CaGa19!$N49</f>
        <v>47971.892749205967</v>
      </c>
      <c r="FG48" s="4">
        <f>ParFedAn19!$H$30*CaGa19!$N49</f>
        <v>6167.6755569634961</v>
      </c>
      <c r="FH48" s="4">
        <f>ParFedAn19!$I$30*CaGa19!$N49</f>
        <v>49055.418406235367</v>
      </c>
      <c r="FI48" s="4">
        <f>ParFedAn19!$J$30*CaGa19!$N49</f>
        <v>9694.9754092557068</v>
      </c>
      <c r="FJ48" s="4">
        <f>ParFedAn19!$K$30*CoAr14FII19!O49</f>
        <v>25768.804415428451</v>
      </c>
      <c r="FK48" s="4">
        <f>ISR!AB49</f>
        <v>0</v>
      </c>
      <c r="FL48" s="5">
        <f t="shared" si="88"/>
        <v>7519666.9823076474</v>
      </c>
      <c r="FN48" s="3" t="s">
        <v>43</v>
      </c>
      <c r="FO48" s="405">
        <f>ParFedAn19!C$41*CaGa19!$AC49+Aj1S19!AW50</f>
        <v>1634033.1652827745</v>
      </c>
      <c r="FP48" s="405">
        <f>ParFedAn19!D$41*CaGa19!$AC49+Aj1S19!AX50</f>
        <v>221447.63362232794</v>
      </c>
      <c r="FQ48" s="468">
        <f>IFERROR(ParFedAn19!$E$41*CoAr14FIII19!R47+Aj1S19!AY50,0)</f>
        <v>901583.5278379902</v>
      </c>
      <c r="FR48" s="405">
        <f>ParFedAn19!F$41*CaGa19!$AC49+Aj1S19!AZ50</f>
        <v>46639.314728644596</v>
      </c>
      <c r="FS48" s="405">
        <f>ParFedAn19!G$41*CaGa19!$AC49+Aj1S19!BA50</f>
        <v>165951.29145377027</v>
      </c>
      <c r="FT48" s="405">
        <f>ParFedAn19!H$41*CaGa19!$AC49+Aj1S19!BB50</f>
        <v>6520.5884623055754</v>
      </c>
      <c r="FU48" s="405">
        <f>ParFedAn19!I$41*CaGa19!$AC49+Aj1S19!BC50</f>
        <v>44085.460510895769</v>
      </c>
      <c r="FV48" s="405">
        <f>ParFedAn19!J$41*CaGa19!$AC49+Aj1S19!BD50</f>
        <v>9960.610760093723</v>
      </c>
      <c r="FW48" s="405">
        <f>ParFedAn19!K$41*CoAr14FII19!U49+Aj1S19!BE50</f>
        <v>26515.166069988005</v>
      </c>
      <c r="FX48" s="468">
        <f>IFERROR(ISR!AC49,0)</f>
        <v>0</v>
      </c>
      <c r="FY48" s="5">
        <f t="shared" si="89"/>
        <v>3056736.758728791</v>
      </c>
      <c r="GA48" s="3" t="s">
        <v>43</v>
      </c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5">
        <f t="shared" si="90"/>
        <v>0</v>
      </c>
      <c r="GN48" s="3" t="s">
        <v>43</v>
      </c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5">
        <f t="shared" si="91"/>
        <v>0</v>
      </c>
      <c r="HA48" s="3" t="s">
        <v>43</v>
      </c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5">
        <f t="shared" si="92"/>
        <v>0</v>
      </c>
      <c r="HN48" s="3" t="s">
        <v>43</v>
      </c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5">
        <f t="shared" si="93"/>
        <v>0</v>
      </c>
      <c r="IA48" s="3" t="s">
        <v>43</v>
      </c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5">
        <f t="shared" si="94"/>
        <v>0</v>
      </c>
    </row>
    <row r="49" spans="1:246" s="2" customFormat="1">
      <c r="A49" s="3" t="s">
        <v>44</v>
      </c>
      <c r="B49" s="4">
        <f t="shared" si="7"/>
        <v>14853262.674571998</v>
      </c>
      <c r="C49" s="4">
        <f t="shared" si="8"/>
        <v>2082722.0629715361</v>
      </c>
      <c r="D49" s="4">
        <f t="shared" si="9"/>
        <v>0</v>
      </c>
      <c r="E49" s="4">
        <f t="shared" si="10"/>
        <v>682103.08502706722</v>
      </c>
      <c r="F49" s="4">
        <f t="shared" si="11"/>
        <v>609559.27323305828</v>
      </c>
      <c r="G49" s="4">
        <f t="shared" si="12"/>
        <v>56175.477391976776</v>
      </c>
      <c r="H49" s="4">
        <f t="shared" si="13"/>
        <v>477456.2934474994</v>
      </c>
      <c r="I49" s="4">
        <f t="shared" si="14"/>
        <v>85327.634943860437</v>
      </c>
      <c r="J49" s="4">
        <f t="shared" si="15"/>
        <v>381076.91498615278</v>
      </c>
      <c r="K49" s="4">
        <f t="shared" si="16"/>
        <v>-1959</v>
      </c>
      <c r="L49" s="6">
        <f t="shared" si="17"/>
        <v>19225724.416573152</v>
      </c>
      <c r="M49" s="3"/>
      <c r="N49" s="3" t="s">
        <v>44</v>
      </c>
      <c r="O49" s="4">
        <f t="shared" si="18"/>
        <v>16201404.070551865</v>
      </c>
      <c r="P49" s="4">
        <f t="shared" si="19"/>
        <v>2148058.3409762797</v>
      </c>
      <c r="Q49" s="4">
        <f t="shared" si="20"/>
        <v>1686801.6150185019</v>
      </c>
      <c r="R49" s="4">
        <f t="shared" si="21"/>
        <v>263577.56057930971</v>
      </c>
      <c r="S49" s="4">
        <f t="shared" si="22"/>
        <v>710010.37139666965</v>
      </c>
      <c r="T49" s="4">
        <f t="shared" si="23"/>
        <v>46247.439248662893</v>
      </c>
      <c r="U49" s="4">
        <f t="shared" si="24"/>
        <v>419040.25534859387</v>
      </c>
      <c r="V49" s="4">
        <f t="shared" si="25"/>
        <v>85327.634943860437</v>
      </c>
      <c r="W49" s="4">
        <f t="shared" si="26"/>
        <v>363642.44108330674</v>
      </c>
      <c r="X49" s="4">
        <f t="shared" si="27"/>
        <v>1524154</v>
      </c>
      <c r="Y49" s="5">
        <f t="shared" si="28"/>
        <v>23448263.729147051</v>
      </c>
      <c r="Z49" s="5"/>
      <c r="AA49" s="3" t="s">
        <v>44</v>
      </c>
      <c r="AB49" s="4">
        <f t="shared" si="29"/>
        <v>4631594.5522125084</v>
      </c>
      <c r="AC49" s="4">
        <f t="shared" si="30"/>
        <v>627623.32560446858</v>
      </c>
      <c r="AD49" s="4">
        <f t="shared" si="31"/>
        <v>285746.34029387421</v>
      </c>
      <c r="AE49" s="4">
        <f t="shared" si="32"/>
        <v>132036.22666351032</v>
      </c>
      <c r="AF49" s="4">
        <f t="shared" si="33"/>
        <v>475356.5555640441</v>
      </c>
      <c r="AG49" s="4">
        <f t="shared" si="34"/>
        <v>18540.631284450494</v>
      </c>
      <c r="AH49" s="4">
        <f t="shared" si="35"/>
        <v>124797.23706810322</v>
      </c>
      <c r="AI49" s="4">
        <f t="shared" si="36"/>
        <v>28283.478698029183</v>
      </c>
      <c r="AJ49" s="4">
        <f t="shared" si="37"/>
        <v>128306.17247099038</v>
      </c>
      <c r="AK49" s="4">
        <f t="shared" si="38"/>
        <v>0</v>
      </c>
      <c r="AL49" s="5">
        <f t="shared" si="39"/>
        <v>6452284.5198599789</v>
      </c>
      <c r="AN49" s="3" t="s">
        <v>44</v>
      </c>
      <c r="AO49" s="4">
        <f t="shared" si="40"/>
        <v>0</v>
      </c>
      <c r="AP49" s="4">
        <f t="shared" si="41"/>
        <v>0</v>
      </c>
      <c r="AQ49" s="4">
        <f t="shared" si="42"/>
        <v>0</v>
      </c>
      <c r="AR49" s="4">
        <f t="shared" si="43"/>
        <v>0</v>
      </c>
      <c r="AS49" s="4">
        <f t="shared" si="44"/>
        <v>0</v>
      </c>
      <c r="AT49" s="4">
        <f t="shared" si="45"/>
        <v>0</v>
      </c>
      <c r="AU49" s="4">
        <f t="shared" si="46"/>
        <v>0</v>
      </c>
      <c r="AV49" s="4">
        <f t="shared" si="47"/>
        <v>0</v>
      </c>
      <c r="AW49" s="4">
        <f t="shared" si="48"/>
        <v>0</v>
      </c>
      <c r="AX49" s="4">
        <f t="shared" si="49"/>
        <v>0</v>
      </c>
      <c r="AY49" s="5">
        <f t="shared" si="50"/>
        <v>0</v>
      </c>
      <c r="BA49" s="3" t="s">
        <v>44</v>
      </c>
      <c r="BB49" s="4">
        <f t="shared" si="95"/>
        <v>31054666.745123863</v>
      </c>
      <c r="BC49" s="4">
        <f t="shared" si="96"/>
        <v>4230780.4039478153</v>
      </c>
      <c r="BD49" s="4">
        <f t="shared" si="97"/>
        <v>1686801.6150185019</v>
      </c>
      <c r="BE49" s="4">
        <f t="shared" si="98"/>
        <v>945680.64560637705</v>
      </c>
      <c r="BF49" s="4">
        <f t="shared" si="99"/>
        <v>1319569.644629728</v>
      </c>
      <c r="BG49" s="4">
        <f t="shared" si="100"/>
        <v>102422.91664063968</v>
      </c>
      <c r="BH49" s="4">
        <f t="shared" si="101"/>
        <v>896496.54879609332</v>
      </c>
      <c r="BI49" s="4">
        <f t="shared" si="102"/>
        <v>170655.26988772085</v>
      </c>
      <c r="BJ49" s="4">
        <f t="shared" si="103"/>
        <v>744719.35606945958</v>
      </c>
      <c r="BK49" s="4">
        <f t="shared" si="104"/>
        <v>1522195</v>
      </c>
      <c r="BL49" s="5">
        <f t="shared" si="60"/>
        <v>42673988.145720199</v>
      </c>
      <c r="BN49" s="3" t="s">
        <v>44</v>
      </c>
      <c r="BO49" s="4">
        <f t="shared" si="61"/>
        <v>4631594.5522125084</v>
      </c>
      <c r="BP49" s="4">
        <f t="shared" si="62"/>
        <v>627623.32560446858</v>
      </c>
      <c r="BQ49" s="4">
        <f t="shared" si="63"/>
        <v>285746.34029387421</v>
      </c>
      <c r="BR49" s="4">
        <f t="shared" si="64"/>
        <v>132036.22666351032</v>
      </c>
      <c r="BS49" s="4">
        <f t="shared" si="65"/>
        <v>475356.5555640441</v>
      </c>
      <c r="BT49" s="4">
        <f t="shared" si="66"/>
        <v>18540.631284450494</v>
      </c>
      <c r="BU49" s="4">
        <f t="shared" si="67"/>
        <v>124797.23706810322</v>
      </c>
      <c r="BV49" s="4">
        <f t="shared" si="68"/>
        <v>28283.478698029183</v>
      </c>
      <c r="BW49" s="4">
        <f t="shared" si="69"/>
        <v>128306.17247099038</v>
      </c>
      <c r="BX49" s="4">
        <f t="shared" si="70"/>
        <v>0</v>
      </c>
      <c r="BY49" s="5">
        <f t="shared" si="71"/>
        <v>6452284.5198599789</v>
      </c>
      <c r="CA49" s="3" t="s">
        <v>44</v>
      </c>
      <c r="CB49" s="4">
        <f t="shared" si="72"/>
        <v>35686261.29733637</v>
      </c>
      <c r="CC49" s="4">
        <f t="shared" si="73"/>
        <v>4858403.7295522839</v>
      </c>
      <c r="CD49" s="4">
        <f t="shared" si="74"/>
        <v>1972547.9553123761</v>
      </c>
      <c r="CE49" s="4">
        <f t="shared" si="75"/>
        <v>1077716.8722698875</v>
      </c>
      <c r="CF49" s="4">
        <f t="shared" si="76"/>
        <v>1794926.2001937721</v>
      </c>
      <c r="CG49" s="4">
        <f t="shared" si="77"/>
        <v>120963.54792509018</v>
      </c>
      <c r="CH49" s="4">
        <f t="shared" si="78"/>
        <v>1021293.7858641965</v>
      </c>
      <c r="CI49" s="4">
        <f t="shared" si="79"/>
        <v>198938.74858575003</v>
      </c>
      <c r="CJ49" s="4">
        <f t="shared" si="80"/>
        <v>873025.52854044992</v>
      </c>
      <c r="CK49" s="4">
        <f t="shared" si="81"/>
        <v>1522195</v>
      </c>
      <c r="CL49" s="5">
        <f t="shared" si="82"/>
        <v>49126272.665580183</v>
      </c>
      <c r="CM49" s="5"/>
      <c r="CN49" s="3" t="s">
        <v>44</v>
      </c>
      <c r="CO49" s="4">
        <f>ParFedAn19!$C$7*CaGa19!$N50</f>
        <v>4396394.0613923836</v>
      </c>
      <c r="CP49" s="4">
        <f>ParFedAn19!$D$7*CaGa19!$N50</f>
        <v>604969.54737333686</v>
      </c>
      <c r="CQ49" s="4">
        <f>ParFedAn19!$E$7*CoAr14FIII19!R48</f>
        <v>0</v>
      </c>
      <c r="CR49" s="4">
        <f>ParFedAn19!$F$7*CaGa19!$N50</f>
        <v>160826.59345750508</v>
      </c>
      <c r="CS49" s="4">
        <f>ParFedAn19!$G$7*CaGa19!$N50</f>
        <v>328085.07406667271</v>
      </c>
      <c r="CT49" s="4">
        <f>ParFedAn19!$H$7*CaGa19!$N50</f>
        <v>20274.718595828155</v>
      </c>
      <c r="CU49" s="4">
        <f>ParFedAn19!$I$7*CaGa19!$N50+Aj1S19!G51</f>
        <v>160778.6426998977</v>
      </c>
      <c r="CV49" s="4">
        <f>ParFedAn19!$J$7*CaGa19!$N50</f>
        <v>28442.54498128681</v>
      </c>
      <c r="CW49" s="4">
        <f>ParFedAn19!$K$7*CoAr14FII19!O50+Aj1S19!I51</f>
        <v>131019.88582353292</v>
      </c>
      <c r="CX49" s="4">
        <f>ISR!W50</f>
        <v>0</v>
      </c>
      <c r="CY49" s="5">
        <f t="shared" si="83"/>
        <v>5830791.068390443</v>
      </c>
      <c r="DA49" s="3" t="s">
        <v>44</v>
      </c>
      <c r="DB49" s="4">
        <f>ParFedAn19!$C$11*CaGa19!$N50</f>
        <v>6072284.784473096</v>
      </c>
      <c r="DC49" s="4">
        <f>ParFedAn19!$D$11*CaGa19!$N50</f>
        <v>875060.13093029195</v>
      </c>
      <c r="DD49" s="4">
        <f>ParFedAn19!$E$11*CoAr14FIII19!R48</f>
        <v>0</v>
      </c>
      <c r="DE49" s="4">
        <f>ParFedAn19!$F$11*CaGa19!$N50</f>
        <v>280360.93217745388</v>
      </c>
      <c r="DF49" s="4">
        <f>ParFedAn19!$G$11*CaGa19!$N50</f>
        <v>140737.09958319279</v>
      </c>
      <c r="DG49" s="4">
        <f>ParFedAn19!$H$11*CaGa19!$N50</f>
        <v>16522.044864515094</v>
      </c>
      <c r="DH49" s="4">
        <f>ParFedAn19!$I$11*CaGa19!$N50+Aj1S19!G51</f>
        <v>170256.98211810438</v>
      </c>
      <c r="DI49" s="4">
        <f>ParFedAn19!$J$11*CaGa19!$N50</f>
        <v>28442.54498128681</v>
      </c>
      <c r="DJ49" s="4">
        <f>ParFedAn19!$K$11*CoAr14FII19!O50+Aj1S19!I51</f>
        <v>159097.8980229455</v>
      </c>
      <c r="DK49" s="4">
        <f>ISR!X50</f>
        <v>-1959</v>
      </c>
      <c r="DL49" s="5">
        <f t="shared" si="84"/>
        <v>7740803.4171508867</v>
      </c>
      <c r="DN49" s="3" t="s">
        <v>44</v>
      </c>
      <c r="DO49" s="4">
        <f>ParFedAn19!$C$14*CaGa19!$N50</f>
        <v>4384583.8287065187</v>
      </c>
      <c r="DP49" s="4">
        <f>ParFedAn19!$D$14*CaGa19!$N50</f>
        <v>602692.38466790749</v>
      </c>
      <c r="DQ49" s="4">
        <f>ParFedAn19!$E$14*CoAr14FIII19!R48</f>
        <v>0</v>
      </c>
      <c r="DR49" s="4">
        <f>ParFedAn19!$F$14*CaGa19!$N50</f>
        <v>240915.55939210817</v>
      </c>
      <c r="DS49" s="4">
        <f>ParFedAn19!$G$14*CaGa19!$N50</f>
        <v>140737.09958319279</v>
      </c>
      <c r="DT49" s="4">
        <f>ParFedAn19!$H$14*CaGa19!$N50</f>
        <v>19378.713931633527</v>
      </c>
      <c r="DU49" s="4">
        <f>ParFedAn19!$I$14*CaGa19!$N50+Aj1S19!G51</f>
        <v>146420.66862949732</v>
      </c>
      <c r="DV49" s="4">
        <f>ParFedAn19!$J$14*CaGa19!$N50</f>
        <v>28442.54498128681</v>
      </c>
      <c r="DW49" s="4">
        <f>ParFedAn19!$K$14*CoAr14FII19!O50+Aj1S19!I51</f>
        <v>90959.131139674355</v>
      </c>
      <c r="DX49" s="4">
        <f>ISR!Y50</f>
        <v>0</v>
      </c>
      <c r="DY49" s="5">
        <f t="shared" si="85"/>
        <v>5654129.9310318194</v>
      </c>
      <c r="EA49" s="3" t="s">
        <v>44</v>
      </c>
      <c r="EB49" s="4">
        <f>ParFedAn19!$C$22*CaGa19!$N50</f>
        <v>4867816.0855338303</v>
      </c>
      <c r="EC49" s="4">
        <f>ParFedAn19!$D$22*CaGa19!$N50</f>
        <v>687122.82416018751</v>
      </c>
      <c r="ED49" s="4">
        <f>ParFedAn19!$E$22*CoAr14FIII19!R48</f>
        <v>0</v>
      </c>
      <c r="EE49" s="4">
        <f>ParFedAn19!$F$22*CaGa19!$N50</f>
        <v>146509.74208760294</v>
      </c>
      <c r="EF49" s="4">
        <f>ParFedAn19!$G$22*CaGa19!$N50</f>
        <v>427194.52843059431</v>
      </c>
      <c r="EG49" s="4">
        <f>ParFedAn19!$H$22*CaGa19!$N50</f>
        <v>17223.394096961125</v>
      </c>
      <c r="EH49" s="4">
        <f>ParFedAn19!$I$22*CaGa19!$N50</f>
        <v>106660.11094119713</v>
      </c>
      <c r="EI49" s="4">
        <f>ParFedAn19!$J$22*CaGa19!$N50</f>
        <v>28442.54498128681</v>
      </c>
      <c r="EJ49" s="4">
        <f>ParFedAn19!$K$22*CoAr14FII19!O50</f>
        <v>108840.0086397456</v>
      </c>
      <c r="EK49" s="4">
        <f>ISR!Z50</f>
        <v>489518</v>
      </c>
      <c r="EL49" s="5">
        <f t="shared" si="86"/>
        <v>6879327.2388714049</v>
      </c>
      <c r="EN49" s="3" t="s">
        <v>44</v>
      </c>
      <c r="EO49" s="4">
        <f>ParFedAn19!$C$26*CaGa19!$N50</f>
        <v>5923251.1988709578</v>
      </c>
      <c r="EP49" s="4">
        <f>ParFedAn19!$D$26*CaGa19!$N50</f>
        <v>798435.07789404527</v>
      </c>
      <c r="EQ49" s="4">
        <f>ParFedAn19!$E$26*CoAr14FIII19!R48</f>
        <v>0</v>
      </c>
      <c r="ER49" s="4">
        <f>ParFedAn19!$F$26*CaGa19!$N50</f>
        <v>149827.38475284429</v>
      </c>
      <c r="ES49" s="4">
        <f>ParFedAn19!$G$26*CaGa19!$N50</f>
        <v>142078.74361725841</v>
      </c>
      <c r="ET49" s="4">
        <f>ParFedAn19!$H$26*CaGa19!$N50</f>
        <v>10929.68368571586</v>
      </c>
      <c r="EU49" s="4">
        <f>ParFedAn19!$I$26*CaGa19!$N50</f>
        <v>168464.26162308856</v>
      </c>
      <c r="EV49" s="4">
        <f>ParFedAn19!$J$26*CaGa19!$N50</f>
        <v>28442.54498128681</v>
      </c>
      <c r="EW49" s="4">
        <f>ParFedAn19!$K$26*CoAr14FII19!O50</f>
        <v>126254.0753242409</v>
      </c>
      <c r="EX49" s="4">
        <f>ISR!AA50</f>
        <v>531421</v>
      </c>
      <c r="EY49" s="5">
        <f t="shared" si="87"/>
        <v>7879103.9707494378</v>
      </c>
      <c r="FA49" s="3" t="s">
        <v>44</v>
      </c>
      <c r="FB49" s="4">
        <f>ParFedAn19!$C$30*CaGa19!$N50</f>
        <v>5410336.7861470776</v>
      </c>
      <c r="FC49" s="4">
        <f>ParFedAn19!$D$30*CaGa19!$N50</f>
        <v>662500.43892204703</v>
      </c>
      <c r="FD49" s="4">
        <f>ParFedAn19!$E$30*CoAr14FIII19!R48</f>
        <v>1686801.6150185019</v>
      </c>
      <c r="FE49" s="400">
        <f>ParFedAn19!$F$30*CaGa19!$N50</f>
        <v>-32759.566261137468</v>
      </c>
      <c r="FF49" s="4">
        <f>ParFedAn19!$G$30*CaGa19!$N50</f>
        <v>140737.0993488169</v>
      </c>
      <c r="FG49" s="4">
        <f>ParFedAn19!$H$30*CaGa19!$N50</f>
        <v>18094.361465985909</v>
      </c>
      <c r="FH49" s="4">
        <f>ParFedAn19!$I$30*CaGa19!$N50</f>
        <v>143915.88278430817</v>
      </c>
      <c r="FI49" s="4">
        <f>ParFedAn19!$J$30*CaGa19!$N50</f>
        <v>28442.54498128681</v>
      </c>
      <c r="FJ49" s="4">
        <f>ParFedAn19!$K$30*CoAr14FII19!O50</f>
        <v>128548.35711932027</v>
      </c>
      <c r="FK49" s="4">
        <f>ISR!AB50</f>
        <v>503215</v>
      </c>
      <c r="FL49" s="5">
        <f t="shared" si="88"/>
        <v>8186617.519526206</v>
      </c>
      <c r="FN49" s="3" t="s">
        <v>44</v>
      </c>
      <c r="FO49" s="405">
        <f>ParFedAn19!C$41*CaGa19!$AC50+Aj1S19!AW51</f>
        <v>4631594.5522125084</v>
      </c>
      <c r="FP49" s="405">
        <f>ParFedAn19!D$41*CaGa19!$AC50+Aj1S19!AX51</f>
        <v>627623.32560446858</v>
      </c>
      <c r="FQ49" s="468">
        <f>IFERROR(ParFedAn19!$E$41*CoAr14FIII19!R48+Aj1S19!AY51,0)</f>
        <v>285746.34029387421</v>
      </c>
      <c r="FR49" s="405">
        <f>ParFedAn19!F$41*CaGa19!$AC50+Aj1S19!AZ51</f>
        <v>132036.22666351032</v>
      </c>
      <c r="FS49" s="405">
        <f>ParFedAn19!G$41*CaGa19!$AC50+Aj1S19!BA51</f>
        <v>475356.5555640441</v>
      </c>
      <c r="FT49" s="405">
        <f>ParFedAn19!H$41*CaGa19!$AC50+Aj1S19!BB51</f>
        <v>18540.631284450494</v>
      </c>
      <c r="FU49" s="405">
        <f>ParFedAn19!I$41*CaGa19!$AC50+Aj1S19!BC51</f>
        <v>124797.23706810322</v>
      </c>
      <c r="FV49" s="405">
        <f>ParFedAn19!J$41*CaGa19!$AC50+Aj1S19!BD51</f>
        <v>28283.478698029183</v>
      </c>
      <c r="FW49" s="405">
        <f>ParFedAn19!K$41*CoAr14FII19!U50+Aj1S19!BE51</f>
        <v>128306.17247099038</v>
      </c>
      <c r="FX49" s="468">
        <f>IFERROR(ISR!AC50,0)</f>
        <v>0</v>
      </c>
      <c r="FY49" s="5">
        <f t="shared" si="89"/>
        <v>6452284.5198599789</v>
      </c>
      <c r="GA49" s="3" t="s">
        <v>44</v>
      </c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5">
        <f t="shared" si="90"/>
        <v>0</v>
      </c>
      <c r="GN49" s="3" t="s">
        <v>44</v>
      </c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5">
        <f t="shared" si="91"/>
        <v>0</v>
      </c>
      <c r="HA49" s="3" t="s">
        <v>44</v>
      </c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5">
        <f t="shared" si="92"/>
        <v>0</v>
      </c>
      <c r="HN49" s="3" t="s">
        <v>44</v>
      </c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5">
        <f t="shared" si="93"/>
        <v>0</v>
      </c>
      <c r="IA49" s="3" t="s">
        <v>44</v>
      </c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5">
        <f t="shared" si="94"/>
        <v>0</v>
      </c>
    </row>
    <row r="50" spans="1:246" s="2" customFormat="1">
      <c r="A50" s="3" t="s">
        <v>45</v>
      </c>
      <c r="B50" s="4">
        <f t="shared" si="7"/>
        <v>12834388.615708537</v>
      </c>
      <c r="C50" s="4">
        <f t="shared" si="8"/>
        <v>1799635.8726253477</v>
      </c>
      <c r="D50" s="4">
        <f t="shared" si="9"/>
        <v>0</v>
      </c>
      <c r="E50" s="4">
        <f t="shared" si="10"/>
        <v>589390.77972397883</v>
      </c>
      <c r="F50" s="4">
        <f t="shared" si="11"/>
        <v>526707.21365313523</v>
      </c>
      <c r="G50" s="4">
        <f t="shared" si="12"/>
        <v>48540.036173726003</v>
      </c>
      <c r="H50" s="4">
        <f t="shared" si="13"/>
        <v>412562.38641818473</v>
      </c>
      <c r="I50" s="4">
        <f t="shared" si="14"/>
        <v>73729.795972949272</v>
      </c>
      <c r="J50" s="4">
        <f t="shared" si="15"/>
        <v>496464.17791650427</v>
      </c>
      <c r="K50" s="4">
        <f t="shared" si="16"/>
        <v>0</v>
      </c>
      <c r="L50" s="6">
        <f t="shared" si="17"/>
        <v>16781418.878192361</v>
      </c>
      <c r="M50" s="3"/>
      <c r="N50" s="3" t="s">
        <v>45</v>
      </c>
      <c r="O50" s="4">
        <f t="shared" si="18"/>
        <v>13999288.945287338</v>
      </c>
      <c r="P50" s="4">
        <f t="shared" si="19"/>
        <v>1856091.5619233227</v>
      </c>
      <c r="Q50" s="4">
        <f t="shared" si="20"/>
        <v>520961.14021370426</v>
      </c>
      <c r="R50" s="4">
        <f t="shared" si="21"/>
        <v>227751.76854891231</v>
      </c>
      <c r="S50" s="4">
        <f t="shared" si="22"/>
        <v>613504.87279058283</v>
      </c>
      <c r="T50" s="4">
        <f t="shared" si="23"/>
        <v>39961.42940465534</v>
      </c>
      <c r="U50" s="4">
        <f t="shared" si="24"/>
        <v>362083.77920742345</v>
      </c>
      <c r="V50" s="4">
        <f t="shared" si="25"/>
        <v>73729.795972949272</v>
      </c>
      <c r="W50" s="4">
        <f t="shared" si="26"/>
        <v>473277.75021151063</v>
      </c>
      <c r="X50" s="4">
        <f t="shared" si="27"/>
        <v>0</v>
      </c>
      <c r="Y50" s="5">
        <f t="shared" si="28"/>
        <v>18166651.043560397</v>
      </c>
      <c r="Z50" s="5"/>
      <c r="AA50" s="3" t="s">
        <v>45</v>
      </c>
      <c r="AB50" s="4">
        <f t="shared" si="29"/>
        <v>3967478.4838847406</v>
      </c>
      <c r="AC50" s="4">
        <f t="shared" si="30"/>
        <v>537616.26180788164</v>
      </c>
      <c r="AD50" s="4">
        <f t="shared" si="31"/>
        <v>88251.480153910714</v>
      </c>
      <c r="AE50" s="4">
        <f t="shared" si="32"/>
        <v>113068.29986857729</v>
      </c>
      <c r="AF50" s="4">
        <f t="shared" si="33"/>
        <v>408293.70024643367</v>
      </c>
      <c r="AG50" s="4">
        <f t="shared" si="34"/>
        <v>15894.989254529128</v>
      </c>
      <c r="AH50" s="4">
        <f t="shared" si="35"/>
        <v>106867.2512565936</v>
      </c>
      <c r="AI50" s="4">
        <f t="shared" si="36"/>
        <v>24239.118722944102</v>
      </c>
      <c r="AJ50" s="4">
        <f t="shared" si="37"/>
        <v>165927.83257467349</v>
      </c>
      <c r="AK50" s="4">
        <f t="shared" si="38"/>
        <v>0</v>
      </c>
      <c r="AL50" s="5">
        <f t="shared" si="39"/>
        <v>5427637.4177702852</v>
      </c>
      <c r="AN50" s="3" t="s">
        <v>45</v>
      </c>
      <c r="AO50" s="4">
        <f t="shared" si="40"/>
        <v>0</v>
      </c>
      <c r="AP50" s="4">
        <f t="shared" si="41"/>
        <v>0</v>
      </c>
      <c r="AQ50" s="4">
        <f t="shared" si="42"/>
        <v>0</v>
      </c>
      <c r="AR50" s="4">
        <f t="shared" si="43"/>
        <v>0</v>
      </c>
      <c r="AS50" s="4">
        <f t="shared" si="44"/>
        <v>0</v>
      </c>
      <c r="AT50" s="4">
        <f t="shared" si="45"/>
        <v>0</v>
      </c>
      <c r="AU50" s="4">
        <f t="shared" si="46"/>
        <v>0</v>
      </c>
      <c r="AV50" s="4">
        <f t="shared" si="47"/>
        <v>0</v>
      </c>
      <c r="AW50" s="4">
        <f t="shared" si="48"/>
        <v>0</v>
      </c>
      <c r="AX50" s="4">
        <f t="shared" si="49"/>
        <v>0</v>
      </c>
      <c r="AY50" s="5">
        <f t="shared" si="50"/>
        <v>0</v>
      </c>
      <c r="BA50" s="3" t="s">
        <v>45</v>
      </c>
      <c r="BB50" s="4">
        <f t="shared" si="95"/>
        <v>26833677.560995877</v>
      </c>
      <c r="BC50" s="4">
        <f t="shared" si="96"/>
        <v>3655727.4345486704</v>
      </c>
      <c r="BD50" s="4">
        <f t="shared" si="97"/>
        <v>520961.14021370426</v>
      </c>
      <c r="BE50" s="4">
        <f t="shared" si="98"/>
        <v>817142.54827289109</v>
      </c>
      <c r="BF50" s="4">
        <f t="shared" si="99"/>
        <v>1140212.0864437183</v>
      </c>
      <c r="BG50" s="4">
        <f t="shared" si="100"/>
        <v>88501.46557838135</v>
      </c>
      <c r="BH50" s="4">
        <f t="shared" si="101"/>
        <v>774646.16562560818</v>
      </c>
      <c r="BI50" s="4">
        <f t="shared" si="102"/>
        <v>147459.59194589854</v>
      </c>
      <c r="BJ50" s="4">
        <f t="shared" si="103"/>
        <v>969741.9281280149</v>
      </c>
      <c r="BK50" s="4">
        <f t="shared" si="104"/>
        <v>0</v>
      </c>
      <c r="BL50" s="5">
        <f t="shared" si="60"/>
        <v>34948069.921752766</v>
      </c>
      <c r="BN50" s="3" t="s">
        <v>45</v>
      </c>
      <c r="BO50" s="4">
        <f t="shared" si="61"/>
        <v>3967478.4838847406</v>
      </c>
      <c r="BP50" s="4">
        <f t="shared" si="62"/>
        <v>537616.26180788164</v>
      </c>
      <c r="BQ50" s="4">
        <f t="shared" si="63"/>
        <v>88251.480153910714</v>
      </c>
      <c r="BR50" s="4">
        <f t="shared" si="64"/>
        <v>113068.29986857729</v>
      </c>
      <c r="BS50" s="4">
        <f t="shared" si="65"/>
        <v>408293.70024643367</v>
      </c>
      <c r="BT50" s="4">
        <f t="shared" si="66"/>
        <v>15894.989254529128</v>
      </c>
      <c r="BU50" s="4">
        <f t="shared" si="67"/>
        <v>106867.2512565936</v>
      </c>
      <c r="BV50" s="4">
        <f t="shared" si="68"/>
        <v>24239.118722944102</v>
      </c>
      <c r="BW50" s="4">
        <f t="shared" si="69"/>
        <v>165927.83257467349</v>
      </c>
      <c r="BX50" s="4">
        <f t="shared" si="70"/>
        <v>0</v>
      </c>
      <c r="BY50" s="5">
        <f t="shared" si="71"/>
        <v>5427637.4177702852</v>
      </c>
      <c r="CA50" s="3" t="s">
        <v>45</v>
      </c>
      <c r="CB50" s="4">
        <f t="shared" si="72"/>
        <v>30801156.044880617</v>
      </c>
      <c r="CC50" s="4">
        <f t="shared" si="73"/>
        <v>4193343.6963565522</v>
      </c>
      <c r="CD50" s="4">
        <f t="shared" si="74"/>
        <v>609212.62036761502</v>
      </c>
      <c r="CE50" s="4">
        <f t="shared" si="75"/>
        <v>930210.84814146836</v>
      </c>
      <c r="CF50" s="4">
        <f t="shared" si="76"/>
        <v>1548505.786690152</v>
      </c>
      <c r="CG50" s="4">
        <f t="shared" si="77"/>
        <v>104396.45483291047</v>
      </c>
      <c r="CH50" s="4">
        <f t="shared" si="78"/>
        <v>881513.4168822018</v>
      </c>
      <c r="CI50" s="4">
        <f t="shared" si="79"/>
        <v>171698.71066884266</v>
      </c>
      <c r="CJ50" s="4">
        <f t="shared" si="80"/>
        <v>1135669.7607026885</v>
      </c>
      <c r="CK50" s="4">
        <f t="shared" si="81"/>
        <v>0</v>
      </c>
      <c r="CL50" s="5">
        <f t="shared" si="82"/>
        <v>40375707.339523055</v>
      </c>
      <c r="CM50" s="5"/>
      <c r="CN50" s="3" t="s">
        <v>45</v>
      </c>
      <c r="CO50" s="4">
        <f>ParFedAn19!$C$7*CaGa19!$N51</f>
        <v>3798830.6763267368</v>
      </c>
      <c r="CP50" s="4">
        <f>ParFedAn19!$D$7*CaGa19!$N51</f>
        <v>522741.32907855784</v>
      </c>
      <c r="CQ50" s="4">
        <f>ParFedAn19!$E$7*CoAr14FIII19!R49</f>
        <v>0</v>
      </c>
      <c r="CR50" s="4">
        <f>ParFedAn19!$F$7*CaGa19!$N51</f>
        <v>138966.84152148181</v>
      </c>
      <c r="CS50" s="4">
        <f>ParFedAn19!$G$7*CaGa19!$N51</f>
        <v>283491.34004031413</v>
      </c>
      <c r="CT50" s="4">
        <f>ParFedAn19!$H$7*CaGa19!$N51</f>
        <v>17518.953460539215</v>
      </c>
      <c r="CU50" s="4">
        <f>ParFedAn19!$I$7*CaGa19!$N51+Aj1S19!G52</f>
        <v>138926.25833973289</v>
      </c>
      <c r="CV50" s="4">
        <f>ParFedAn19!$J$7*CaGa19!$N51</f>
        <v>24576.598657649756</v>
      </c>
      <c r="CW50" s="4">
        <f>ParFedAn19!$K$7*CoAr14FII19!O51+Aj1S19!I52</f>
        <v>170686.54071075932</v>
      </c>
      <c r="CX50" s="4">
        <f>ISR!W51</f>
        <v>0</v>
      </c>
      <c r="CY50" s="5">
        <f t="shared" si="83"/>
        <v>5095738.5381357716</v>
      </c>
      <c r="DA50" s="3" t="s">
        <v>45</v>
      </c>
      <c r="DB50" s="4">
        <f>ParFedAn19!$C$11*CaGa19!$N51</f>
        <v>5246932.2341279713</v>
      </c>
      <c r="DC50" s="4">
        <f>ParFedAn19!$D$11*CaGa19!$N51</f>
        <v>756120.86236775457</v>
      </c>
      <c r="DD50" s="4">
        <f>ParFedAn19!$E$11*CoAr14FIII19!R49</f>
        <v>0</v>
      </c>
      <c r="DE50" s="4">
        <f>ParFedAn19!$F$11*CaGa19!$N51</f>
        <v>242253.92326682407</v>
      </c>
      <c r="DF50" s="4">
        <f>ParFedAn19!$G$11*CaGa19!$N51</f>
        <v>121607.93680641055</v>
      </c>
      <c r="DG50" s="4">
        <f>ParFedAn19!$H$11*CaGa19!$N51</f>
        <v>14276.347841096031</v>
      </c>
      <c r="DH50" s="4">
        <f>ParFedAn19!$I$11*CaGa19!$N51+Aj1S19!G52</f>
        <v>147116.28999743119</v>
      </c>
      <c r="DI50" s="4">
        <f>ParFedAn19!$J$11*CaGa19!$N51</f>
        <v>24576.598657649756</v>
      </c>
      <c r="DJ50" s="4">
        <f>ParFedAn19!$K$11*CoAr14FII19!O51+Aj1S19!I52</f>
        <v>207229.85068459442</v>
      </c>
      <c r="DK50" s="4">
        <f>ISR!X51</f>
        <v>0</v>
      </c>
      <c r="DL50" s="5">
        <f t="shared" si="84"/>
        <v>6760114.0437497329</v>
      </c>
      <c r="DN50" s="3" t="s">
        <v>45</v>
      </c>
      <c r="DO50" s="4">
        <f>ParFedAn19!$C$14*CaGa19!$N51</f>
        <v>3788625.7052538274</v>
      </c>
      <c r="DP50" s="4">
        <f>ParFedAn19!$D$14*CaGa19!$N51</f>
        <v>520773.68117903522</v>
      </c>
      <c r="DQ50" s="4">
        <f>ParFedAn19!$E$14*CoAr14FIII19!R49</f>
        <v>0</v>
      </c>
      <c r="DR50" s="4">
        <f>ParFedAn19!$F$14*CaGa19!$N51</f>
        <v>208170.01493567298</v>
      </c>
      <c r="DS50" s="4">
        <f>ParFedAn19!$G$14*CaGa19!$N51</f>
        <v>121607.93680641055</v>
      </c>
      <c r="DT50" s="4">
        <f>ParFedAn19!$H$14*CaGa19!$N51</f>
        <v>16744.734872090758</v>
      </c>
      <c r="DU50" s="4">
        <f>ParFedAn19!$I$14*CaGa19!$N51+Aj1S19!G52</f>
        <v>126519.8380810206</v>
      </c>
      <c r="DV50" s="4">
        <f>ParFedAn19!$J$14*CaGa19!$N51</f>
        <v>24576.598657649756</v>
      </c>
      <c r="DW50" s="4">
        <f>ParFedAn19!$K$14*CoAr14FII19!O51+Aj1S19!I52</f>
        <v>118547.78652115057</v>
      </c>
      <c r="DX50" s="4">
        <f>ISR!Y51</f>
        <v>0</v>
      </c>
      <c r="DY50" s="5">
        <f t="shared" si="85"/>
        <v>4925566.2963068588</v>
      </c>
      <c r="EA50" s="3" t="s">
        <v>45</v>
      </c>
      <c r="EB50" s="4">
        <f>ParFedAn19!$C$22*CaGa19!$N51</f>
        <v>4206176.4287312403</v>
      </c>
      <c r="EC50" s="4">
        <f>ParFedAn19!$D$22*CaGa19!$N51</f>
        <v>593728.22962946247</v>
      </c>
      <c r="ED50" s="4">
        <f>ParFedAn19!$E$22*CoAr14FIII19!R49</f>
        <v>0</v>
      </c>
      <c r="EE50" s="4">
        <f>ParFedAn19!$F$22*CaGa19!$N51</f>
        <v>126595.95451433085</v>
      </c>
      <c r="EF50" s="4">
        <f>ParFedAn19!$G$22*CaGa19!$N51</f>
        <v>369129.7132830504</v>
      </c>
      <c r="EG50" s="4">
        <f>ParFedAn19!$H$22*CaGa19!$N51</f>
        <v>14882.368807785802</v>
      </c>
      <c r="EH50" s="4">
        <f>ParFedAn19!$I$22*CaGa19!$N51</f>
        <v>92162.735124682338</v>
      </c>
      <c r="EI50" s="4">
        <f>ParFedAn19!$J$22*CaGa19!$N51</f>
        <v>24576.598657649756</v>
      </c>
      <c r="EJ50" s="4">
        <f>ParFedAn19!$K$22*CoAr14FII19!O51</f>
        <v>141654.40719340957</v>
      </c>
      <c r="EK50" s="4">
        <f>ISR!Z51</f>
        <v>0</v>
      </c>
      <c r="EL50" s="5">
        <f t="shared" si="86"/>
        <v>5568906.4359416123</v>
      </c>
      <c r="EN50" s="3" t="s">
        <v>45</v>
      </c>
      <c r="EO50" s="4">
        <f>ParFedAn19!$C$26*CaGa19!$N51</f>
        <v>5118155.4800694278</v>
      </c>
      <c r="EP50" s="4">
        <f>ParFedAn19!$D$26*CaGa19!$N51</f>
        <v>689910.78247399104</v>
      </c>
      <c r="EQ50" s="4">
        <f>ParFedAn19!$E$26*CoAr14FIII19!R49</f>
        <v>0</v>
      </c>
      <c r="ER50" s="4">
        <f>ParFedAn19!$F$26*CaGa19!$N51</f>
        <v>129462.65903485731</v>
      </c>
      <c r="ES50" s="4">
        <f>ParFedAn19!$G$26*CaGa19!$N51</f>
        <v>122767.22290364112</v>
      </c>
      <c r="ET50" s="4">
        <f>ParFedAn19!$H$26*CaGa19!$N51</f>
        <v>9444.1073952991974</v>
      </c>
      <c r="EU50" s="4">
        <f>ParFedAn19!$I$26*CaGa19!$N51</f>
        <v>145566.3882677154</v>
      </c>
      <c r="EV50" s="4">
        <f>ParFedAn19!$J$26*CaGa19!$N51</f>
        <v>24576.598657649756</v>
      </c>
      <c r="EW50" s="4">
        <f>ParFedAn19!$K$26*CoAr14FII19!O51</f>
        <v>164318.67673774215</v>
      </c>
      <c r="EX50" s="4">
        <f>ISR!AA51</f>
        <v>0</v>
      </c>
      <c r="EY50" s="5">
        <f t="shared" si="87"/>
        <v>6404201.9155403236</v>
      </c>
      <c r="FA50" s="3" t="s">
        <v>45</v>
      </c>
      <c r="FB50" s="4">
        <f>ParFedAn19!$C$30*CaGa19!$N51</f>
        <v>4674957.0364866685</v>
      </c>
      <c r="FC50" s="4">
        <f>ParFedAn19!$D$30*CaGa19!$N51</f>
        <v>572452.54981986911</v>
      </c>
      <c r="FD50" s="4">
        <f>ParFedAn19!$E$30*CoAr14FIII19!R49</f>
        <v>520961.14021370426</v>
      </c>
      <c r="FE50" s="400">
        <f>ParFedAn19!$F$30*CaGa19!$N51</f>
        <v>-28306.845000275844</v>
      </c>
      <c r="FF50" s="4">
        <f>ParFedAn19!$G$30*CaGa19!$N51</f>
        <v>121607.93660389133</v>
      </c>
      <c r="FG50" s="4">
        <f>ParFedAn19!$H$30*CaGa19!$N51</f>
        <v>15634.953201570344</v>
      </c>
      <c r="FH50" s="4">
        <f>ParFedAn19!$I$30*CaGa19!$N51</f>
        <v>124354.65581502569</v>
      </c>
      <c r="FI50" s="4">
        <f>ParFedAn19!$J$30*CaGa19!$N51</f>
        <v>24576.598657649756</v>
      </c>
      <c r="FJ50" s="4">
        <f>ParFedAn19!$K$30*CoAr14FII19!O51</f>
        <v>167304.66628035891</v>
      </c>
      <c r="FK50" s="4">
        <f>ISR!AB51</f>
        <v>0</v>
      </c>
      <c r="FL50" s="5">
        <f t="shared" si="88"/>
        <v>6193542.6920784637</v>
      </c>
      <c r="FN50" s="3" t="s">
        <v>45</v>
      </c>
      <c r="FO50" s="405">
        <f>ParFedAn19!C$41*CaGa19!$AC51+Aj1S19!AW52</f>
        <v>3967478.4838847406</v>
      </c>
      <c r="FP50" s="405">
        <f>ParFedAn19!D$41*CaGa19!$AC51+Aj1S19!AX52</f>
        <v>537616.26180788164</v>
      </c>
      <c r="FQ50" s="468">
        <f>IFERROR(ParFedAn19!$E$41*CoAr14FIII19!R49+Aj1S19!AY52,0)</f>
        <v>88251.480153910714</v>
      </c>
      <c r="FR50" s="405">
        <f>ParFedAn19!F$41*CaGa19!$AC51+Aj1S19!AZ52</f>
        <v>113068.29986857729</v>
      </c>
      <c r="FS50" s="405">
        <f>ParFedAn19!G$41*CaGa19!$AC51+Aj1S19!BA52</f>
        <v>408293.70024643367</v>
      </c>
      <c r="FT50" s="405">
        <f>ParFedAn19!H$41*CaGa19!$AC51+Aj1S19!BB52</f>
        <v>15894.989254529128</v>
      </c>
      <c r="FU50" s="405">
        <f>ParFedAn19!I$41*CaGa19!$AC51+Aj1S19!BC52</f>
        <v>106867.2512565936</v>
      </c>
      <c r="FV50" s="405">
        <f>ParFedAn19!J$41*CaGa19!$AC51+Aj1S19!BD52</f>
        <v>24239.118722944102</v>
      </c>
      <c r="FW50" s="405">
        <f>ParFedAn19!K$41*CoAr14FII19!U51+Aj1S19!BE52</f>
        <v>165927.83257467349</v>
      </c>
      <c r="FX50" s="468">
        <f>IFERROR(ISR!AC51,0)</f>
        <v>0</v>
      </c>
      <c r="FY50" s="5">
        <f t="shared" si="89"/>
        <v>5427637.4177702852</v>
      </c>
      <c r="GA50" s="3" t="s">
        <v>45</v>
      </c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5">
        <f t="shared" si="90"/>
        <v>0</v>
      </c>
      <c r="GN50" s="3" t="s">
        <v>45</v>
      </c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5">
        <f t="shared" si="91"/>
        <v>0</v>
      </c>
      <c r="HA50" s="3" t="s">
        <v>45</v>
      </c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5">
        <f t="shared" si="92"/>
        <v>0</v>
      </c>
      <c r="HN50" s="3" t="s">
        <v>45</v>
      </c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5">
        <f t="shared" si="93"/>
        <v>0</v>
      </c>
      <c r="IA50" s="3" t="s">
        <v>45</v>
      </c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5">
        <f t="shared" si="94"/>
        <v>0</v>
      </c>
    </row>
    <row r="51" spans="1:246" s="2" customFormat="1">
      <c r="A51" s="3" t="s">
        <v>46</v>
      </c>
      <c r="B51" s="4">
        <f t="shared" si="7"/>
        <v>115658670.15127465</v>
      </c>
      <c r="C51" s="4">
        <f t="shared" si="8"/>
        <v>16217639.812590763</v>
      </c>
      <c r="D51" s="4">
        <f t="shared" si="9"/>
        <v>0</v>
      </c>
      <c r="E51" s="4">
        <f t="shared" si="10"/>
        <v>5311367.4381703259</v>
      </c>
      <c r="F51" s="4">
        <f t="shared" si="11"/>
        <v>4746486.7797165308</v>
      </c>
      <c r="G51" s="4">
        <f t="shared" si="12"/>
        <v>437424.5007726053</v>
      </c>
      <c r="H51" s="4">
        <f t="shared" si="13"/>
        <v>3717833.6615399178</v>
      </c>
      <c r="I51" s="4">
        <f t="shared" si="14"/>
        <v>664425.11662136926</v>
      </c>
      <c r="J51" s="4">
        <f t="shared" si="15"/>
        <v>4499740.7807654981</v>
      </c>
      <c r="K51" s="4">
        <f t="shared" si="16"/>
        <v>16177485</v>
      </c>
      <c r="L51" s="6">
        <f t="shared" si="17"/>
        <v>167431073.24145165</v>
      </c>
      <c r="M51" s="3"/>
      <c r="N51" s="3" t="s">
        <v>46</v>
      </c>
      <c r="O51" s="4">
        <f t="shared" si="18"/>
        <v>126156312.61886856</v>
      </c>
      <c r="P51" s="4">
        <f t="shared" si="19"/>
        <v>16726397.19419954</v>
      </c>
      <c r="Q51" s="4">
        <f t="shared" si="20"/>
        <v>6740514.8163546277</v>
      </c>
      <c r="R51" s="4">
        <f t="shared" si="21"/>
        <v>2052413.0493234163</v>
      </c>
      <c r="S51" s="4">
        <f t="shared" si="22"/>
        <v>5528674.5510758767</v>
      </c>
      <c r="T51" s="4">
        <f t="shared" si="23"/>
        <v>360117.3316997402</v>
      </c>
      <c r="U51" s="4">
        <f t="shared" si="24"/>
        <v>3262962.4706253619</v>
      </c>
      <c r="V51" s="4">
        <f t="shared" si="25"/>
        <v>664425.11662136926</v>
      </c>
      <c r="W51" s="4">
        <f t="shared" si="26"/>
        <v>4289575.0047662565</v>
      </c>
      <c r="X51" s="4">
        <f t="shared" si="27"/>
        <v>11903467</v>
      </c>
      <c r="Y51" s="5">
        <f t="shared" si="28"/>
        <v>177684859.15353474</v>
      </c>
      <c r="Z51" s="5"/>
      <c r="AA51" s="3" t="s">
        <v>46</v>
      </c>
      <c r="AB51" s="4">
        <f t="shared" si="29"/>
        <v>36065077.304924384</v>
      </c>
      <c r="AC51" s="4">
        <f t="shared" si="30"/>
        <v>4887147.0723805102</v>
      </c>
      <c r="AD51" s="4">
        <f t="shared" si="31"/>
        <v>1141851.7882133068</v>
      </c>
      <c r="AE51" s="4">
        <f t="shared" si="32"/>
        <v>1028133.3281634642</v>
      </c>
      <c r="AF51" s="4">
        <f t="shared" si="33"/>
        <v>3701483.5237748236</v>
      </c>
      <c r="AG51" s="4">
        <f t="shared" si="34"/>
        <v>144371.29438205762</v>
      </c>
      <c r="AH51" s="4">
        <f t="shared" si="35"/>
        <v>971765.11276274768</v>
      </c>
      <c r="AI51" s="4">
        <f t="shared" si="36"/>
        <v>220236.42920327064</v>
      </c>
      <c r="AJ51" s="4">
        <f t="shared" si="37"/>
        <v>1592859.6422999587</v>
      </c>
      <c r="AK51" s="4">
        <f t="shared" si="38"/>
        <v>55581</v>
      </c>
      <c r="AL51" s="5">
        <f t="shared" si="39"/>
        <v>49808506.496104531</v>
      </c>
      <c r="AN51" s="3" t="s">
        <v>46</v>
      </c>
      <c r="AO51" s="4">
        <f t="shared" si="40"/>
        <v>0</v>
      </c>
      <c r="AP51" s="4">
        <f t="shared" si="41"/>
        <v>0</v>
      </c>
      <c r="AQ51" s="4">
        <f t="shared" si="42"/>
        <v>0</v>
      </c>
      <c r="AR51" s="4">
        <f t="shared" si="43"/>
        <v>0</v>
      </c>
      <c r="AS51" s="4">
        <f t="shared" si="44"/>
        <v>0</v>
      </c>
      <c r="AT51" s="4">
        <f t="shared" si="45"/>
        <v>0</v>
      </c>
      <c r="AU51" s="4">
        <f t="shared" si="46"/>
        <v>0</v>
      </c>
      <c r="AV51" s="4">
        <f t="shared" si="47"/>
        <v>0</v>
      </c>
      <c r="AW51" s="4">
        <f t="shared" si="48"/>
        <v>0</v>
      </c>
      <c r="AX51" s="4">
        <f t="shared" si="49"/>
        <v>0</v>
      </c>
      <c r="AY51" s="5">
        <f t="shared" si="50"/>
        <v>0</v>
      </c>
      <c r="BA51" s="3" t="s">
        <v>46</v>
      </c>
      <c r="BB51" s="4">
        <f t="shared" si="95"/>
        <v>241814982.77014321</v>
      </c>
      <c r="BC51" s="4">
        <f t="shared" si="96"/>
        <v>32944037.006790303</v>
      </c>
      <c r="BD51" s="4">
        <f t="shared" si="97"/>
        <v>6740514.8163546277</v>
      </c>
      <c r="BE51" s="4">
        <f t="shared" si="98"/>
        <v>7363780.4874937413</v>
      </c>
      <c r="BF51" s="4">
        <f t="shared" si="99"/>
        <v>10275161.330792408</v>
      </c>
      <c r="BG51" s="4">
        <f t="shared" si="100"/>
        <v>797541.83247234544</v>
      </c>
      <c r="BH51" s="4">
        <f t="shared" si="101"/>
        <v>6980796.1321652792</v>
      </c>
      <c r="BI51" s="4">
        <f t="shared" si="102"/>
        <v>1328850.2332427385</v>
      </c>
      <c r="BJ51" s="4">
        <f t="shared" si="103"/>
        <v>8789315.7855317555</v>
      </c>
      <c r="BK51" s="4">
        <f t="shared" si="104"/>
        <v>28080952</v>
      </c>
      <c r="BL51" s="5">
        <f t="shared" si="60"/>
        <v>345115932.39498639</v>
      </c>
      <c r="BN51" s="3" t="s">
        <v>46</v>
      </c>
      <c r="BO51" s="4">
        <f t="shared" si="61"/>
        <v>36065077.304924384</v>
      </c>
      <c r="BP51" s="4">
        <f t="shared" si="62"/>
        <v>4887147.0723805102</v>
      </c>
      <c r="BQ51" s="4">
        <f t="shared" si="63"/>
        <v>1141851.7882133068</v>
      </c>
      <c r="BR51" s="4">
        <f t="shared" si="64"/>
        <v>1028133.3281634642</v>
      </c>
      <c r="BS51" s="4">
        <f t="shared" si="65"/>
        <v>3701483.5237748236</v>
      </c>
      <c r="BT51" s="4">
        <f t="shared" si="66"/>
        <v>144371.29438205762</v>
      </c>
      <c r="BU51" s="4">
        <f t="shared" si="67"/>
        <v>971765.11276274768</v>
      </c>
      <c r="BV51" s="4">
        <f t="shared" si="68"/>
        <v>220236.42920327064</v>
      </c>
      <c r="BW51" s="4">
        <f t="shared" si="69"/>
        <v>1592859.6422999587</v>
      </c>
      <c r="BX51" s="4">
        <f t="shared" si="70"/>
        <v>55581</v>
      </c>
      <c r="BY51" s="5">
        <f t="shared" si="71"/>
        <v>49808506.496104531</v>
      </c>
      <c r="CA51" s="3" t="s">
        <v>46</v>
      </c>
      <c r="CB51" s="4">
        <f t="shared" si="72"/>
        <v>277880060.07506758</v>
      </c>
      <c r="CC51" s="4">
        <f t="shared" si="73"/>
        <v>37831184.079170816</v>
      </c>
      <c r="CD51" s="4">
        <f t="shared" si="74"/>
        <v>7882366.6045679348</v>
      </c>
      <c r="CE51" s="4">
        <f t="shared" si="75"/>
        <v>8391913.8156572059</v>
      </c>
      <c r="CF51" s="4">
        <f t="shared" si="76"/>
        <v>13976644.854567232</v>
      </c>
      <c r="CG51" s="4">
        <f t="shared" si="77"/>
        <v>941913.12685440306</v>
      </c>
      <c r="CH51" s="4">
        <f t="shared" si="78"/>
        <v>7952561.2449280266</v>
      </c>
      <c r="CI51" s="4">
        <f t="shared" si="79"/>
        <v>1549086.6624460092</v>
      </c>
      <c r="CJ51" s="4">
        <f t="shared" si="80"/>
        <v>10382175.427831715</v>
      </c>
      <c r="CK51" s="4">
        <f t="shared" si="81"/>
        <v>28136533</v>
      </c>
      <c r="CL51" s="5">
        <f t="shared" si="82"/>
        <v>394924438.89109093</v>
      </c>
      <c r="CM51" s="5"/>
      <c r="CN51" s="3" t="s">
        <v>46</v>
      </c>
      <c r="CO51" s="4">
        <f>ParFedAn19!$C$7*CaGa19!$N52</f>
        <v>34233629.455169953</v>
      </c>
      <c r="CP51" s="4">
        <f>ParFedAn19!$D$7*CaGa19!$N52</f>
        <v>4710747.7235290259</v>
      </c>
      <c r="CQ51" s="4">
        <f>ParFedAn19!$E$7*CoAr14FIII19!R50</f>
        <v>0</v>
      </c>
      <c r="CR51" s="4">
        <f>ParFedAn19!$F$7*CaGa19!$N52</f>
        <v>1252316.769170092</v>
      </c>
      <c r="CS51" s="4">
        <f>ParFedAn19!$G$7*CaGa19!$N52</f>
        <v>2554717.0473188465</v>
      </c>
      <c r="CT51" s="4">
        <f>ParFedAn19!$H$7*CaGa19!$N52</f>
        <v>157874.20190846207</v>
      </c>
      <c r="CU51" s="4">
        <f>ParFedAn19!$I$7*CaGa19!$N52+Aj1S19!G53</f>
        <v>1251943.3885148629</v>
      </c>
      <c r="CV51" s="4">
        <f>ParFedAn19!$J$7*CaGa19!$N52</f>
        <v>221475.03887378974</v>
      </c>
      <c r="CW51" s="4">
        <f>ParFedAn19!$K$7*CoAr14FII19!O52+Aj1S19!I53</f>
        <v>1547030.2727241036</v>
      </c>
      <c r="CX51" s="4">
        <f>ISR!W52</f>
        <v>42762</v>
      </c>
      <c r="CY51" s="5">
        <f t="shared" si="83"/>
        <v>45972495.897209138</v>
      </c>
      <c r="DA51" s="3" t="s">
        <v>46</v>
      </c>
      <c r="DB51" s="4">
        <f>ParFedAn19!$C$11*CaGa19!$N52</f>
        <v>47283374.591785774</v>
      </c>
      <c r="DC51" s="4">
        <f>ParFedAn19!$D$11*CaGa19!$N52</f>
        <v>6813876.0663716737</v>
      </c>
      <c r="DD51" s="4">
        <f>ParFedAn19!$E$11*CoAr14FIII19!R50</f>
        <v>0</v>
      </c>
      <c r="DE51" s="4">
        <f>ParFedAn19!$F$11*CaGa19!$N52</f>
        <v>2183100.99864644</v>
      </c>
      <c r="DF51" s="4">
        <f>ParFedAn19!$G$11*CaGa19!$N52</f>
        <v>1095884.8661988419</v>
      </c>
      <c r="DG51" s="4">
        <f>ParFedAn19!$H$11*CaGa19!$N52</f>
        <v>128653.06290454976</v>
      </c>
      <c r="DH51" s="4">
        <f>ParFedAn19!$I$11*CaGa19!$N52+Aj1S19!G53</f>
        <v>1325748.8652219379</v>
      </c>
      <c r="DI51" s="4">
        <f>ParFedAn19!$J$11*CaGa19!$N52</f>
        <v>221475.03887378974</v>
      </c>
      <c r="DJ51" s="4">
        <f>ParFedAn19!$K$11*CoAr14FII19!O52+Aj1S19!I53</f>
        <v>1878242.270298749</v>
      </c>
      <c r="DK51" s="4">
        <f>ISR!X52</f>
        <v>718599</v>
      </c>
      <c r="DL51" s="5">
        <f t="shared" si="84"/>
        <v>61648954.760301761</v>
      </c>
      <c r="DN51" s="3" t="s">
        <v>46</v>
      </c>
      <c r="DO51" s="4">
        <f>ParFedAn19!$C$14*CaGa19!$N52</f>
        <v>34141666.104318917</v>
      </c>
      <c r="DP51" s="4">
        <f>ParFedAn19!$D$14*CaGa19!$N52</f>
        <v>4693016.0226900633</v>
      </c>
      <c r="DQ51" s="4">
        <f>ParFedAn19!$E$14*CoAr14FIII19!R50</f>
        <v>0</v>
      </c>
      <c r="DR51" s="4">
        <f>ParFedAn19!$F$14*CaGa19!$N52</f>
        <v>1875949.6703537942</v>
      </c>
      <c r="DS51" s="4">
        <f>ParFedAn19!$G$14*CaGa19!$N52</f>
        <v>1095884.8661988419</v>
      </c>
      <c r="DT51" s="4">
        <f>ParFedAn19!$H$14*CaGa19!$N52</f>
        <v>150897.23595959347</v>
      </c>
      <c r="DU51" s="4">
        <f>ParFedAn19!$I$14*CaGa19!$N52+Aj1S19!G53</f>
        <v>1140141.4078031173</v>
      </c>
      <c r="DV51" s="4">
        <f>ParFedAn19!$J$14*CaGa19!$N52</f>
        <v>221475.03887378974</v>
      </c>
      <c r="DW51" s="4">
        <f>ParFedAn19!$K$14*CoAr14FII19!O52+Aj1S19!I53</f>
        <v>1074468.2377426454</v>
      </c>
      <c r="DX51" s="4">
        <f>ISR!Y52</f>
        <v>15416124</v>
      </c>
      <c r="DY51" s="5">
        <f t="shared" si="85"/>
        <v>59809622.583940774</v>
      </c>
      <c r="EA51" s="3" t="s">
        <v>46</v>
      </c>
      <c r="EB51" s="4">
        <f>ParFedAn19!$C$22*CaGa19!$N52</f>
        <v>37904475.759232439</v>
      </c>
      <c r="EC51" s="4">
        <f>ParFedAn19!$D$22*CaGa19!$N52</f>
        <v>5350454.9009967213</v>
      </c>
      <c r="ED51" s="4">
        <f>ParFedAn19!$E$22*CoAr14FIII19!R50</f>
        <v>0</v>
      </c>
      <c r="EE51" s="4">
        <f>ParFedAn19!$F$22*CaGa19!$N52</f>
        <v>1140835.0007212586</v>
      </c>
      <c r="EF51" s="4">
        <f>ParFedAn19!$G$22*CaGa19!$N52</f>
        <v>3326457.7713803309</v>
      </c>
      <c r="EG51" s="4">
        <f>ParFedAn19!$H$22*CaGa19!$N52</f>
        <v>134114.29531614599</v>
      </c>
      <c r="EH51" s="4">
        <f>ParFedAn19!$I$22*CaGa19!$N52</f>
        <v>830535.81290022854</v>
      </c>
      <c r="EI51" s="4">
        <f>ParFedAn19!$J$22*CaGa19!$N52</f>
        <v>221475.03887378974</v>
      </c>
      <c r="EJ51" s="4">
        <f>ParFedAn19!$K$22*CoAr14FII19!O52</f>
        <v>1283891.3389447832</v>
      </c>
      <c r="EK51" s="4">
        <f>ISR!Z52</f>
        <v>49846</v>
      </c>
      <c r="EL51" s="5">
        <f t="shared" si="86"/>
        <v>50242085.918365702</v>
      </c>
      <c r="EN51" s="3" t="s">
        <v>46</v>
      </c>
      <c r="EO51" s="4">
        <f>ParFedAn19!$C$26*CaGa19!$N52</f>
        <v>46122887.047986507</v>
      </c>
      <c r="EP51" s="4">
        <f>ParFedAn19!$D$26*CaGa19!$N52</f>
        <v>6217215.7952505639</v>
      </c>
      <c r="EQ51" s="4">
        <f>ParFedAn19!$E$26*CoAr14FIII19!R50</f>
        <v>0</v>
      </c>
      <c r="ER51" s="4">
        <f>ParFedAn19!$F$26*CaGa19!$N52</f>
        <v>1166668.6607800578</v>
      </c>
      <c r="ES51" s="4">
        <f>ParFedAn19!$G$26*CaGa19!$N52</f>
        <v>1106331.9153217305</v>
      </c>
      <c r="ET51" s="4">
        <f>ParFedAn19!$H$26*CaGa19!$N52</f>
        <v>85106.734322289514</v>
      </c>
      <c r="EU51" s="4">
        <f>ParFedAn19!$I$26*CaGa19!$N52</f>
        <v>1311789.3956523789</v>
      </c>
      <c r="EV51" s="4">
        <f>ParFedAn19!$J$26*CaGa19!$N52</f>
        <v>221475.03887378974</v>
      </c>
      <c r="EW51" s="4">
        <f>ParFedAn19!$K$26*CoAr14FII19!O52</f>
        <v>1489310.0050350567</v>
      </c>
      <c r="EX51" s="4">
        <f>ISR!AA52</f>
        <v>46009</v>
      </c>
      <c r="EY51" s="5">
        <f t="shared" si="87"/>
        <v>57766793.593222372</v>
      </c>
      <c r="FA51" s="3" t="s">
        <v>46</v>
      </c>
      <c r="FB51" s="4">
        <f>ParFedAn19!$C$30*CaGa19!$N52</f>
        <v>42128949.811649613</v>
      </c>
      <c r="FC51" s="4">
        <f>ParFedAn19!$D$30*CaGa19!$N52</f>
        <v>5158726.4979522536</v>
      </c>
      <c r="FD51" s="4">
        <f>ParFedAn19!$E$30*CoAr14FIII19!R50</f>
        <v>6740514.8163546277</v>
      </c>
      <c r="FE51" s="400">
        <f>ParFedAn19!$F$30*CaGa19!$N52</f>
        <v>-255090.61217790004</v>
      </c>
      <c r="FF51" s="4">
        <f>ParFedAn19!$G$30*CaGa19!$N52</f>
        <v>1095884.8643738152</v>
      </c>
      <c r="FG51" s="4">
        <f>ParFedAn19!$H$30*CaGa19!$N52</f>
        <v>140896.30206130468</v>
      </c>
      <c r="FH51" s="4">
        <f>ParFedAn19!$I$30*CaGa19!$N52</f>
        <v>1120637.2620727546</v>
      </c>
      <c r="FI51" s="4">
        <f>ParFedAn19!$J$30*CaGa19!$N52</f>
        <v>221475.03887378974</v>
      </c>
      <c r="FJ51" s="4">
        <f>ParFedAn19!$K$30*CoAr14FII19!O52</f>
        <v>1516373.6607864164</v>
      </c>
      <c r="FK51" s="4">
        <f>ISR!AB52</f>
        <v>11807612</v>
      </c>
      <c r="FL51" s="5">
        <f t="shared" si="88"/>
        <v>57868367.641946673</v>
      </c>
      <c r="FN51" s="3" t="s">
        <v>46</v>
      </c>
      <c r="FO51" s="405">
        <f>ParFedAn19!C$41*CaGa19!$AC52+Aj1S19!AW53</f>
        <v>36065077.304924384</v>
      </c>
      <c r="FP51" s="405">
        <f>ParFedAn19!D$41*CaGa19!$AC52+Aj1S19!AX53</f>
        <v>4887147.0723805102</v>
      </c>
      <c r="FQ51" s="468">
        <f>IFERROR(ParFedAn19!$E$41*CoAr14FIII19!R50+Aj1S19!AY53,0)</f>
        <v>1141851.7882133068</v>
      </c>
      <c r="FR51" s="405">
        <f>ParFedAn19!F$41*CaGa19!$AC52+Aj1S19!AZ53</f>
        <v>1028133.3281634642</v>
      </c>
      <c r="FS51" s="405">
        <f>ParFedAn19!G$41*CaGa19!$AC52+Aj1S19!BA53</f>
        <v>3701483.5237748236</v>
      </c>
      <c r="FT51" s="405">
        <f>ParFedAn19!H$41*CaGa19!$AC52+Aj1S19!BB53</f>
        <v>144371.29438205762</v>
      </c>
      <c r="FU51" s="405">
        <f>ParFedAn19!I$41*CaGa19!$AC52+Aj1S19!BC53</f>
        <v>971765.11276274768</v>
      </c>
      <c r="FV51" s="405">
        <f>ParFedAn19!J$41*CaGa19!$AC52+Aj1S19!BD53</f>
        <v>220236.42920327064</v>
      </c>
      <c r="FW51" s="405">
        <f>ParFedAn19!K$41*CoAr14FII19!U52+Aj1S19!BE53</f>
        <v>1592859.6422999587</v>
      </c>
      <c r="FX51" s="468">
        <f>IFERROR(ISR!AC52,0)</f>
        <v>55581</v>
      </c>
      <c r="FY51" s="5">
        <f t="shared" si="89"/>
        <v>49808506.496104531</v>
      </c>
      <c r="GA51" s="3" t="s">
        <v>46</v>
      </c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5">
        <f t="shared" si="90"/>
        <v>0</v>
      </c>
      <c r="GN51" s="3" t="s">
        <v>46</v>
      </c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5">
        <f t="shared" si="91"/>
        <v>0</v>
      </c>
      <c r="HA51" s="3" t="s">
        <v>46</v>
      </c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5">
        <f t="shared" si="92"/>
        <v>0</v>
      </c>
      <c r="HN51" s="3" t="s">
        <v>46</v>
      </c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5">
        <f t="shared" si="93"/>
        <v>0</v>
      </c>
      <c r="IA51" s="3" t="s">
        <v>46</v>
      </c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5">
        <f t="shared" si="94"/>
        <v>0</v>
      </c>
    </row>
    <row r="52" spans="1:246" s="2" customFormat="1">
      <c r="A52" s="3" t="s">
        <v>47</v>
      </c>
      <c r="B52" s="4">
        <f t="shared" si="7"/>
        <v>214534072.16576076</v>
      </c>
      <c r="C52" s="4">
        <f t="shared" si="8"/>
        <v>30081932.511951141</v>
      </c>
      <c r="D52" s="4">
        <f t="shared" si="9"/>
        <v>0</v>
      </c>
      <c r="E52" s="4">
        <f t="shared" si="10"/>
        <v>9852000.5788493566</v>
      </c>
      <c r="F52" s="4">
        <f t="shared" si="11"/>
        <v>8804209.2823796254</v>
      </c>
      <c r="G52" s="4">
        <f t="shared" si="12"/>
        <v>811374.18658784195</v>
      </c>
      <c r="H52" s="4">
        <f t="shared" si="13"/>
        <v>6928292.8082029428</v>
      </c>
      <c r="I52" s="4">
        <f t="shared" si="14"/>
        <v>1232435.2833346312</v>
      </c>
      <c r="J52" s="4">
        <f t="shared" si="15"/>
        <v>3523289.4463725835</v>
      </c>
      <c r="K52" s="4">
        <f t="shared" si="16"/>
        <v>20785489</v>
      </c>
      <c r="L52" s="6">
        <f t="shared" si="17"/>
        <v>296553095.26343882</v>
      </c>
      <c r="M52" s="3"/>
      <c r="N52" s="3" t="s">
        <v>47</v>
      </c>
      <c r="O52" s="4">
        <f t="shared" si="18"/>
        <v>234006040.70705152</v>
      </c>
      <c r="P52" s="4">
        <f t="shared" si="19"/>
        <v>31025621.322121307</v>
      </c>
      <c r="Q52" s="4">
        <f t="shared" si="20"/>
        <v>12841686.702932782</v>
      </c>
      <c r="R52" s="4">
        <f t="shared" si="21"/>
        <v>3806999.7576627531</v>
      </c>
      <c r="S52" s="4">
        <f t="shared" si="22"/>
        <v>10255081.297149478</v>
      </c>
      <c r="T52" s="4">
        <f t="shared" si="23"/>
        <v>667977.91748742352</v>
      </c>
      <c r="U52" s="4">
        <f t="shared" si="24"/>
        <v>6052435.3706620559</v>
      </c>
      <c r="V52" s="4">
        <f t="shared" si="25"/>
        <v>1232435.2833346312</v>
      </c>
      <c r="W52" s="4">
        <f t="shared" si="26"/>
        <v>3320156.375701122</v>
      </c>
      <c r="X52" s="4">
        <f t="shared" si="27"/>
        <v>20740513</v>
      </c>
      <c r="Y52" s="5">
        <f t="shared" si="28"/>
        <v>323948947.73410308</v>
      </c>
      <c r="Z52" s="5"/>
      <c r="AA52" s="3" t="s">
        <v>47</v>
      </c>
      <c r="AB52" s="4">
        <f t="shared" si="29"/>
        <v>71945542.89651151</v>
      </c>
      <c r="AC52" s="4">
        <f t="shared" si="30"/>
        <v>9751215.7556604147</v>
      </c>
      <c r="AD52" s="4">
        <f t="shared" si="31"/>
        <v>2175398.0704620685</v>
      </c>
      <c r="AE52" s="4">
        <f t="shared" si="32"/>
        <v>2056184.6017804693</v>
      </c>
      <c r="AF52" s="4">
        <f t="shared" si="33"/>
        <v>7223773.9296249952</v>
      </c>
      <c r="AG52" s="4">
        <f t="shared" si="34"/>
        <v>286125.31058676174</v>
      </c>
      <c r="AH52" s="4">
        <f t="shared" si="35"/>
        <v>1943743.2519052604</v>
      </c>
      <c r="AI52" s="4">
        <f t="shared" si="36"/>
        <v>437716.65093653591</v>
      </c>
      <c r="AJ52" s="4">
        <f t="shared" si="37"/>
        <v>1227837.8003507466</v>
      </c>
      <c r="AK52" s="4">
        <f t="shared" si="38"/>
        <v>15532093</v>
      </c>
      <c r="AL52" s="5">
        <f t="shared" si="39"/>
        <v>112579631.26781875</v>
      </c>
      <c r="AN52" s="3" t="s">
        <v>47</v>
      </c>
      <c r="AO52" s="4">
        <f t="shared" si="40"/>
        <v>0</v>
      </c>
      <c r="AP52" s="4">
        <f t="shared" si="41"/>
        <v>0</v>
      </c>
      <c r="AQ52" s="4">
        <f t="shared" si="42"/>
        <v>0</v>
      </c>
      <c r="AR52" s="4">
        <f t="shared" si="43"/>
        <v>0</v>
      </c>
      <c r="AS52" s="4">
        <f t="shared" si="44"/>
        <v>0</v>
      </c>
      <c r="AT52" s="4">
        <f t="shared" si="45"/>
        <v>0</v>
      </c>
      <c r="AU52" s="4">
        <f t="shared" si="46"/>
        <v>0</v>
      </c>
      <c r="AV52" s="4">
        <f t="shared" si="47"/>
        <v>0</v>
      </c>
      <c r="AW52" s="4">
        <f t="shared" si="48"/>
        <v>0</v>
      </c>
      <c r="AX52" s="4">
        <f t="shared" si="49"/>
        <v>0</v>
      </c>
      <c r="AY52" s="5">
        <f t="shared" si="50"/>
        <v>0</v>
      </c>
      <c r="BA52" s="3" t="s">
        <v>47</v>
      </c>
      <c r="BB52" s="4">
        <f t="shared" si="95"/>
        <v>448540112.87281233</v>
      </c>
      <c r="BC52" s="4">
        <f t="shared" si="96"/>
        <v>61107553.834072448</v>
      </c>
      <c r="BD52" s="4">
        <f t="shared" si="97"/>
        <v>12841686.702932782</v>
      </c>
      <c r="BE52" s="4">
        <f t="shared" si="98"/>
        <v>13659000.336512109</v>
      </c>
      <c r="BF52" s="4">
        <f t="shared" si="99"/>
        <v>19059290.579529103</v>
      </c>
      <c r="BG52" s="4">
        <f t="shared" si="100"/>
        <v>1479352.1040752656</v>
      </c>
      <c r="BH52" s="4">
        <f t="shared" si="101"/>
        <v>12980728.178865001</v>
      </c>
      <c r="BI52" s="4">
        <f t="shared" si="102"/>
        <v>2464870.5666692625</v>
      </c>
      <c r="BJ52" s="4">
        <f t="shared" si="103"/>
        <v>6843445.8220737055</v>
      </c>
      <c r="BK52" s="4">
        <f t="shared" si="104"/>
        <v>41526002</v>
      </c>
      <c r="BL52" s="5">
        <f t="shared" si="60"/>
        <v>620502042.9975419</v>
      </c>
      <c r="BN52" s="3" t="s">
        <v>47</v>
      </c>
      <c r="BO52" s="4">
        <f t="shared" si="61"/>
        <v>71945542.89651151</v>
      </c>
      <c r="BP52" s="4">
        <f t="shared" si="62"/>
        <v>9751215.7556604147</v>
      </c>
      <c r="BQ52" s="4">
        <f t="shared" si="63"/>
        <v>2175398.0704620685</v>
      </c>
      <c r="BR52" s="4">
        <f t="shared" si="64"/>
        <v>2056184.6017804693</v>
      </c>
      <c r="BS52" s="4">
        <f t="shared" si="65"/>
        <v>7223773.9296249952</v>
      </c>
      <c r="BT52" s="4">
        <f t="shared" si="66"/>
        <v>286125.31058676174</v>
      </c>
      <c r="BU52" s="4">
        <f t="shared" si="67"/>
        <v>1943743.2519052604</v>
      </c>
      <c r="BV52" s="4">
        <f t="shared" si="68"/>
        <v>437716.65093653591</v>
      </c>
      <c r="BW52" s="4">
        <f t="shared" si="69"/>
        <v>1227837.8003507466</v>
      </c>
      <c r="BX52" s="4">
        <f t="shared" si="70"/>
        <v>15532093</v>
      </c>
      <c r="BY52" s="5">
        <f t="shared" si="71"/>
        <v>112579631.26781875</v>
      </c>
      <c r="CA52" s="3" t="s">
        <v>47</v>
      </c>
      <c r="CB52" s="4">
        <f t="shared" si="72"/>
        <v>520485655.76932383</v>
      </c>
      <c r="CC52" s="4">
        <f t="shared" si="73"/>
        <v>70858769.589732856</v>
      </c>
      <c r="CD52" s="4">
        <f t="shared" si="74"/>
        <v>15017084.773394851</v>
      </c>
      <c r="CE52" s="4">
        <f t="shared" si="75"/>
        <v>15715184.938292578</v>
      </c>
      <c r="CF52" s="4">
        <f t="shared" si="76"/>
        <v>26283064.509154096</v>
      </c>
      <c r="CG52" s="4">
        <f t="shared" si="77"/>
        <v>1765477.4146620273</v>
      </c>
      <c r="CH52" s="4">
        <f t="shared" si="78"/>
        <v>14924471.430770261</v>
      </c>
      <c r="CI52" s="4">
        <f t="shared" si="79"/>
        <v>2902587.2176057985</v>
      </c>
      <c r="CJ52" s="4">
        <f t="shared" si="80"/>
        <v>8071283.6224244516</v>
      </c>
      <c r="CK52" s="4">
        <f t="shared" si="81"/>
        <v>57058095</v>
      </c>
      <c r="CL52" s="5">
        <f t="shared" si="82"/>
        <v>733081674.26536083</v>
      </c>
      <c r="CM52" s="5"/>
      <c r="CN52" s="3" t="s">
        <v>47</v>
      </c>
      <c r="CO52" s="4">
        <f>ParFedAn19!$C$7*CaGa19!$N53</f>
        <v>63499605.541248769</v>
      </c>
      <c r="CP52" s="4">
        <f>ParFedAn19!$D$7*CaGa19!$N53</f>
        <v>8737917.2763481028</v>
      </c>
      <c r="CQ52" s="4">
        <f>ParFedAn19!$E$7*CoAr14FIII19!R51</f>
        <v>0</v>
      </c>
      <c r="CR52" s="4">
        <f>ParFedAn19!$F$7*CaGa19!$N53</f>
        <v>2322909.4349790774</v>
      </c>
      <c r="CS52" s="4">
        <f>ParFedAn19!$G$7*CaGa19!$N53</f>
        <v>4738718.2532511633</v>
      </c>
      <c r="CT52" s="4">
        <f>ParFedAn19!$H$7*CaGa19!$N53</f>
        <v>292839.22581024613</v>
      </c>
      <c r="CU52" s="4">
        <f>ParFedAn19!$I$7*CaGa19!$N53+Aj1S19!G54</f>
        <v>2332924.0436214604</v>
      </c>
      <c r="CV52" s="4">
        <f>ParFedAn19!$J$7*CaGa19!$N53</f>
        <v>410811.76111154375</v>
      </c>
      <c r="CW52" s="4">
        <f>ParFedAn19!$K$7*CoAr14FII19!O53+Aj1S19!I54</f>
        <v>1210898.4032453906</v>
      </c>
      <c r="CX52" s="4">
        <f>ISR!W53</f>
        <v>9319285</v>
      </c>
      <c r="CY52" s="5">
        <f t="shared" si="83"/>
        <v>92865908.939615756</v>
      </c>
      <c r="DA52" s="3" t="s">
        <v>47</v>
      </c>
      <c r="DB52" s="4">
        <f>ParFedAn19!$C$11*CaGa19!$N53</f>
        <v>87705442.952502027</v>
      </c>
      <c r="DC52" s="4">
        <f>ParFedAn19!$D$11*CaGa19!$N53</f>
        <v>12638988.307919953</v>
      </c>
      <c r="DD52" s="4">
        <f>ParFedAn19!$E$11*CoAr14FIII19!R51</f>
        <v>0</v>
      </c>
      <c r="DE52" s="4">
        <f>ParFedAn19!$F$11*CaGa19!$N53</f>
        <v>4049411.484467065</v>
      </c>
      <c r="DF52" s="4">
        <f>ParFedAn19!$G$11*CaGa19!$N53</f>
        <v>2032745.5145642308</v>
      </c>
      <c r="DG52" s="4">
        <f>ParFedAn19!$H$11*CaGa19!$N53</f>
        <v>238637.23701310999</v>
      </c>
      <c r="DH52" s="4">
        <f>ParFedAn19!$I$11*CaGa19!$N53+Aj1S19!G54</f>
        <v>2469825.0597354653</v>
      </c>
      <c r="DI52" s="4">
        <f>ParFedAn19!$J$11*CaGa19!$N53</f>
        <v>410811.76111154375</v>
      </c>
      <c r="DJ52" s="4">
        <f>ParFedAn19!$K$11*CoAr14FII19!O53+Aj1S19!I54</f>
        <v>1467258.444562837</v>
      </c>
      <c r="DK52" s="4">
        <f>ISR!X53</f>
        <v>1112991</v>
      </c>
      <c r="DL52" s="5">
        <f t="shared" si="84"/>
        <v>112126111.76187623</v>
      </c>
      <c r="DN52" s="3" t="s">
        <v>47</v>
      </c>
      <c r="DO52" s="4">
        <f>ParFedAn19!$C$14*CaGa19!$N53</f>
        <v>63329023.672009952</v>
      </c>
      <c r="DP52" s="4">
        <f>ParFedAn19!$D$14*CaGa19!$N53</f>
        <v>8705026.9276830852</v>
      </c>
      <c r="DQ52" s="4">
        <f>ParFedAn19!$E$14*CoAr14FIII19!R51</f>
        <v>0</v>
      </c>
      <c r="DR52" s="4">
        <f>ParFedAn19!$F$14*CaGa19!$N53</f>
        <v>3479679.6594032138</v>
      </c>
      <c r="DS52" s="4">
        <f>ParFedAn19!$G$14*CaGa19!$N53</f>
        <v>2032745.5145642308</v>
      </c>
      <c r="DT52" s="4">
        <f>ParFedAn19!$H$14*CaGa19!$N53</f>
        <v>279897.7237644858</v>
      </c>
      <c r="DU52" s="4">
        <f>ParFedAn19!$I$14*CaGa19!$N53+Aj1S19!G54</f>
        <v>2125543.7048460166</v>
      </c>
      <c r="DV52" s="4">
        <f>ParFedAn19!$J$14*CaGa19!$N53</f>
        <v>410811.76111154375</v>
      </c>
      <c r="DW52" s="4">
        <f>ParFedAn19!$K$14*CoAr14FII19!O53+Aj1S19!I54</f>
        <v>845132.5985643554</v>
      </c>
      <c r="DX52" s="4">
        <f>ISR!Y53</f>
        <v>10353213</v>
      </c>
      <c r="DY52" s="5">
        <f t="shared" si="85"/>
        <v>91561074.561946869</v>
      </c>
      <c r="EA52" s="3" t="s">
        <v>47</v>
      </c>
      <c r="EB52" s="4">
        <f>ParFedAn19!$C$22*CaGa19!$N53</f>
        <v>70308620.419900984</v>
      </c>
      <c r="EC52" s="4">
        <f>ParFedAn19!$D$22*CaGa19!$N53</f>
        <v>9924503.5097563639</v>
      </c>
      <c r="ED52" s="4">
        <f>ParFedAn19!$E$22*CoAr14FIII19!R51</f>
        <v>0</v>
      </c>
      <c r="EE52" s="4">
        <f>ParFedAn19!$F$22*CaGa19!$N53</f>
        <v>2116123.0546213649</v>
      </c>
      <c r="EF52" s="4">
        <f>ParFedAn19!$G$22*CaGa19!$N53</f>
        <v>6170212.1479372624</v>
      </c>
      <c r="EG52" s="4">
        <f>ParFedAn19!$H$22*CaGa19!$N53</f>
        <v>248767.22058261643</v>
      </c>
      <c r="EH52" s="4">
        <f>ParFedAn19!$I$22*CaGa19!$N53</f>
        <v>1540552.2974450588</v>
      </c>
      <c r="EI52" s="4">
        <f>ParFedAn19!$J$22*CaGa19!$N53</f>
        <v>410811.76111154375</v>
      </c>
      <c r="EJ52" s="4">
        <f>ParFedAn19!$K$22*CoAr14FII19!O53</f>
        <v>993739.47534861963</v>
      </c>
      <c r="EK52" s="4">
        <f>ISR!Z53</f>
        <v>6772417</v>
      </c>
      <c r="EL52" s="5">
        <f t="shared" si="86"/>
        <v>98485746.886703819</v>
      </c>
      <c r="EN52" s="3" t="s">
        <v>47</v>
      </c>
      <c r="EO52" s="4">
        <f>ParFedAn19!$C$26*CaGa19!$N53</f>
        <v>85552866.598794445</v>
      </c>
      <c r="EP52" s="4">
        <f>ParFedAn19!$D$26*CaGa19!$N53</f>
        <v>11532249.336291479</v>
      </c>
      <c r="EQ52" s="4">
        <f>ParFedAn19!$E$26*CoAr14FIII19!R51</f>
        <v>0</v>
      </c>
      <c r="ER52" s="4">
        <f>ParFedAn19!$F$26*CaGa19!$N53</f>
        <v>2164041.6437259372</v>
      </c>
      <c r="ES52" s="4">
        <f>ParFedAn19!$G$26*CaGa19!$N53</f>
        <v>2052123.6380332073</v>
      </c>
      <c r="ET52" s="4">
        <f>ParFedAn19!$H$26*CaGa19!$N53</f>
        <v>157863.60208888384</v>
      </c>
      <c r="EU52" s="4">
        <f>ParFedAn19!$I$26*CaGa19!$N53</f>
        <v>2433224.5953120673</v>
      </c>
      <c r="EV52" s="4">
        <f>ParFedAn19!$J$26*CaGa19!$N53</f>
        <v>410811.76111154375</v>
      </c>
      <c r="EW52" s="4">
        <f>ParFedAn19!$K$26*CoAr14FII19!O53</f>
        <v>1152734.7355200422</v>
      </c>
      <c r="EX52" s="4">
        <f>ISR!AA53</f>
        <v>0</v>
      </c>
      <c r="EY52" s="5">
        <f t="shared" si="87"/>
        <v>105455915.9108776</v>
      </c>
      <c r="FA52" s="3" t="s">
        <v>47</v>
      </c>
      <c r="FB52" s="4">
        <f>ParFedAn19!$C$30*CaGa19!$N53</f>
        <v>78144553.688356102</v>
      </c>
      <c r="FC52" s="4">
        <f>ParFedAn19!$D$30*CaGa19!$N53</f>
        <v>9568868.4760734644</v>
      </c>
      <c r="FD52" s="4">
        <f>ParFedAn19!$E$30*CoAr14FIII19!R51</f>
        <v>12841686.702932782</v>
      </c>
      <c r="FE52" s="400">
        <f>ParFedAn19!$F$30*CaGa19!$N53</f>
        <v>-473164.9406845491</v>
      </c>
      <c r="FF52" s="4">
        <f>ParFedAn19!$G$30*CaGa19!$N53</f>
        <v>2032745.5111790076</v>
      </c>
      <c r="FG52" s="4">
        <f>ParFedAn19!$H$30*CaGa19!$N53</f>
        <v>261347.09481592325</v>
      </c>
      <c r="FH52" s="4">
        <f>ParFedAn19!$I$30*CaGa19!$N53</f>
        <v>2078658.4779049298</v>
      </c>
      <c r="FI52" s="4">
        <f>ParFedAn19!$J$30*CaGa19!$N53</f>
        <v>410811.76111154375</v>
      </c>
      <c r="FJ52" s="4">
        <f>ParFedAn19!$K$30*CoAr14FII19!O53</f>
        <v>1173682.1648324602</v>
      </c>
      <c r="FK52" s="4">
        <f>ISR!AB53</f>
        <v>13968096</v>
      </c>
      <c r="FL52" s="5">
        <f t="shared" si="88"/>
        <v>106039188.93652168</v>
      </c>
      <c r="FN52" s="3" t="s">
        <v>47</v>
      </c>
      <c r="FO52" s="405">
        <f>ParFedAn19!C$41*CaGa19!$AC53+Aj1S19!AW54</f>
        <v>71945542.89651151</v>
      </c>
      <c r="FP52" s="405">
        <f>ParFedAn19!D$41*CaGa19!$AC53+Aj1S19!AX54</f>
        <v>9751215.7556604147</v>
      </c>
      <c r="FQ52" s="468">
        <f>IFERROR(ParFedAn19!$E$41*CoAr14FIII19!R51+Aj1S19!AY54,0)</f>
        <v>2175398.0704620685</v>
      </c>
      <c r="FR52" s="405">
        <f>ParFedAn19!F$41*CaGa19!$AC53+Aj1S19!AZ54</f>
        <v>2056184.6017804693</v>
      </c>
      <c r="FS52" s="405">
        <f>ParFedAn19!G$41*CaGa19!$AC53+Aj1S19!BA54</f>
        <v>7223773.9296249952</v>
      </c>
      <c r="FT52" s="405">
        <f>ParFedAn19!H$41*CaGa19!$AC53+Aj1S19!BB54</f>
        <v>286125.31058676174</v>
      </c>
      <c r="FU52" s="405">
        <f>ParFedAn19!I$41*CaGa19!$AC53+Aj1S19!BC54</f>
        <v>1943743.2519052604</v>
      </c>
      <c r="FV52" s="405">
        <f>ParFedAn19!J$41*CaGa19!$AC53+Aj1S19!BD54</f>
        <v>437716.65093653591</v>
      </c>
      <c r="FW52" s="405">
        <f>ParFedAn19!K$41*CoAr14FII19!U53+Aj1S19!BE54</f>
        <v>1227837.8003507466</v>
      </c>
      <c r="FX52" s="468">
        <f>IFERROR(ISR!AC53,0)</f>
        <v>15532093</v>
      </c>
      <c r="FY52" s="5">
        <f t="shared" si="89"/>
        <v>112579631.26781875</v>
      </c>
      <c r="GA52" s="3" t="s">
        <v>47</v>
      </c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5">
        <f t="shared" si="90"/>
        <v>0</v>
      </c>
      <c r="GN52" s="3" t="s">
        <v>47</v>
      </c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5">
        <f t="shared" si="91"/>
        <v>0</v>
      </c>
      <c r="HA52" s="3" t="s">
        <v>47</v>
      </c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5">
        <f t="shared" si="92"/>
        <v>0</v>
      </c>
      <c r="HN52" s="3" t="s">
        <v>47</v>
      </c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5">
        <f t="shared" si="93"/>
        <v>0</v>
      </c>
      <c r="IA52" s="3" t="s">
        <v>47</v>
      </c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5">
        <f t="shared" si="94"/>
        <v>0</v>
      </c>
    </row>
    <row r="53" spans="1:246" s="2" customFormat="1">
      <c r="A53" s="3" t="s">
        <v>48</v>
      </c>
      <c r="B53" s="4">
        <f t="shared" si="7"/>
        <v>60220544.48754172</v>
      </c>
      <c r="C53" s="4">
        <f t="shared" si="8"/>
        <v>8444114.8989493772</v>
      </c>
      <c r="D53" s="4">
        <f t="shared" si="9"/>
        <v>0</v>
      </c>
      <c r="E53" s="4">
        <f t="shared" si="10"/>
        <v>2765494.6981637203</v>
      </c>
      <c r="F53" s="4">
        <f t="shared" si="11"/>
        <v>2471375.6253948919</v>
      </c>
      <c r="G53" s="4">
        <f t="shared" si="12"/>
        <v>227755.8748882701</v>
      </c>
      <c r="H53" s="4">
        <f t="shared" si="13"/>
        <v>1938534.4467522791</v>
      </c>
      <c r="I53" s="4">
        <f t="shared" si="14"/>
        <v>345949.35461218678</v>
      </c>
      <c r="J53" s="4">
        <f t="shared" si="15"/>
        <v>2938845.0074132294</v>
      </c>
      <c r="K53" s="4">
        <f t="shared" si="16"/>
        <v>-40955</v>
      </c>
      <c r="L53" s="6">
        <f t="shared" si="17"/>
        <v>79311659.393715665</v>
      </c>
      <c r="M53" s="3"/>
      <c r="N53" s="3" t="s">
        <v>48</v>
      </c>
      <c r="O53" s="4">
        <f t="shared" si="18"/>
        <v>65686401.43027848</v>
      </c>
      <c r="P53" s="4">
        <f t="shared" si="19"/>
        <v>8709012.0008481294</v>
      </c>
      <c r="Q53" s="4">
        <f t="shared" si="20"/>
        <v>3351927.0112494244</v>
      </c>
      <c r="R53" s="4">
        <f t="shared" si="21"/>
        <v>1068639.5683257803</v>
      </c>
      <c r="S53" s="4">
        <f t="shared" si="22"/>
        <v>2878641.0160581921</v>
      </c>
      <c r="T53" s="4">
        <f t="shared" si="23"/>
        <v>187503.98708539899</v>
      </c>
      <c r="U53" s="4">
        <f t="shared" si="24"/>
        <v>1698942.0366537743</v>
      </c>
      <c r="V53" s="4">
        <f t="shared" si="25"/>
        <v>345949.35461218678</v>
      </c>
      <c r="W53" s="4">
        <f t="shared" si="26"/>
        <v>2796409.7116421075</v>
      </c>
      <c r="X53" s="4">
        <f t="shared" si="27"/>
        <v>17445585</v>
      </c>
      <c r="Y53" s="5">
        <f t="shared" si="28"/>
        <v>104169011.11675346</v>
      </c>
      <c r="Z53" s="5"/>
      <c r="AA53" s="3" t="s">
        <v>48</v>
      </c>
      <c r="AB53" s="4">
        <f t="shared" si="29"/>
        <v>18778173.650511183</v>
      </c>
      <c r="AC53" s="4">
        <f t="shared" si="30"/>
        <v>2544613.8824224272</v>
      </c>
      <c r="AD53" s="4">
        <f t="shared" si="31"/>
        <v>567820.70153887128</v>
      </c>
      <c r="AE53" s="4">
        <f t="shared" si="32"/>
        <v>535323.02201652003</v>
      </c>
      <c r="AF53" s="4">
        <f t="shared" si="33"/>
        <v>1927268.8586323666</v>
      </c>
      <c r="AG53" s="4">
        <f t="shared" si="34"/>
        <v>75170.481769220554</v>
      </c>
      <c r="AH53" s="4">
        <f t="shared" si="35"/>
        <v>505973.51783510123</v>
      </c>
      <c r="AI53" s="4">
        <f t="shared" si="36"/>
        <v>114671.53880695671</v>
      </c>
      <c r="AJ53" s="4">
        <f t="shared" si="37"/>
        <v>963942.97851014358</v>
      </c>
      <c r="AK53" s="4">
        <f t="shared" si="38"/>
        <v>2660872</v>
      </c>
      <c r="AL53" s="5">
        <f t="shared" si="39"/>
        <v>28673830.632042795</v>
      </c>
      <c r="AN53" s="3" t="s">
        <v>48</v>
      </c>
      <c r="AO53" s="4">
        <f t="shared" si="40"/>
        <v>0</v>
      </c>
      <c r="AP53" s="4">
        <f t="shared" si="41"/>
        <v>0</v>
      </c>
      <c r="AQ53" s="4">
        <f t="shared" si="42"/>
        <v>0</v>
      </c>
      <c r="AR53" s="4">
        <f t="shared" si="43"/>
        <v>0</v>
      </c>
      <c r="AS53" s="4">
        <f t="shared" si="44"/>
        <v>0</v>
      </c>
      <c r="AT53" s="4">
        <f t="shared" si="45"/>
        <v>0</v>
      </c>
      <c r="AU53" s="4">
        <f t="shared" si="46"/>
        <v>0</v>
      </c>
      <c r="AV53" s="4">
        <f t="shared" si="47"/>
        <v>0</v>
      </c>
      <c r="AW53" s="4">
        <f t="shared" si="48"/>
        <v>0</v>
      </c>
      <c r="AX53" s="4">
        <f t="shared" si="49"/>
        <v>0</v>
      </c>
      <c r="AY53" s="5">
        <f t="shared" si="50"/>
        <v>0</v>
      </c>
      <c r="BA53" s="3" t="s">
        <v>48</v>
      </c>
      <c r="BB53" s="4">
        <f t="shared" si="95"/>
        <v>125906945.9178202</v>
      </c>
      <c r="BC53" s="4">
        <f t="shared" si="96"/>
        <v>17153126.899797507</v>
      </c>
      <c r="BD53" s="4">
        <f t="shared" si="97"/>
        <v>3351927.0112494244</v>
      </c>
      <c r="BE53" s="4">
        <f t="shared" si="98"/>
        <v>3834134.2664895006</v>
      </c>
      <c r="BF53" s="4">
        <f t="shared" si="99"/>
        <v>5350016.6414530845</v>
      </c>
      <c r="BG53" s="4">
        <f t="shared" si="100"/>
        <v>415259.86197366909</v>
      </c>
      <c r="BH53" s="4">
        <f t="shared" si="101"/>
        <v>3637476.4834060534</v>
      </c>
      <c r="BI53" s="4">
        <f t="shared" si="102"/>
        <v>691898.70922437357</v>
      </c>
      <c r="BJ53" s="4">
        <f t="shared" si="103"/>
        <v>5735254.7190553369</v>
      </c>
      <c r="BK53" s="4">
        <f t="shared" si="104"/>
        <v>17404630</v>
      </c>
      <c r="BL53" s="5">
        <f t="shared" si="60"/>
        <v>183480670.51046917</v>
      </c>
      <c r="BN53" s="3" t="s">
        <v>48</v>
      </c>
      <c r="BO53" s="4">
        <f t="shared" si="61"/>
        <v>18778173.650511183</v>
      </c>
      <c r="BP53" s="4">
        <f t="shared" si="62"/>
        <v>2544613.8824224272</v>
      </c>
      <c r="BQ53" s="4">
        <f t="shared" si="63"/>
        <v>567820.70153887128</v>
      </c>
      <c r="BR53" s="4">
        <f t="shared" si="64"/>
        <v>535323.02201652003</v>
      </c>
      <c r="BS53" s="4">
        <f t="shared" si="65"/>
        <v>1927268.8586323666</v>
      </c>
      <c r="BT53" s="4">
        <f t="shared" si="66"/>
        <v>75170.481769220554</v>
      </c>
      <c r="BU53" s="4">
        <f t="shared" si="67"/>
        <v>505973.51783510123</v>
      </c>
      <c r="BV53" s="4">
        <f t="shared" si="68"/>
        <v>114671.53880695671</v>
      </c>
      <c r="BW53" s="4">
        <f t="shared" si="69"/>
        <v>963942.97851014358</v>
      </c>
      <c r="BX53" s="4">
        <f t="shared" si="70"/>
        <v>2660872</v>
      </c>
      <c r="BY53" s="5">
        <f t="shared" si="71"/>
        <v>28673830.632042795</v>
      </c>
      <c r="CA53" s="3" t="s">
        <v>48</v>
      </c>
      <c r="CB53" s="4">
        <f t="shared" si="72"/>
        <v>144685119.56833139</v>
      </c>
      <c r="CC53" s="4">
        <f t="shared" si="73"/>
        <v>19697740.782219935</v>
      </c>
      <c r="CD53" s="4">
        <f t="shared" si="74"/>
        <v>3919747.7127882959</v>
      </c>
      <c r="CE53" s="4">
        <f t="shared" si="75"/>
        <v>4369457.2885060208</v>
      </c>
      <c r="CF53" s="4">
        <f t="shared" si="76"/>
        <v>7277285.5000854507</v>
      </c>
      <c r="CG53" s="4">
        <f t="shared" si="77"/>
        <v>490430.34374288964</v>
      </c>
      <c r="CH53" s="4">
        <f t="shared" si="78"/>
        <v>4143450.0012411545</v>
      </c>
      <c r="CI53" s="4">
        <f t="shared" si="79"/>
        <v>806570.24803133029</v>
      </c>
      <c r="CJ53" s="4">
        <f t="shared" si="80"/>
        <v>6699197.6975654801</v>
      </c>
      <c r="CK53" s="4">
        <f t="shared" si="81"/>
        <v>20065502</v>
      </c>
      <c r="CL53" s="5">
        <f t="shared" si="82"/>
        <v>212154501.1425119</v>
      </c>
      <c r="CM53" s="5"/>
      <c r="CN53" s="3" t="s">
        <v>48</v>
      </c>
      <c r="CO53" s="4">
        <f>ParFedAn19!$C$7*CaGa19!$N54</f>
        <v>17824585.073290855</v>
      </c>
      <c r="CP53" s="4">
        <f>ParFedAn19!$D$7*CaGa19!$N54</f>
        <v>2452767.2026949995</v>
      </c>
      <c r="CQ53" s="4">
        <f>ParFedAn19!$E$7*CoAr14FIII19!R52</f>
        <v>0</v>
      </c>
      <c r="CR53" s="4">
        <f>ParFedAn19!$F$7*CaGa19!$N54</f>
        <v>652049.67004776595</v>
      </c>
      <c r="CS53" s="4">
        <f>ParFedAn19!$G$7*CaGa19!$N54</f>
        <v>1330176.5565860632</v>
      </c>
      <c r="CT53" s="4">
        <f>ParFedAn19!$H$7*CaGa19!$N54</f>
        <v>82201.10422356354</v>
      </c>
      <c r="CU53" s="4">
        <f>ParFedAn19!$I$7*CaGa19!$N54+Aj1S19!G55</f>
        <v>652772.75514623034</v>
      </c>
      <c r="CV53" s="4">
        <f>ParFedAn19!$J$7*CaGa19!$N54</f>
        <v>115316.45153739559</v>
      </c>
      <c r="CW53" s="4">
        <f>ParFedAn19!$K$7*CoAr14FII19!O54+Aj1S19!I55</f>
        <v>1010330.7584535991</v>
      </c>
      <c r="CX53" s="4">
        <f>ISR!W54</f>
        <v>0</v>
      </c>
      <c r="CY53" s="5">
        <f t="shared" si="83"/>
        <v>24120199.57198048</v>
      </c>
      <c r="DA53" s="3" t="s">
        <v>48</v>
      </c>
      <c r="DB53" s="4">
        <f>ParFedAn19!$C$11*CaGa19!$N54</f>
        <v>24619257.331953283</v>
      </c>
      <c r="DC53" s="4">
        <f>ParFedAn19!$D$11*CaGa19!$N54</f>
        <v>3547812.9417434679</v>
      </c>
      <c r="DD53" s="4">
        <f>ParFedAn19!$E$11*CoAr14FIII19!R52</f>
        <v>0</v>
      </c>
      <c r="DE53" s="4">
        <f>ParFedAn19!$F$11*CaGa19!$N54</f>
        <v>1136685.4783807646</v>
      </c>
      <c r="DF53" s="4">
        <f>ParFedAn19!$G$11*CaGa19!$N54</f>
        <v>570599.53440441447</v>
      </c>
      <c r="DG53" s="4">
        <f>ParFedAn19!$H$11*CaGa19!$N54</f>
        <v>66986.396160085525</v>
      </c>
      <c r="DH53" s="4">
        <f>ParFedAn19!$I$11*CaGa19!$N54+Aj1S19!G55</f>
        <v>691201.40029362263</v>
      </c>
      <c r="DI53" s="4">
        <f>ParFedAn19!$J$11*CaGa19!$N54</f>
        <v>115316.45153739559</v>
      </c>
      <c r="DJ53" s="4">
        <f>ParFedAn19!$K$11*CoAr14FII19!O54+Aj1S19!I55</f>
        <v>1226250.6212840639</v>
      </c>
      <c r="DK53" s="4">
        <f>ISR!X54</f>
        <v>-1759113</v>
      </c>
      <c r="DL53" s="5">
        <f t="shared" si="84"/>
        <v>30214997.155757099</v>
      </c>
      <c r="DN53" s="3" t="s">
        <v>48</v>
      </c>
      <c r="DO53" s="4">
        <f>ParFedAn19!$C$14*CaGa19!$N54</f>
        <v>17776702.082297575</v>
      </c>
      <c r="DP53" s="4">
        <f>ParFedAn19!$D$14*CaGa19!$N54</f>
        <v>2443534.7545109089</v>
      </c>
      <c r="DQ53" s="4">
        <f>ParFedAn19!$E$14*CoAr14FIII19!R52</f>
        <v>0</v>
      </c>
      <c r="DR53" s="4">
        <f>ParFedAn19!$F$14*CaGa19!$N54</f>
        <v>976759.54973519</v>
      </c>
      <c r="DS53" s="4">
        <f>ParFedAn19!$G$14*CaGa19!$N54</f>
        <v>570599.53440441447</v>
      </c>
      <c r="DT53" s="4">
        <f>ParFedAn19!$H$14*CaGa19!$N54</f>
        <v>78568.37450462101</v>
      </c>
      <c r="DU53" s="4">
        <f>ParFedAn19!$I$14*CaGa19!$N54+Aj1S19!G55</f>
        <v>594560.2913124261</v>
      </c>
      <c r="DV53" s="4">
        <f>ParFedAn19!$J$14*CaGa19!$N54</f>
        <v>115316.45153739559</v>
      </c>
      <c r="DW53" s="4">
        <f>ParFedAn19!$K$14*CoAr14FII19!O54+Aj1S19!I55</f>
        <v>702263.62767556636</v>
      </c>
      <c r="DX53" s="4">
        <f>ISR!Y54</f>
        <v>1718158</v>
      </c>
      <c r="DY53" s="5">
        <f t="shared" si="85"/>
        <v>24976462.6659781</v>
      </c>
      <c r="EA53" s="3" t="s">
        <v>48</v>
      </c>
      <c r="EB53" s="4">
        <f>ParFedAn19!$C$22*CaGa19!$N54</f>
        <v>19735901.906448189</v>
      </c>
      <c r="EC53" s="4">
        <f>ParFedAn19!$D$22*CaGa19!$N54</f>
        <v>2785846.5515177608</v>
      </c>
      <c r="ED53" s="4">
        <f>ParFedAn19!$E$22*CoAr14FIII19!R52</f>
        <v>0</v>
      </c>
      <c r="EE53" s="4">
        <f>ParFedAn19!$F$22*CaGa19!$N54</f>
        <v>594003.93264094682</v>
      </c>
      <c r="EF53" s="4">
        <f>ParFedAn19!$G$22*CaGa19!$N54</f>
        <v>1732002.4339319312</v>
      </c>
      <c r="EG53" s="4">
        <f>ParFedAn19!$H$22*CaGa19!$N54</f>
        <v>69829.92175975896</v>
      </c>
      <c r="EH53" s="4">
        <f>ParFedAn19!$I$22*CaGa19!$N54</f>
        <v>432438.99314973777</v>
      </c>
      <c r="EI53" s="4">
        <f>ParFedAn19!$J$22*CaGa19!$N54</f>
        <v>115316.45153739559</v>
      </c>
      <c r="EJ53" s="4">
        <f>ParFedAn19!$K$22*CoAr14FII19!O54</f>
        <v>836979.46881197358</v>
      </c>
      <c r="EK53" s="4">
        <f>ISR!Z54</f>
        <v>6377213</v>
      </c>
      <c r="EL53" s="5">
        <f t="shared" si="86"/>
        <v>32679532.659797698</v>
      </c>
      <c r="EN53" s="3" t="s">
        <v>48</v>
      </c>
      <c r="EO53" s="4">
        <f>ParFedAn19!$C$26*CaGa19!$N54</f>
        <v>24015020.817153346</v>
      </c>
      <c r="EP53" s="4">
        <f>ParFedAn19!$D$26*CaGa19!$N54</f>
        <v>3237147.0283795875</v>
      </c>
      <c r="EQ53" s="4">
        <f>ParFedAn19!$E$26*CoAr14FIII19!R52</f>
        <v>0</v>
      </c>
      <c r="ER53" s="4">
        <f>ParFedAn19!$F$26*CaGa19!$N54</f>
        <v>607454.86608858348</v>
      </c>
      <c r="ES53" s="4">
        <f>ParFedAn19!$G$26*CaGa19!$N54</f>
        <v>576039.0486720918</v>
      </c>
      <c r="ET53" s="4">
        <f>ParFedAn19!$H$26*CaGa19!$N54</f>
        <v>44312.924173703599</v>
      </c>
      <c r="EU53" s="4">
        <f>ParFedAn19!$I$26*CaGa19!$N54</f>
        <v>683015.56256739423</v>
      </c>
      <c r="EV53" s="4">
        <f>ParFedAn19!$J$26*CaGa19!$N54</f>
        <v>115316.45153739559</v>
      </c>
      <c r="EW53" s="4">
        <f>ParFedAn19!$K$26*CoAr14FII19!O54</f>
        <v>970893.60999592289</v>
      </c>
      <c r="EX53" s="4">
        <f>ISR!AA54</f>
        <v>6236038</v>
      </c>
      <c r="EY53" s="5">
        <f t="shared" si="87"/>
        <v>36485238.308568031</v>
      </c>
      <c r="FA53" s="3" t="s">
        <v>48</v>
      </c>
      <c r="FB53" s="4">
        <f>ParFedAn19!$C$30*CaGa19!$N54</f>
        <v>21935478.706676949</v>
      </c>
      <c r="FC53" s="4">
        <f>ParFedAn19!$D$30*CaGa19!$N54</f>
        <v>2686018.4209507811</v>
      </c>
      <c r="FD53" s="4">
        <f>ParFedAn19!$E$30*CoAr14FIII19!R52</f>
        <v>3351927.0112494244</v>
      </c>
      <c r="FE53" s="400">
        <f>ParFedAn19!$F$30*CaGa19!$N54</f>
        <v>-132819.23040375009</v>
      </c>
      <c r="FF53" s="4">
        <f>ParFedAn19!$G$30*CaGa19!$N54</f>
        <v>570599.53345416917</v>
      </c>
      <c r="FG53" s="4">
        <f>ParFedAn19!$H$30*CaGa19!$N54</f>
        <v>73361.141151936419</v>
      </c>
      <c r="FH53" s="4">
        <f>ParFedAn19!$I$30*CaGa19!$N54</f>
        <v>583487.48093664227</v>
      </c>
      <c r="FI53" s="4">
        <f>ParFedAn19!$J$30*CaGa19!$N54</f>
        <v>115316.45153739559</v>
      </c>
      <c r="FJ53" s="4">
        <f>ParFedAn19!$K$30*CoAr14FII19!O54</f>
        <v>988536.63283421099</v>
      </c>
      <c r="FK53" s="4">
        <f>ISR!AB54</f>
        <v>4832334</v>
      </c>
      <c r="FL53" s="5">
        <f t="shared" si="88"/>
        <v>30171906.148387756</v>
      </c>
      <c r="FN53" s="3" t="s">
        <v>48</v>
      </c>
      <c r="FO53" s="405">
        <f>ParFedAn19!C$41*CaGa19!$AC54+Aj1S19!AW55</f>
        <v>18778173.650511183</v>
      </c>
      <c r="FP53" s="405">
        <f>ParFedAn19!D$41*CaGa19!$AC54+Aj1S19!AX55</f>
        <v>2544613.8824224272</v>
      </c>
      <c r="FQ53" s="468">
        <f>IFERROR(ParFedAn19!$E$41*CoAr14FIII19!R52+Aj1S19!AY55,0)</f>
        <v>567820.70153887128</v>
      </c>
      <c r="FR53" s="405">
        <f>ParFedAn19!F$41*CaGa19!$AC54+Aj1S19!AZ55</f>
        <v>535323.02201652003</v>
      </c>
      <c r="FS53" s="405">
        <f>ParFedAn19!G$41*CaGa19!$AC54+Aj1S19!BA55</f>
        <v>1927268.8586323666</v>
      </c>
      <c r="FT53" s="405">
        <f>ParFedAn19!H$41*CaGa19!$AC54+Aj1S19!BB55</f>
        <v>75170.481769220554</v>
      </c>
      <c r="FU53" s="405">
        <f>ParFedAn19!I$41*CaGa19!$AC54+Aj1S19!BC55</f>
        <v>505973.51783510123</v>
      </c>
      <c r="FV53" s="405">
        <f>ParFedAn19!J$41*CaGa19!$AC54+Aj1S19!BD55</f>
        <v>114671.53880695671</v>
      </c>
      <c r="FW53" s="405">
        <f>ParFedAn19!K$41*CoAr14FII19!U54+Aj1S19!BE55</f>
        <v>963942.97851014358</v>
      </c>
      <c r="FX53" s="468">
        <f>IFERROR(ISR!AC54,0)</f>
        <v>2660872</v>
      </c>
      <c r="FY53" s="5">
        <f>SUM(FO53:FX53)</f>
        <v>28673830.632042795</v>
      </c>
      <c r="GA53" s="3" t="s">
        <v>48</v>
      </c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5">
        <f t="shared" si="90"/>
        <v>0</v>
      </c>
      <c r="GN53" s="3" t="s">
        <v>48</v>
      </c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5">
        <f t="shared" si="91"/>
        <v>0</v>
      </c>
      <c r="HA53" s="3" t="s">
        <v>48</v>
      </c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5">
        <f t="shared" si="92"/>
        <v>0</v>
      </c>
      <c r="HN53" s="3" t="s">
        <v>48</v>
      </c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5">
        <f t="shared" si="93"/>
        <v>0</v>
      </c>
      <c r="IA53" s="3" t="s">
        <v>48</v>
      </c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5">
        <f t="shared" si="94"/>
        <v>0</v>
      </c>
    </row>
    <row r="54" spans="1:246" s="2" customFormat="1">
      <c r="A54" s="3" t="s">
        <v>49</v>
      </c>
      <c r="B54" s="4">
        <f t="shared" si="7"/>
        <v>18880034.843639161</v>
      </c>
      <c r="C54" s="4">
        <f t="shared" si="8"/>
        <v>2647355.3979379628</v>
      </c>
      <c r="D54" s="4">
        <f t="shared" si="9"/>
        <v>0</v>
      </c>
      <c r="E54" s="4">
        <f t="shared" si="10"/>
        <v>867023.64957912383</v>
      </c>
      <c r="F54" s="4">
        <f t="shared" si="11"/>
        <v>774812.95322444197</v>
      </c>
      <c r="G54" s="4">
        <f t="shared" si="12"/>
        <v>71404.848467015137</v>
      </c>
      <c r="H54" s="4">
        <f t="shared" si="13"/>
        <v>607937.44191984646</v>
      </c>
      <c r="I54" s="4">
        <f t="shared" si="14"/>
        <v>108460.25928184351</v>
      </c>
      <c r="J54" s="4">
        <f t="shared" si="15"/>
        <v>567300.91767394892</v>
      </c>
      <c r="K54" s="4">
        <f t="shared" si="16"/>
        <v>3481889</v>
      </c>
      <c r="L54" s="6">
        <f t="shared" si="17"/>
        <v>28006219.311723348</v>
      </c>
      <c r="M54" s="3"/>
      <c r="N54" s="3" t="s">
        <v>49</v>
      </c>
      <c r="O54" s="4">
        <f t="shared" si="18"/>
        <v>20593662.151518553</v>
      </c>
      <c r="P54" s="4">
        <f t="shared" si="19"/>
        <v>2730404.5725408616</v>
      </c>
      <c r="Q54" s="4">
        <f t="shared" si="20"/>
        <v>3605884.1651346767</v>
      </c>
      <c r="R54" s="4">
        <f t="shared" si="21"/>
        <v>335034.37169114593</v>
      </c>
      <c r="S54" s="4">
        <f t="shared" si="22"/>
        <v>902496.70022082026</v>
      </c>
      <c r="T54" s="4">
        <f t="shared" si="23"/>
        <v>58785.283986031776</v>
      </c>
      <c r="U54" s="4">
        <f t="shared" si="24"/>
        <v>532643.55416086223</v>
      </c>
      <c r="V54" s="4">
        <f t="shared" si="25"/>
        <v>108460.25928184351</v>
      </c>
      <c r="W54" s="4">
        <f t="shared" si="26"/>
        <v>539574.48049364623</v>
      </c>
      <c r="X54" s="4">
        <f t="shared" si="27"/>
        <v>9593598</v>
      </c>
      <c r="Y54" s="5">
        <f t="shared" si="28"/>
        <v>39000543.539028436</v>
      </c>
      <c r="Z54" s="5"/>
      <c r="AA54" s="3" t="s">
        <v>49</v>
      </c>
      <c r="AB54" s="4">
        <f t="shared" si="29"/>
        <v>6002677.5178742176</v>
      </c>
      <c r="AC54" s="4">
        <f t="shared" si="30"/>
        <v>813461.89541288302</v>
      </c>
      <c r="AD54" s="4">
        <f t="shared" si="31"/>
        <v>610841.36660585552</v>
      </c>
      <c r="AE54" s="4">
        <f t="shared" si="32"/>
        <v>171241.14314137393</v>
      </c>
      <c r="AF54" s="4">
        <f t="shared" si="33"/>
        <v>612411.50736027688</v>
      </c>
      <c r="AG54" s="4">
        <f t="shared" si="34"/>
        <v>23986.235835838812</v>
      </c>
      <c r="AH54" s="4">
        <f t="shared" si="35"/>
        <v>161859.35746121706</v>
      </c>
      <c r="AI54" s="4">
        <f t="shared" si="36"/>
        <v>36618.94444956482</v>
      </c>
      <c r="AJ54" s="4">
        <f t="shared" si="37"/>
        <v>187575.17910140599</v>
      </c>
      <c r="AK54" s="4">
        <f t="shared" si="38"/>
        <v>791520</v>
      </c>
      <c r="AL54" s="5">
        <f t="shared" si="39"/>
        <v>9412193.1472426336</v>
      </c>
      <c r="AN54" s="3" t="s">
        <v>49</v>
      </c>
      <c r="AO54" s="4">
        <f t="shared" si="40"/>
        <v>0</v>
      </c>
      <c r="AP54" s="4">
        <f t="shared" si="41"/>
        <v>0</v>
      </c>
      <c r="AQ54" s="4">
        <f t="shared" si="42"/>
        <v>0</v>
      </c>
      <c r="AR54" s="4">
        <f t="shared" si="43"/>
        <v>0</v>
      </c>
      <c r="AS54" s="4">
        <f t="shared" si="44"/>
        <v>0</v>
      </c>
      <c r="AT54" s="4">
        <f t="shared" si="45"/>
        <v>0</v>
      </c>
      <c r="AU54" s="4">
        <f t="shared" si="46"/>
        <v>0</v>
      </c>
      <c r="AV54" s="4">
        <f t="shared" si="47"/>
        <v>0</v>
      </c>
      <c r="AW54" s="4">
        <f t="shared" si="48"/>
        <v>0</v>
      </c>
      <c r="AX54" s="4">
        <f t="shared" si="49"/>
        <v>0</v>
      </c>
      <c r="AY54" s="5">
        <f t="shared" si="50"/>
        <v>0</v>
      </c>
      <c r="BA54" s="3" t="s">
        <v>49</v>
      </c>
      <c r="BB54" s="4">
        <f t="shared" si="95"/>
        <v>39473696.995157711</v>
      </c>
      <c r="BC54" s="4">
        <f t="shared" si="96"/>
        <v>5377759.9704788243</v>
      </c>
      <c r="BD54" s="4">
        <f t="shared" si="97"/>
        <v>3605884.1651346767</v>
      </c>
      <c r="BE54" s="4">
        <f t="shared" si="98"/>
        <v>1202058.0212702698</v>
      </c>
      <c r="BF54" s="4">
        <f t="shared" si="99"/>
        <v>1677309.6534452625</v>
      </c>
      <c r="BG54" s="4">
        <f t="shared" si="100"/>
        <v>130190.13245304691</v>
      </c>
      <c r="BH54" s="4">
        <f t="shared" si="101"/>
        <v>1140580.9960807087</v>
      </c>
      <c r="BI54" s="4">
        <f t="shared" si="102"/>
        <v>216920.51856368704</v>
      </c>
      <c r="BJ54" s="4">
        <f t="shared" si="103"/>
        <v>1106875.3981675953</v>
      </c>
      <c r="BK54" s="4">
        <f t="shared" si="104"/>
        <v>13075487</v>
      </c>
      <c r="BL54" s="5">
        <f t="shared" si="60"/>
        <v>67006762.85075178</v>
      </c>
      <c r="BN54" s="3" t="s">
        <v>49</v>
      </c>
      <c r="BO54" s="4">
        <f t="shared" si="61"/>
        <v>6002677.5178742176</v>
      </c>
      <c r="BP54" s="4">
        <f t="shared" si="62"/>
        <v>813461.89541288302</v>
      </c>
      <c r="BQ54" s="4">
        <f t="shared" si="63"/>
        <v>610841.36660585552</v>
      </c>
      <c r="BR54" s="4">
        <f t="shared" si="64"/>
        <v>171241.14314137393</v>
      </c>
      <c r="BS54" s="4">
        <f t="shared" si="65"/>
        <v>612411.50736027688</v>
      </c>
      <c r="BT54" s="4">
        <f t="shared" si="66"/>
        <v>23986.235835838812</v>
      </c>
      <c r="BU54" s="4">
        <f t="shared" si="67"/>
        <v>161859.35746121706</v>
      </c>
      <c r="BV54" s="4">
        <f t="shared" si="68"/>
        <v>36618.94444956482</v>
      </c>
      <c r="BW54" s="4">
        <f t="shared" si="69"/>
        <v>187575.17910140599</v>
      </c>
      <c r="BX54" s="4">
        <f t="shared" si="70"/>
        <v>791520</v>
      </c>
      <c r="BY54" s="5">
        <f t="shared" si="71"/>
        <v>9412193.1472426336</v>
      </c>
      <c r="CA54" s="3" t="s">
        <v>49</v>
      </c>
      <c r="CB54" s="4">
        <f t="shared" si="72"/>
        <v>45476374.51303193</v>
      </c>
      <c r="CC54" s="4">
        <f t="shared" si="73"/>
        <v>6191221.8658917071</v>
      </c>
      <c r="CD54" s="4">
        <f t="shared" si="74"/>
        <v>4216725.5317405323</v>
      </c>
      <c r="CE54" s="4">
        <f t="shared" si="75"/>
        <v>1373299.1644116438</v>
      </c>
      <c r="CF54" s="4">
        <f t="shared" si="76"/>
        <v>2289721.1608055392</v>
      </c>
      <c r="CG54" s="4">
        <f t="shared" si="77"/>
        <v>154176.36828888571</v>
      </c>
      <c r="CH54" s="4">
        <f t="shared" si="78"/>
        <v>1302440.3535419258</v>
      </c>
      <c r="CI54" s="4">
        <f t="shared" si="79"/>
        <v>253539.46301325187</v>
      </c>
      <c r="CJ54" s="4">
        <f t="shared" si="80"/>
        <v>1294450.5772690012</v>
      </c>
      <c r="CK54" s="4">
        <f t="shared" si="81"/>
        <v>13867007</v>
      </c>
      <c r="CL54" s="5">
        <f t="shared" si="82"/>
        <v>76418955.997994423</v>
      </c>
      <c r="CM54" s="5"/>
      <c r="CN54" s="3" t="s">
        <v>49</v>
      </c>
      <c r="CO54" s="4">
        <f>ParFedAn19!$C$7*CaGa19!$N55</f>
        <v>5588272.077592425</v>
      </c>
      <c r="CP54" s="4">
        <f>ParFedAn19!$D$7*CaGa19!$N55</f>
        <v>768978.93641259102</v>
      </c>
      <c r="CQ54" s="4">
        <f>ParFedAn19!$E$7*CoAr14FIII19!R53</f>
        <v>0</v>
      </c>
      <c r="CR54" s="4">
        <f>ParFedAn19!$F$7*CaGa19!$N55</f>
        <v>204427.25310848115</v>
      </c>
      <c r="CS54" s="4">
        <f>ParFedAn19!$G$7*CaGa19!$N55</f>
        <v>417030.1007778552</v>
      </c>
      <c r="CT54" s="4">
        <f>ParFedAn19!$H$7*CaGa19!$N55</f>
        <v>25771.266685367806</v>
      </c>
      <c r="CU54" s="4">
        <f>ParFedAn19!$I$7*CaGa19!$N55+Aj1S19!G56</f>
        <v>204713.32094186585</v>
      </c>
      <c r="CV54" s="4">
        <f>ParFedAn19!$J$7*CaGa19!$N55</f>
        <v>36153.419760614503</v>
      </c>
      <c r="CW54" s="4">
        <f>ParFedAn19!$K$7*CoAr14FII19!O55+Aj1S19!I56</f>
        <v>195026.99038545182</v>
      </c>
      <c r="CX54" s="4">
        <f>ISR!W55</f>
        <v>2657700</v>
      </c>
      <c r="CY54" s="5">
        <f t="shared" si="83"/>
        <v>10098073.365664652</v>
      </c>
      <c r="DA54" s="3" t="s">
        <v>49</v>
      </c>
      <c r="DB54" s="4">
        <f>ParFedAn19!$C$11*CaGa19!$N55</f>
        <v>7718502.7170911115</v>
      </c>
      <c r="DC54" s="4">
        <f>ParFedAn19!$D$11*CaGa19!$N55</f>
        <v>1112292.0347006805</v>
      </c>
      <c r="DD54" s="4">
        <f>ParFedAn19!$E$11*CoAr14FIII19!R53</f>
        <v>0</v>
      </c>
      <c r="DE54" s="4">
        <f>ParFedAn19!$F$11*CaGa19!$N55</f>
        <v>356367.77483018633</v>
      </c>
      <c r="DF54" s="4">
        <f>ParFedAn19!$G$11*CaGa19!$N55</f>
        <v>178891.42622329341</v>
      </c>
      <c r="DG54" s="4">
        <f>ParFedAn19!$H$11*CaGa19!$N55</f>
        <v>21001.229801465353</v>
      </c>
      <c r="DH54" s="4">
        <f>ParFedAn19!$I$11*CaGa19!$N55+Aj1S19!G56</f>
        <v>216761.27177908737</v>
      </c>
      <c r="DI54" s="4">
        <f>ParFedAn19!$J$11*CaGa19!$N55</f>
        <v>36153.419760614503</v>
      </c>
      <c r="DJ54" s="4">
        <f>ParFedAn19!$K$11*CoAr14FII19!O55+Aj1S19!I56</f>
        <v>236689.28591030659</v>
      </c>
      <c r="DK54" s="4">
        <f>ISR!X55</f>
        <v>824189</v>
      </c>
      <c r="DL54" s="5">
        <f t="shared" si="84"/>
        <v>10700848.160096744</v>
      </c>
      <c r="DN54" s="3" t="s">
        <v>49</v>
      </c>
      <c r="DO54" s="4">
        <f>ParFedAn19!$C$14*CaGa19!$N55</f>
        <v>5573260.048955624</v>
      </c>
      <c r="DP54" s="4">
        <f>ParFedAn19!$D$14*CaGa19!$N55</f>
        <v>766084.42682469136</v>
      </c>
      <c r="DQ54" s="4">
        <f>ParFedAn19!$E$14*CoAr14FIII19!R53</f>
        <v>0</v>
      </c>
      <c r="DR54" s="4">
        <f>ParFedAn19!$F$14*CaGa19!$N55</f>
        <v>306228.62164045637</v>
      </c>
      <c r="DS54" s="4">
        <f>ParFedAn19!$G$14*CaGa19!$N55</f>
        <v>178891.42622329341</v>
      </c>
      <c r="DT54" s="4">
        <f>ParFedAn19!$H$14*CaGa19!$N55</f>
        <v>24632.351980181982</v>
      </c>
      <c r="DU54" s="4">
        <f>ParFedAn19!$I$14*CaGa19!$N55+Aj1S19!G56</f>
        <v>186462.84919889321</v>
      </c>
      <c r="DV54" s="4">
        <f>ParFedAn19!$J$14*CaGa19!$N55</f>
        <v>36153.419760614503</v>
      </c>
      <c r="DW54" s="4">
        <f>ParFedAn19!$K$14*CoAr14FII19!O55+Aj1S19!I56</f>
        <v>135584.64137819046</v>
      </c>
      <c r="DX54" s="4">
        <f>ISR!Y55</f>
        <v>0</v>
      </c>
      <c r="DY54" s="5">
        <f t="shared" si="85"/>
        <v>7207297.7859619465</v>
      </c>
      <c r="EA54" s="3" t="s">
        <v>49</v>
      </c>
      <c r="EB54" s="4">
        <f>ParFedAn19!$C$22*CaGa19!$N55</f>
        <v>6187498.2837704485</v>
      </c>
      <c r="EC54" s="4">
        <f>ParFedAn19!$D$22*CaGa19!$N55</f>
        <v>873404.25778728118</v>
      </c>
      <c r="ED54" s="4">
        <f>ParFedAn19!$E$22*CoAr14FIII19!R53</f>
        <v>0</v>
      </c>
      <c r="EE54" s="4">
        <f>ParFedAn19!$F$22*CaGa19!$N55</f>
        <v>186229.05257590057</v>
      </c>
      <c r="EF54" s="4">
        <f>ParFedAn19!$G$22*CaGa19!$N55</f>
        <v>543008.47958403383</v>
      </c>
      <c r="EG54" s="4">
        <f>ParFedAn19!$H$22*CaGa19!$N55</f>
        <v>21892.717297260428</v>
      </c>
      <c r="EH54" s="4">
        <f>ParFedAn19!$I$22*CaGa19!$N55</f>
        <v>135576.04515024487</v>
      </c>
      <c r="EI54" s="4">
        <f>ParFedAn19!$J$22*CaGa19!$N55</f>
        <v>36153.419760614503</v>
      </c>
      <c r="EJ54" s="4">
        <f>ParFedAn19!$K$22*CoAr14FII19!O55</f>
        <v>161497.35147460658</v>
      </c>
      <c r="EK54" s="4">
        <f>ISR!Z55</f>
        <v>6142866</v>
      </c>
      <c r="EL54" s="5">
        <f t="shared" si="86"/>
        <v>14288125.607400389</v>
      </c>
      <c r="EN54" s="3" t="s">
        <v>49</v>
      </c>
      <c r="EO54" s="4">
        <f>ParFedAn19!$C$26*CaGa19!$N55</f>
        <v>7529065.5980763212</v>
      </c>
      <c r="EP54" s="4">
        <f>ParFedAn19!$D$26*CaGa19!$N55</f>
        <v>1014893.6581341176</v>
      </c>
      <c r="EQ54" s="4">
        <f>ParFedAn19!$E$26*CoAr14FIII19!R53</f>
        <v>0</v>
      </c>
      <c r="ER54" s="4">
        <f>ParFedAn19!$F$26*CaGa19!$N55</f>
        <v>190446.11992944116</v>
      </c>
      <c r="ES54" s="4">
        <f>ParFedAn19!$G$26*CaGa19!$N55</f>
        <v>180596.79471140905</v>
      </c>
      <c r="ET54" s="4">
        <f>ParFedAn19!$H$26*CaGa19!$N55</f>
        <v>13892.759680978041</v>
      </c>
      <c r="EU54" s="4">
        <f>ParFedAn19!$I$26*CaGa19!$N55</f>
        <v>214135.52019092036</v>
      </c>
      <c r="EV54" s="4">
        <f>ParFedAn19!$J$26*CaGa19!$N55</f>
        <v>36153.419760614503</v>
      </c>
      <c r="EW54" s="4">
        <f>ParFedAn19!$K$26*CoAr14FII19!O55</f>
        <v>187336.43108417199</v>
      </c>
      <c r="EX54" s="4">
        <f>ISR!AA55</f>
        <v>0</v>
      </c>
      <c r="EY54" s="5">
        <f t="shared" si="87"/>
        <v>9366520.3015679754</v>
      </c>
      <c r="FA54" s="3" t="s">
        <v>49</v>
      </c>
      <c r="FB54" s="4">
        <f>ParFedAn19!$C$30*CaGa19!$N55</f>
        <v>6877098.269671781</v>
      </c>
      <c r="FC54" s="4">
        <f>ParFedAn19!$D$30*CaGa19!$N55</f>
        <v>842106.65661946288</v>
      </c>
      <c r="FD54" s="4">
        <f>ParFedAn19!$E$30*CoAr14FIII19!R53</f>
        <v>3605884.1651346767</v>
      </c>
      <c r="FE54" s="400">
        <f>ParFedAn19!$F$30*CaGa19!$N55</f>
        <v>-41640.800814195769</v>
      </c>
      <c r="FF54" s="4">
        <f>ParFedAn19!$G$30*CaGa19!$N55</f>
        <v>178891.42592537741</v>
      </c>
      <c r="FG54" s="4">
        <f>ParFedAn19!$H$30*CaGa19!$N55</f>
        <v>22999.807007793304</v>
      </c>
      <c r="FH54" s="4">
        <f>ParFedAn19!$I$30*CaGa19!$N55</f>
        <v>182931.988819697</v>
      </c>
      <c r="FI54" s="4">
        <f>ParFedAn19!$J$30*CaGa19!$N55</f>
        <v>36153.419760614503</v>
      </c>
      <c r="FJ54" s="4">
        <f>ParFedAn19!$K$30*CoAr14FII19!O55</f>
        <v>190740.69793486773</v>
      </c>
      <c r="FK54" s="4">
        <f>ISR!AB55</f>
        <v>3450732</v>
      </c>
      <c r="FL54" s="5">
        <f t="shared" si="88"/>
        <v>11895165.630060077</v>
      </c>
      <c r="FN54" s="3" t="s">
        <v>49</v>
      </c>
      <c r="FO54" s="405">
        <f>ParFedAn19!C$41*CaGa19!$AC55+Aj1S19!AW56</f>
        <v>6002677.5178742176</v>
      </c>
      <c r="FP54" s="405">
        <f>ParFedAn19!D$41*CaGa19!$AC55+Aj1S19!AX56</f>
        <v>813461.89541288302</v>
      </c>
      <c r="FQ54" s="468">
        <f>IFERROR(ParFedAn19!$E$41*CoAr14FIII19!R53+Aj1S19!AY56,0)</f>
        <v>610841.36660585552</v>
      </c>
      <c r="FR54" s="405">
        <f>ParFedAn19!F$41*CaGa19!$AC55+Aj1S19!AZ56</f>
        <v>171241.14314137393</v>
      </c>
      <c r="FS54" s="405">
        <f>ParFedAn19!G$41*CaGa19!$AC55+Aj1S19!BA56</f>
        <v>612411.50736027688</v>
      </c>
      <c r="FT54" s="405">
        <f>ParFedAn19!H$41*CaGa19!$AC55+Aj1S19!BB56</f>
        <v>23986.235835838812</v>
      </c>
      <c r="FU54" s="405">
        <f>ParFedAn19!I$41*CaGa19!$AC55+Aj1S19!BC56</f>
        <v>161859.35746121706</v>
      </c>
      <c r="FV54" s="405">
        <f>ParFedAn19!J$41*CaGa19!$AC55+Aj1S19!BD56</f>
        <v>36618.94444956482</v>
      </c>
      <c r="FW54" s="405">
        <f>ParFedAn19!K$41*CoAr14FII19!U55+Aj1S19!BE56</f>
        <v>187575.17910140599</v>
      </c>
      <c r="FX54" s="468">
        <f>IFERROR(ISR!AC55,0)</f>
        <v>791520</v>
      </c>
      <c r="FY54" s="5">
        <f t="shared" si="89"/>
        <v>9412193.1472426336</v>
      </c>
      <c r="GA54" s="3" t="s">
        <v>49</v>
      </c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5">
        <f t="shared" si="90"/>
        <v>0</v>
      </c>
      <c r="GN54" s="3" t="s">
        <v>49</v>
      </c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5">
        <f t="shared" si="91"/>
        <v>0</v>
      </c>
      <c r="HA54" s="3" t="s">
        <v>49</v>
      </c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5">
        <f t="shared" si="92"/>
        <v>0</v>
      </c>
      <c r="HN54" s="3" t="s">
        <v>49</v>
      </c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5">
        <f t="shared" si="93"/>
        <v>0</v>
      </c>
      <c r="IA54" s="3" t="s">
        <v>49</v>
      </c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5">
        <f t="shared" si="94"/>
        <v>0</v>
      </c>
    </row>
    <row r="55" spans="1:246" s="2" customFormat="1">
      <c r="A55" s="3" t="s">
        <v>50</v>
      </c>
      <c r="B55" s="4">
        <f t="shared" si="7"/>
        <v>3856795.5655031041</v>
      </c>
      <c r="C55" s="4">
        <f t="shared" si="8"/>
        <v>540799.24341441435</v>
      </c>
      <c r="D55" s="4">
        <f t="shared" si="9"/>
        <v>0</v>
      </c>
      <c r="E55" s="4">
        <f t="shared" si="10"/>
        <v>177114.76671398629</v>
      </c>
      <c r="F55" s="4">
        <f t="shared" si="11"/>
        <v>158278.05334253254</v>
      </c>
      <c r="G55" s="4">
        <f t="shared" si="12"/>
        <v>14586.514548504001</v>
      </c>
      <c r="H55" s="4">
        <f t="shared" si="13"/>
        <v>123976.21691560649</v>
      </c>
      <c r="I55" s="4">
        <f t="shared" si="14"/>
        <v>22156.158635081265</v>
      </c>
      <c r="J55" s="4">
        <f t="shared" si="15"/>
        <v>44562.072861593442</v>
      </c>
      <c r="K55" s="4">
        <f t="shared" si="16"/>
        <v>0</v>
      </c>
      <c r="L55" s="6">
        <f t="shared" si="17"/>
        <v>4938268.5919348225</v>
      </c>
      <c r="M55" s="3"/>
      <c r="N55" s="3" t="s">
        <v>50</v>
      </c>
      <c r="O55" s="4">
        <f t="shared" si="18"/>
        <v>4206853.7225292772</v>
      </c>
      <c r="P55" s="4">
        <f t="shared" si="19"/>
        <v>557764.44983378006</v>
      </c>
      <c r="Q55" s="4">
        <f t="shared" si="20"/>
        <v>0</v>
      </c>
      <c r="R55" s="4">
        <f t="shared" si="21"/>
        <v>68440.502876766128</v>
      </c>
      <c r="S55" s="4">
        <f t="shared" si="22"/>
        <v>184361.16776900631</v>
      </c>
      <c r="T55" s="4">
        <f t="shared" si="23"/>
        <v>12008.601915824998</v>
      </c>
      <c r="U55" s="4">
        <f t="shared" si="24"/>
        <v>108807.91877211686</v>
      </c>
      <c r="V55" s="4">
        <f t="shared" si="25"/>
        <v>22156.158635081265</v>
      </c>
      <c r="W55" s="4">
        <f t="shared" si="26"/>
        <v>42675.95929523425</v>
      </c>
      <c r="X55" s="4">
        <f t="shared" si="27"/>
        <v>0</v>
      </c>
      <c r="Y55" s="5">
        <f t="shared" si="28"/>
        <v>5203068.481627089</v>
      </c>
      <c r="Z55" s="5"/>
      <c r="AA55" s="3" t="s">
        <v>50</v>
      </c>
      <c r="AB55" s="4">
        <f t="shared" si="29"/>
        <v>1202639.0242705555</v>
      </c>
      <c r="AC55" s="4">
        <f t="shared" si="30"/>
        <v>162968.56199423375</v>
      </c>
      <c r="AD55" s="4">
        <f t="shared" si="31"/>
        <v>0</v>
      </c>
      <c r="AE55" s="4">
        <f t="shared" si="32"/>
        <v>34284.50332016113</v>
      </c>
      <c r="AF55" s="4">
        <f t="shared" si="33"/>
        <v>123430.99935011844</v>
      </c>
      <c r="AG55" s="4">
        <f t="shared" si="34"/>
        <v>4814.2570481779539</v>
      </c>
      <c r="AH55" s="4">
        <f t="shared" si="35"/>
        <v>32404.828559000031</v>
      </c>
      <c r="AI55" s="4">
        <f t="shared" si="36"/>
        <v>7344.0830886473022</v>
      </c>
      <c r="AJ55" s="4">
        <f t="shared" si="37"/>
        <v>15062.759679094623</v>
      </c>
      <c r="AK55" s="4">
        <f t="shared" si="38"/>
        <v>0</v>
      </c>
      <c r="AL55" s="5">
        <f t="shared" si="39"/>
        <v>1582949.0173099886</v>
      </c>
      <c r="AN55" s="3" t="s">
        <v>50</v>
      </c>
      <c r="AO55" s="4">
        <f t="shared" si="40"/>
        <v>0</v>
      </c>
      <c r="AP55" s="4">
        <f t="shared" si="41"/>
        <v>0</v>
      </c>
      <c r="AQ55" s="4">
        <f t="shared" si="42"/>
        <v>0</v>
      </c>
      <c r="AR55" s="4">
        <f t="shared" si="43"/>
        <v>0</v>
      </c>
      <c r="AS55" s="4">
        <f t="shared" si="44"/>
        <v>0</v>
      </c>
      <c r="AT55" s="4">
        <f t="shared" si="45"/>
        <v>0</v>
      </c>
      <c r="AU55" s="4">
        <f t="shared" si="46"/>
        <v>0</v>
      </c>
      <c r="AV55" s="4">
        <f t="shared" si="47"/>
        <v>0</v>
      </c>
      <c r="AW55" s="4">
        <f t="shared" si="48"/>
        <v>0</v>
      </c>
      <c r="AX55" s="4">
        <f t="shared" si="49"/>
        <v>0</v>
      </c>
      <c r="AY55" s="5">
        <f t="shared" si="50"/>
        <v>0</v>
      </c>
      <c r="BA55" s="3" t="s">
        <v>50</v>
      </c>
      <c r="BB55" s="4">
        <f t="shared" si="95"/>
        <v>8063649.2880323809</v>
      </c>
      <c r="BC55" s="4">
        <f t="shared" si="96"/>
        <v>1098563.6932481944</v>
      </c>
      <c r="BD55" s="4">
        <f t="shared" si="97"/>
        <v>0</v>
      </c>
      <c r="BE55" s="4">
        <f t="shared" si="98"/>
        <v>245555.2695907524</v>
      </c>
      <c r="BF55" s="4">
        <f t="shared" si="99"/>
        <v>342639.22111153882</v>
      </c>
      <c r="BG55" s="4">
        <f t="shared" si="100"/>
        <v>26595.116464329003</v>
      </c>
      <c r="BH55" s="4">
        <f t="shared" si="101"/>
        <v>232784.13568772335</v>
      </c>
      <c r="BI55" s="4">
        <f t="shared" si="102"/>
        <v>44312.31727016253</v>
      </c>
      <c r="BJ55" s="4">
        <f t="shared" si="103"/>
        <v>87238.032156827685</v>
      </c>
      <c r="BK55" s="4">
        <f t="shared" si="104"/>
        <v>0</v>
      </c>
      <c r="BL55" s="5">
        <f t="shared" si="60"/>
        <v>10141337.073561911</v>
      </c>
      <c r="BN55" s="3" t="s">
        <v>50</v>
      </c>
      <c r="BO55" s="4">
        <f t="shared" si="61"/>
        <v>1202639.0242705555</v>
      </c>
      <c r="BP55" s="4">
        <f t="shared" si="62"/>
        <v>162968.56199423375</v>
      </c>
      <c r="BQ55" s="4">
        <f t="shared" si="63"/>
        <v>0</v>
      </c>
      <c r="BR55" s="4">
        <f t="shared" si="64"/>
        <v>34284.50332016113</v>
      </c>
      <c r="BS55" s="4">
        <f t="shared" si="65"/>
        <v>123430.99935011844</v>
      </c>
      <c r="BT55" s="4">
        <f t="shared" si="66"/>
        <v>4814.2570481779539</v>
      </c>
      <c r="BU55" s="4">
        <f t="shared" si="67"/>
        <v>32404.828559000031</v>
      </c>
      <c r="BV55" s="4">
        <f t="shared" si="68"/>
        <v>7344.0830886473022</v>
      </c>
      <c r="BW55" s="4">
        <f t="shared" si="69"/>
        <v>15062.759679094623</v>
      </c>
      <c r="BX55" s="4">
        <f t="shared" si="70"/>
        <v>0</v>
      </c>
      <c r="BY55" s="5">
        <f t="shared" si="71"/>
        <v>1582949.0173099886</v>
      </c>
      <c r="CA55" s="3" t="s">
        <v>50</v>
      </c>
      <c r="CB55" s="4">
        <f t="shared" si="72"/>
        <v>9266288.3123029359</v>
      </c>
      <c r="CC55" s="4">
        <f t="shared" si="73"/>
        <v>1261532.2552424283</v>
      </c>
      <c r="CD55" s="4">
        <f t="shared" si="74"/>
        <v>0</v>
      </c>
      <c r="CE55" s="4">
        <f t="shared" si="75"/>
        <v>279839.77291091351</v>
      </c>
      <c r="CF55" s="4">
        <f t="shared" si="76"/>
        <v>466070.22046165727</v>
      </c>
      <c r="CG55" s="4">
        <f t="shared" si="77"/>
        <v>31409.373512506958</v>
      </c>
      <c r="CH55" s="4">
        <f t="shared" si="78"/>
        <v>265188.96424672339</v>
      </c>
      <c r="CI55" s="4">
        <f t="shared" si="79"/>
        <v>51656.400358809835</v>
      </c>
      <c r="CJ55" s="4">
        <f t="shared" si="80"/>
        <v>102300.79183592231</v>
      </c>
      <c r="CK55" s="4">
        <f t="shared" si="81"/>
        <v>0</v>
      </c>
      <c r="CL55" s="5">
        <f t="shared" si="82"/>
        <v>11724286.090871897</v>
      </c>
      <c r="CM55" s="5"/>
      <c r="CN55" s="3" t="s">
        <v>50</v>
      </c>
      <c r="CO55" s="4">
        <f>ParFedAn19!$C$7*CaGa19!$N56</f>
        <v>1141566.9063208646</v>
      </c>
      <c r="CP55" s="4">
        <f>ParFedAn19!$D$7*CaGa19!$N56</f>
        <v>157086.28593556728</v>
      </c>
      <c r="CQ55" s="4">
        <f>ParFedAn19!$E$7*CoAr14FIII19!R54</f>
        <v>0</v>
      </c>
      <c r="CR55" s="4">
        <f>ParFedAn19!$F$7*CaGa19!$N56</f>
        <v>41760.204882376092</v>
      </c>
      <c r="CS55" s="4">
        <f>ParFedAn19!$G$7*CaGa19!$N56</f>
        <v>85190.512447768473</v>
      </c>
      <c r="CT55" s="4">
        <f>ParFedAn19!$H$7*CaGa19!$N56</f>
        <v>5264.529853503489</v>
      </c>
      <c r="CU55" s="4">
        <f>ParFedAn19!$I$7*CaGa19!$N56+Aj1S19!G57</f>
        <v>41747.753996158732</v>
      </c>
      <c r="CV55" s="4">
        <f>ParFedAn19!$J$7*CaGa19!$N56</f>
        <v>7385.3862116937553</v>
      </c>
      <c r="CW55" s="4">
        <f>ParFedAn19!$K$7*CoAr14FII19!O56+Aj1S19!I57</f>
        <v>15322.77689758077</v>
      </c>
      <c r="CX55" s="4">
        <f>ISR!W56</f>
        <v>0</v>
      </c>
      <c r="CY55" s="5">
        <f t="shared" si="83"/>
        <v>1495324.356545513</v>
      </c>
      <c r="DA55" s="3" t="s">
        <v>50</v>
      </c>
      <c r="DB55" s="4">
        <f>ParFedAn19!$C$11*CaGa19!$N56</f>
        <v>1576728.3957968953</v>
      </c>
      <c r="DC55" s="4">
        <f>ParFedAn19!$D$11*CaGa19!$N56</f>
        <v>227217.95920960951</v>
      </c>
      <c r="DD55" s="4">
        <f>ParFedAn19!$E$11*CoAr14FIII19!R54</f>
        <v>0</v>
      </c>
      <c r="DE55" s="4">
        <f>ParFedAn19!$F$11*CaGa19!$N56</f>
        <v>72798.47018483287</v>
      </c>
      <c r="DF55" s="4">
        <f>ParFedAn19!$G$11*CaGa19!$N56</f>
        <v>36543.770447382027</v>
      </c>
      <c r="DG55" s="4">
        <f>ParFedAn19!$H$11*CaGa19!$N56</f>
        <v>4290.1112545187871</v>
      </c>
      <c r="DH55" s="4">
        <f>ParFedAn19!$I$11*CaGa19!$N56+Aj1S19!G57</f>
        <v>44208.897937217203</v>
      </c>
      <c r="DI55" s="4">
        <f>ParFedAn19!$J$11*CaGa19!$N56</f>
        <v>7385.3862116937553</v>
      </c>
      <c r="DJ55" s="4">
        <f>ParFedAn19!$K$11*CoAr14FII19!O56+Aj1S19!I57</f>
        <v>18617.926116532126</v>
      </c>
      <c r="DK55" s="4">
        <f>ISR!X56</f>
        <v>0</v>
      </c>
      <c r="DL55" s="5">
        <f t="shared" si="84"/>
        <v>1987790.9171586817</v>
      </c>
      <c r="DN55" s="3" t="s">
        <v>50</v>
      </c>
      <c r="DO55" s="4">
        <f>ParFedAn19!$C$14*CaGa19!$N56</f>
        <v>1138500.2633853443</v>
      </c>
      <c r="DP55" s="4">
        <f>ParFedAn19!$D$14*CaGa19!$N56</f>
        <v>156494.99826923764</v>
      </c>
      <c r="DQ55" s="4">
        <f>ParFedAn19!$E$14*CoAr14FIII19!R54</f>
        <v>0</v>
      </c>
      <c r="DR55" s="4">
        <f>ParFedAn19!$F$14*CaGa19!$N56</f>
        <v>62556.091646777306</v>
      </c>
      <c r="DS55" s="4">
        <f>ParFedAn19!$G$14*CaGa19!$N56</f>
        <v>36543.770447382027</v>
      </c>
      <c r="DT55" s="4">
        <f>ParFedAn19!$H$14*CaGa19!$N56</f>
        <v>5031.8734404817269</v>
      </c>
      <c r="DU55" s="4">
        <f>ParFedAn19!$I$14*CaGa19!$N56+Aj1S19!G57</f>
        <v>38019.564982230564</v>
      </c>
      <c r="DV55" s="4">
        <f>ParFedAn19!$J$14*CaGa19!$N56</f>
        <v>7385.3862116937553</v>
      </c>
      <c r="DW55" s="4">
        <f>ParFedAn19!$K$14*CoAr14FII19!O56+Aj1S19!I57</f>
        <v>10621.369847480548</v>
      </c>
      <c r="DX55" s="4">
        <f>ISR!Y56</f>
        <v>0</v>
      </c>
      <c r="DY55" s="5">
        <f t="shared" si="85"/>
        <v>1455153.3182306276</v>
      </c>
      <c r="EA55" s="3" t="s">
        <v>50</v>
      </c>
      <c r="EB55" s="4">
        <f>ParFedAn19!$C$22*CaGa19!$N56</f>
        <v>1263976.2659359649</v>
      </c>
      <c r="EC55" s="4">
        <f>ParFedAn19!$D$22*CaGa19!$N56</f>
        <v>178418.19129165463</v>
      </c>
      <c r="ED55" s="4">
        <f>ParFedAn19!$E$22*CoAr14FIII19!R54</f>
        <v>0</v>
      </c>
      <c r="EE55" s="4">
        <f>ParFedAn19!$F$22*CaGa19!$N56</f>
        <v>38042.693781603972</v>
      </c>
      <c r="EF55" s="4">
        <f>ParFedAn19!$G$22*CaGa19!$N56</f>
        <v>110925.25588192239</v>
      </c>
      <c r="EG55" s="4">
        <f>ParFedAn19!$H$22*CaGa19!$N56</f>
        <v>4472.2234724759637</v>
      </c>
      <c r="EH55" s="4">
        <f>ParFedAn19!$I$22*CaGa19!$N56</f>
        <v>27695.345588839245</v>
      </c>
      <c r="EI55" s="4">
        <f>ParFedAn19!$J$22*CaGa19!$N56</f>
        <v>7385.3862116937553</v>
      </c>
      <c r="EJ55" s="4">
        <f>ParFedAn19!$K$22*CoAr14FII19!O56</f>
        <v>12773.12891357101</v>
      </c>
      <c r="EK55" s="4">
        <f>ISR!Z56</f>
        <v>0</v>
      </c>
      <c r="EL55" s="5">
        <f t="shared" si="86"/>
        <v>1643688.4910777258</v>
      </c>
      <c r="EN55" s="3" t="s">
        <v>50</v>
      </c>
      <c r="EO55" s="4">
        <f>ParFedAn19!$C$26*CaGa19!$N56</f>
        <v>1538030.3612535915</v>
      </c>
      <c r="EP55" s="4">
        <f>ParFedAn19!$D$26*CaGa19!$N56</f>
        <v>207321.51145725386</v>
      </c>
      <c r="EQ55" s="4">
        <f>ParFedAn19!$E$26*CoAr14FIII19!R54</f>
        <v>0</v>
      </c>
      <c r="ER55" s="4">
        <f>ParFedAn19!$F$26*CaGa19!$N56</f>
        <v>38904.152290725462</v>
      </c>
      <c r="ES55" s="4">
        <f>ParFedAn19!$G$26*CaGa19!$N56</f>
        <v>36892.141500559883</v>
      </c>
      <c r="ET55" s="4">
        <f>ParFedAn19!$H$26*CaGa19!$N56</f>
        <v>2837.9997374977561</v>
      </c>
      <c r="EU55" s="4">
        <f>ParFedAn19!$I$26*CaGa19!$N56</f>
        <v>43743.400450729932</v>
      </c>
      <c r="EV55" s="4">
        <f>ParFedAn19!$J$26*CaGa19!$N56</f>
        <v>7385.3862116937553</v>
      </c>
      <c r="EW55" s="4">
        <f>ParFedAn19!$K$26*CoAr14FII19!O56</f>
        <v>14816.790260629685</v>
      </c>
      <c r="EX55" s="4">
        <f>ISR!AA56</f>
        <v>0</v>
      </c>
      <c r="EY55" s="5">
        <f t="shared" si="87"/>
        <v>1889931.7431626818</v>
      </c>
      <c r="FA55" s="3" t="s">
        <v>50</v>
      </c>
      <c r="FB55" s="4">
        <f>ParFedAn19!$C$30*CaGa19!$N56</f>
        <v>1404847.0953397208</v>
      </c>
      <c r="FC55" s="4">
        <f>ParFedAn19!$D$30*CaGa19!$N56</f>
        <v>172024.7470848716</v>
      </c>
      <c r="FD55" s="4">
        <f>ParFedAn19!$E$30*CoAr14FIII19!R54</f>
        <v>0</v>
      </c>
      <c r="FE55" s="400">
        <f>ParFedAn19!$F$30*CaGa19!$N56</f>
        <v>-8506.343195563315</v>
      </c>
      <c r="FF55" s="4">
        <f>ParFedAn19!$G$30*CaGa19!$N56</f>
        <v>36543.770386524026</v>
      </c>
      <c r="FG55" s="4">
        <f>ParFedAn19!$H$30*CaGa19!$N56</f>
        <v>4698.3787058512798</v>
      </c>
      <c r="FH55" s="4">
        <f>ParFedAn19!$I$30*CaGa19!$N56</f>
        <v>37369.17273254769</v>
      </c>
      <c r="FI55" s="4">
        <f>ParFedAn19!$J$30*CaGa19!$N56</f>
        <v>7385.3862116937553</v>
      </c>
      <c r="FJ55" s="4">
        <f>ParFedAn19!$K$30*CoAr14FII19!O56</f>
        <v>15086.040121033559</v>
      </c>
      <c r="FK55" s="4">
        <f>ISR!AB56</f>
        <v>0</v>
      </c>
      <c r="FL55" s="5">
        <f t="shared" si="88"/>
        <v>1669448.2473866793</v>
      </c>
      <c r="FN55" s="3" t="s">
        <v>50</v>
      </c>
      <c r="FO55" s="405">
        <f>ParFedAn19!C$41*CaGa19!$AC56+Aj1S19!AW57</f>
        <v>1202639.0242705555</v>
      </c>
      <c r="FP55" s="405">
        <f>ParFedAn19!D$41*CaGa19!$AC56+Aj1S19!AX57</f>
        <v>162968.56199423375</v>
      </c>
      <c r="FQ55" s="468">
        <f>IFERROR(ParFedAn19!$E$41*CoAr14FIII19!R54+Aj1S19!AY57,0)</f>
        <v>0</v>
      </c>
      <c r="FR55" s="405">
        <f>ParFedAn19!F$41*CaGa19!$AC56+Aj1S19!AZ57</f>
        <v>34284.50332016113</v>
      </c>
      <c r="FS55" s="405">
        <f>ParFedAn19!G$41*CaGa19!$AC56+Aj1S19!BA57</f>
        <v>123430.99935011844</v>
      </c>
      <c r="FT55" s="405">
        <f>ParFedAn19!H$41*CaGa19!$AC56+Aj1S19!BB57</f>
        <v>4814.2570481779539</v>
      </c>
      <c r="FU55" s="405">
        <f>ParFedAn19!I$41*CaGa19!$AC56+Aj1S19!BC57</f>
        <v>32404.828559000031</v>
      </c>
      <c r="FV55" s="405">
        <f>ParFedAn19!J$41*CaGa19!$AC56+Aj1S19!BD57</f>
        <v>7344.0830886473022</v>
      </c>
      <c r="FW55" s="405">
        <f>ParFedAn19!K$41*CoAr14FII19!U56+Aj1S19!BE57</f>
        <v>15062.759679094623</v>
      </c>
      <c r="FX55" s="468">
        <f>IFERROR(ISR!AC56,0)</f>
        <v>0</v>
      </c>
      <c r="FY55" s="5">
        <f t="shared" si="89"/>
        <v>1582949.0173099886</v>
      </c>
      <c r="GA55" s="3" t="s">
        <v>50</v>
      </c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5">
        <f t="shared" si="90"/>
        <v>0</v>
      </c>
      <c r="GN55" s="3" t="s">
        <v>50</v>
      </c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5">
        <f t="shared" si="91"/>
        <v>0</v>
      </c>
      <c r="HA55" s="3" t="s">
        <v>50</v>
      </c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5">
        <f t="shared" si="92"/>
        <v>0</v>
      </c>
      <c r="HN55" s="3" t="s">
        <v>50</v>
      </c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5">
        <f t="shared" si="93"/>
        <v>0</v>
      </c>
      <c r="IA55" s="3" t="s">
        <v>50</v>
      </c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5">
        <f t="shared" si="94"/>
        <v>0</v>
      </c>
    </row>
    <row r="56" spans="1:246" s="2" customFormat="1">
      <c r="A56" s="3" t="s">
        <v>51</v>
      </c>
      <c r="B56" s="4">
        <f t="shared" si="7"/>
        <v>5313550.1183413463</v>
      </c>
      <c r="C56" s="4">
        <f t="shared" si="8"/>
        <v>745065.12856061303</v>
      </c>
      <c r="D56" s="4">
        <f t="shared" si="9"/>
        <v>0</v>
      </c>
      <c r="E56" s="4">
        <f t="shared" si="10"/>
        <v>244012.98270792264</v>
      </c>
      <c r="F56" s="4">
        <f t="shared" si="11"/>
        <v>218061.43332861463</v>
      </c>
      <c r="G56" s="4">
        <f t="shared" si="12"/>
        <v>20096.003220559822</v>
      </c>
      <c r="H56" s="4">
        <f t="shared" si="13"/>
        <v>170803.41202954587</v>
      </c>
      <c r="I56" s="4">
        <f t="shared" si="14"/>
        <v>30524.786014181322</v>
      </c>
      <c r="J56" s="4">
        <f t="shared" si="15"/>
        <v>53033.521251521612</v>
      </c>
      <c r="K56" s="4">
        <f t="shared" si="16"/>
        <v>0</v>
      </c>
      <c r="L56" s="6">
        <f t="shared" si="17"/>
        <v>6795147.3854543054</v>
      </c>
      <c r="M56" s="3"/>
      <c r="N56" s="3" t="s">
        <v>51</v>
      </c>
      <c r="O56" s="4">
        <f t="shared" si="18"/>
        <v>5795829.1321241623</v>
      </c>
      <c r="P56" s="4">
        <f t="shared" si="19"/>
        <v>768438.28201048914</v>
      </c>
      <c r="Q56" s="4">
        <f t="shared" si="20"/>
        <v>731514.31510520272</v>
      </c>
      <c r="R56" s="4">
        <f t="shared" si="21"/>
        <v>94291.241520016512</v>
      </c>
      <c r="S56" s="4">
        <f t="shared" si="22"/>
        <v>253996.42998416629</v>
      </c>
      <c r="T56" s="4">
        <f t="shared" si="23"/>
        <v>16544.384333376638</v>
      </c>
      <c r="U56" s="4">
        <f t="shared" si="24"/>
        <v>149905.8790772694</v>
      </c>
      <c r="V56" s="4">
        <f t="shared" si="25"/>
        <v>30524.786014181322</v>
      </c>
      <c r="W56" s="4">
        <f t="shared" si="26"/>
        <v>50840.942960149929</v>
      </c>
      <c r="X56" s="4">
        <f t="shared" si="27"/>
        <v>0</v>
      </c>
      <c r="Y56" s="5">
        <f>SUM(O56:X56)</f>
        <v>7891885.3931290144</v>
      </c>
      <c r="Z56" s="5"/>
      <c r="AA56" s="3" t="s">
        <v>51</v>
      </c>
      <c r="AB56" s="4">
        <f t="shared" si="29"/>
        <v>1656889.1509034769</v>
      </c>
      <c r="AC56" s="4">
        <f t="shared" si="30"/>
        <v>224523.59923241643</v>
      </c>
      <c r="AD56" s="4">
        <f t="shared" si="31"/>
        <v>123919.45594123636</v>
      </c>
      <c r="AE56" s="4">
        <f t="shared" si="32"/>
        <v>47234.14129168466</v>
      </c>
      <c r="AF56" s="4">
        <f t="shared" si="33"/>
        <v>170052.25972309438</v>
      </c>
      <c r="AG56" s="4">
        <f t="shared" si="34"/>
        <v>6632.6554450740532</v>
      </c>
      <c r="AH56" s="4">
        <f t="shared" si="35"/>
        <v>44644.492480908782</v>
      </c>
      <c r="AI56" s="4">
        <f t="shared" si="36"/>
        <v>10118.024899694194</v>
      </c>
      <c r="AJ56" s="4">
        <f t="shared" si="37"/>
        <v>17970.218838075376</v>
      </c>
      <c r="AK56" s="4">
        <f t="shared" si="38"/>
        <v>0</v>
      </c>
      <c r="AL56" s="5">
        <f t="shared" si="39"/>
        <v>2301983.9987556613</v>
      </c>
      <c r="AN56" s="3" t="s">
        <v>51</v>
      </c>
      <c r="AO56" s="4">
        <f t="shared" si="40"/>
        <v>0</v>
      </c>
      <c r="AP56" s="4">
        <f t="shared" si="41"/>
        <v>0</v>
      </c>
      <c r="AQ56" s="4">
        <f t="shared" si="42"/>
        <v>0</v>
      </c>
      <c r="AR56" s="4">
        <f t="shared" si="43"/>
        <v>0</v>
      </c>
      <c r="AS56" s="4">
        <f t="shared" si="44"/>
        <v>0</v>
      </c>
      <c r="AT56" s="4">
        <f t="shared" si="45"/>
        <v>0</v>
      </c>
      <c r="AU56" s="4">
        <f t="shared" si="46"/>
        <v>0</v>
      </c>
      <c r="AV56" s="4">
        <f t="shared" si="47"/>
        <v>0</v>
      </c>
      <c r="AW56" s="4">
        <f t="shared" si="48"/>
        <v>0</v>
      </c>
      <c r="AX56" s="4">
        <f t="shared" si="49"/>
        <v>0</v>
      </c>
      <c r="AY56" s="5">
        <f t="shared" si="50"/>
        <v>0</v>
      </c>
      <c r="BA56" s="3" t="s">
        <v>51</v>
      </c>
      <c r="BB56" s="4">
        <f t="shared" si="95"/>
        <v>11109379.25046551</v>
      </c>
      <c r="BC56" s="4">
        <f t="shared" si="96"/>
        <v>1513503.4105711023</v>
      </c>
      <c r="BD56" s="4">
        <f t="shared" si="97"/>
        <v>731514.31510520272</v>
      </c>
      <c r="BE56" s="4">
        <f t="shared" si="98"/>
        <v>338304.22422793909</v>
      </c>
      <c r="BF56" s="4">
        <f t="shared" si="99"/>
        <v>472057.86331278092</v>
      </c>
      <c r="BG56" s="4">
        <f t="shared" si="100"/>
        <v>36640.38755393646</v>
      </c>
      <c r="BH56" s="4">
        <f t="shared" si="101"/>
        <v>320709.29110681528</v>
      </c>
      <c r="BI56" s="4">
        <f t="shared" si="102"/>
        <v>61049.572028362651</v>
      </c>
      <c r="BJ56" s="4">
        <f t="shared" si="103"/>
        <v>103874.46421167154</v>
      </c>
      <c r="BK56" s="4">
        <f t="shared" si="104"/>
        <v>0</v>
      </c>
      <c r="BL56" s="5">
        <f t="shared" si="60"/>
        <v>14687032.77858332</v>
      </c>
      <c r="BN56" s="3" t="s">
        <v>51</v>
      </c>
      <c r="BO56" s="4">
        <f t="shared" si="61"/>
        <v>1656889.1509034769</v>
      </c>
      <c r="BP56" s="4">
        <f t="shared" si="62"/>
        <v>224523.59923241643</v>
      </c>
      <c r="BQ56" s="4">
        <f t="shared" si="63"/>
        <v>123919.45594123636</v>
      </c>
      <c r="BR56" s="4">
        <f t="shared" si="64"/>
        <v>47234.14129168466</v>
      </c>
      <c r="BS56" s="4">
        <f t="shared" si="65"/>
        <v>170052.25972309438</v>
      </c>
      <c r="BT56" s="4">
        <f t="shared" si="66"/>
        <v>6632.6554450740532</v>
      </c>
      <c r="BU56" s="4">
        <f t="shared" si="67"/>
        <v>44644.492480908782</v>
      </c>
      <c r="BV56" s="4">
        <f t="shared" si="68"/>
        <v>10118.024899694194</v>
      </c>
      <c r="BW56" s="4">
        <f t="shared" si="69"/>
        <v>17970.218838075376</v>
      </c>
      <c r="BX56" s="4">
        <f t="shared" si="70"/>
        <v>0</v>
      </c>
      <c r="BY56" s="5">
        <f t="shared" si="71"/>
        <v>2301983.9987556613</v>
      </c>
      <c r="CA56" s="3" t="s">
        <v>51</v>
      </c>
      <c r="CB56" s="4">
        <f t="shared" si="72"/>
        <v>12766268.401368987</v>
      </c>
      <c r="CC56" s="4">
        <f t="shared" si="73"/>
        <v>1738027.0098035187</v>
      </c>
      <c r="CD56" s="4">
        <f t="shared" si="74"/>
        <v>855433.77104643907</v>
      </c>
      <c r="CE56" s="4">
        <f t="shared" si="75"/>
        <v>385538.36551962374</v>
      </c>
      <c r="CF56" s="4">
        <f t="shared" si="76"/>
        <v>642110.12303587527</v>
      </c>
      <c r="CG56" s="4">
        <f t="shared" si="77"/>
        <v>43273.042999010511</v>
      </c>
      <c r="CH56" s="4">
        <f t="shared" si="78"/>
        <v>365353.78358772409</v>
      </c>
      <c r="CI56" s="4">
        <f t="shared" si="79"/>
        <v>71167.596928056839</v>
      </c>
      <c r="CJ56" s="4">
        <f t="shared" si="80"/>
        <v>121844.68304974692</v>
      </c>
      <c r="CK56" s="4">
        <f t="shared" si="81"/>
        <v>0</v>
      </c>
      <c r="CL56" s="5">
        <f t="shared" si="82"/>
        <v>16989016.777338982</v>
      </c>
      <c r="CM56" s="5"/>
      <c r="CN56" s="3" t="s">
        <v>51</v>
      </c>
      <c r="CO56" s="4">
        <f>ParFedAn19!$C$7*CaGa19!$N57</f>
        <v>1572749.4151960679</v>
      </c>
      <c r="CP56" s="4">
        <f>ParFedAn19!$D$7*CaGa19!$N57</f>
        <v>216419.52212570919</v>
      </c>
      <c r="CQ56" s="4">
        <f>ParFedAn19!$E$7*CoAr14FIII19!R55</f>
        <v>0</v>
      </c>
      <c r="CR56" s="4">
        <f>ParFedAn19!$F$7*CaGa19!$N57</f>
        <v>57533.498425334095</v>
      </c>
      <c r="CS56" s="4">
        <f>ParFedAn19!$G$7*CaGa19!$N57</f>
        <v>117367.9158800194</v>
      </c>
      <c r="CT56" s="4">
        <f>ParFedAn19!$H$7*CaGa19!$N57</f>
        <v>7253.0012936908151</v>
      </c>
      <c r="CU56" s="4">
        <f>ParFedAn19!$I$7*CaGa19!$N57+Aj1S19!G58</f>
        <v>57516.344703156225</v>
      </c>
      <c r="CV56" s="4">
        <f>ParFedAn19!$J$7*CaGa19!$N57</f>
        <v>10174.928671393774</v>
      </c>
      <c r="CW56" s="4">
        <f>ParFedAn19!$K$7*CoAr14FII19!O57+Aj1S19!I58</f>
        <v>18236.277183926592</v>
      </c>
      <c r="CX56" s="4">
        <f>ISR!W57</f>
        <v>0</v>
      </c>
      <c r="CY56" s="5">
        <f>SUM(CO56:CX56)</f>
        <v>2057250.9034792979</v>
      </c>
      <c r="DA56" s="3" t="s">
        <v>51</v>
      </c>
      <c r="DB56" s="4">
        <f>ParFedAn19!$C$11*CaGa19!$N57</f>
        <v>2172276.236006788</v>
      </c>
      <c r="DC56" s="4">
        <f>ParFedAn19!$D$11*CaGa19!$N57</f>
        <v>313040.70789917739</v>
      </c>
      <c r="DD56" s="4">
        <f>ParFedAn19!$E$11*CoAr14FIII19!R55</f>
        <v>0</v>
      </c>
      <c r="DE56" s="4">
        <f>ParFedAn19!$F$11*CaGa19!$N57</f>
        <v>100295.2615185422</v>
      </c>
      <c r="DF56" s="4">
        <f>ParFedAn19!$G$11*CaGa19!$N57</f>
        <v>50346.758724297615</v>
      </c>
      <c r="DG56" s="4">
        <f>ParFedAn19!$H$11*CaGa19!$N57</f>
        <v>5910.5339593420294</v>
      </c>
      <c r="DH56" s="4">
        <f>ParFedAn19!$I$11*CaGa19!$N57+Aj1S19!G58</f>
        <v>60907.090066025994</v>
      </c>
      <c r="DI56" s="4">
        <f>ParFedAn19!$J$11*CaGa19!$N57</f>
        <v>10174.928671393774</v>
      </c>
      <c r="DJ56" s="4">
        <f>ParFedAn19!$K$11*CoAr14FII19!O57+Aj1S19!I58</f>
        <v>22161.871271382683</v>
      </c>
      <c r="DK56" s="4">
        <f>ISR!X57</f>
        <v>0</v>
      </c>
      <c r="DL56" s="5">
        <f t="shared" si="84"/>
        <v>2735113.3881169492</v>
      </c>
      <c r="DN56" s="3" t="s">
        <v>51</v>
      </c>
      <c r="DO56" s="4">
        <f>ParFedAn19!$C$14*CaGa19!$N57</f>
        <v>1568524.4671384909</v>
      </c>
      <c r="DP56" s="4">
        <f>ParFedAn19!$D$14*CaGa19!$N57</f>
        <v>215604.89853572645</v>
      </c>
      <c r="DQ56" s="4">
        <f>ParFedAn19!$E$14*CoAr14FIII19!R55</f>
        <v>0</v>
      </c>
      <c r="DR56" s="4">
        <f>ParFedAn19!$F$14*CaGa19!$N57</f>
        <v>86184.222764046353</v>
      </c>
      <c r="DS56" s="4">
        <f>ParFedAn19!$G$14*CaGa19!$N57</f>
        <v>50346.758724297615</v>
      </c>
      <c r="DT56" s="4">
        <f>ParFedAn19!$H$14*CaGa19!$N57</f>
        <v>6932.4679675269763</v>
      </c>
      <c r="DU56" s="4">
        <f>ParFedAn19!$I$14*CaGa19!$N57+Aj1S19!G58</f>
        <v>52379.977260363645</v>
      </c>
      <c r="DV56" s="4">
        <f>ParFedAn19!$J$14*CaGa19!$N57</f>
        <v>10174.928671393774</v>
      </c>
      <c r="DW56" s="4">
        <f>ParFedAn19!$K$14*CoAr14FII19!O57+Aj1S19!I58</f>
        <v>12635.372796212341</v>
      </c>
      <c r="DX56" s="4">
        <f>ISR!Y57</f>
        <v>0</v>
      </c>
      <c r="DY56" s="5">
        <f t="shared" si="85"/>
        <v>2002783.0938580581</v>
      </c>
      <c r="EA56" s="3" t="s">
        <v>51</v>
      </c>
      <c r="EB56" s="4">
        <f>ParFedAn19!$C$22*CaGa19!$N57</f>
        <v>1741394.1505008438</v>
      </c>
      <c r="EC56" s="4">
        <f>ParFedAn19!$D$22*CaGa19!$N57</f>
        <v>245808.72523595972</v>
      </c>
      <c r="ED56" s="4">
        <f>ParFedAn19!$E$22*CoAr14FIII19!R55</f>
        <v>0</v>
      </c>
      <c r="EE56" s="4">
        <f>ParFedAn19!$F$22*CaGa19!$N57</f>
        <v>52411.842062180127</v>
      </c>
      <c r="EF56" s="4">
        <f>ParFedAn19!$G$22*CaGa19!$N57</f>
        <v>152822.95794735674</v>
      </c>
      <c r="EG56" s="4">
        <f>ParFedAn19!$H$22*CaGa19!$N57</f>
        <v>6161.4319861736731</v>
      </c>
      <c r="EH56" s="4">
        <f>ParFedAn19!$I$22*CaGa19!$N57</f>
        <v>38156.185447668322</v>
      </c>
      <c r="EI56" s="4">
        <f>ParFedAn19!$J$22*CaGa19!$N57</f>
        <v>10174.928671393774</v>
      </c>
      <c r="EJ56" s="4">
        <f>ParFedAn19!$K$22*CoAr14FII19!O57</f>
        <v>15216.949524788439</v>
      </c>
      <c r="EK56" s="4">
        <f>ISR!Z57</f>
        <v>0</v>
      </c>
      <c r="EL56" s="5">
        <f t="shared" si="86"/>
        <v>2262147.1713763643</v>
      </c>
      <c r="EN56" s="3" t="s">
        <v>51</v>
      </c>
      <c r="EO56" s="4">
        <f>ParFedAn19!$C$26*CaGa19!$N57</f>
        <v>2118961.5236931923</v>
      </c>
      <c r="EP56" s="4">
        <f>ParFedAn19!$D$26*CaGa19!$N57</f>
        <v>285629.15068450011</v>
      </c>
      <c r="EQ56" s="4">
        <f>ParFedAn19!$E$26*CoAr14FIII19!R55</f>
        <v>0</v>
      </c>
      <c r="ER56" s="4">
        <f>ParFedAn19!$F$26*CaGa19!$N57</f>
        <v>53598.683025188642</v>
      </c>
      <c r="ES56" s="4">
        <f>ParFedAn19!$G$26*CaGa19!$N57</f>
        <v>50826.713396356681</v>
      </c>
      <c r="ET56" s="4">
        <f>ParFedAn19!$H$26*CaGa19!$N57</f>
        <v>3909.9437823240714</v>
      </c>
      <c r="EU56" s="4">
        <f>ParFedAn19!$I$26*CaGa19!$N57</f>
        <v>60265.769002798821</v>
      </c>
      <c r="EV56" s="4">
        <f>ParFedAn19!$J$26*CaGa19!$N57</f>
        <v>10174.928671393774</v>
      </c>
      <c r="EW56" s="4">
        <f>ParFedAn19!$K$26*CoAr14FII19!O57</f>
        <v>17651.614654560373</v>
      </c>
      <c r="EX56" s="4">
        <f>ISR!AA57</f>
        <v>0</v>
      </c>
      <c r="EY56" s="5">
        <f t="shared" si="87"/>
        <v>2601018.3269103151</v>
      </c>
      <c r="FA56" s="3" t="s">
        <v>51</v>
      </c>
      <c r="FB56" s="4">
        <f>ParFedAn19!$C$30*CaGa19!$N57</f>
        <v>1935473.4579301265</v>
      </c>
      <c r="FC56" s="4">
        <f>ParFedAn19!$D$30*CaGa19!$N57</f>
        <v>237000.40609002925</v>
      </c>
      <c r="FD56" s="4">
        <f>ParFedAn19!$E$30*CoAr14FIII19!R55</f>
        <v>731514.31510520272</v>
      </c>
      <c r="FE56" s="400">
        <f>ParFedAn19!$F$30*CaGa19!$N57</f>
        <v>-11719.283567352251</v>
      </c>
      <c r="FF56" s="4">
        <f>ParFedAn19!$G$30*CaGa19!$N57</f>
        <v>50346.758640452877</v>
      </c>
      <c r="FG56" s="4">
        <f>ParFedAn19!$H$30*CaGa19!$N57</f>
        <v>6473.0085648788936</v>
      </c>
      <c r="FH56" s="4">
        <f>ParFedAn19!$I$30*CaGa19!$N57</f>
        <v>51483.924626802254</v>
      </c>
      <c r="FI56" s="4">
        <f>ParFedAn19!$J$30*CaGa19!$N57</f>
        <v>10174.928671393774</v>
      </c>
      <c r="FJ56" s="4">
        <f>ParFedAn19!$K$30*CoAr14FII19!O57</f>
        <v>17972.378780801122</v>
      </c>
      <c r="FK56" s="4">
        <f>ISR!AB57</f>
        <v>0</v>
      </c>
      <c r="FL56" s="5">
        <f t="shared" si="88"/>
        <v>3028719.8948423346</v>
      </c>
      <c r="FN56" s="3" t="s">
        <v>51</v>
      </c>
      <c r="FO56" s="405">
        <f>ParFedAn19!C$41*CaGa19!$AC57+Aj1S19!AW58</f>
        <v>1656889.1509034769</v>
      </c>
      <c r="FP56" s="405">
        <f>ParFedAn19!D$41*CaGa19!$AC57+Aj1S19!AX58</f>
        <v>224523.59923241643</v>
      </c>
      <c r="FQ56" s="468">
        <f>IFERROR(ParFedAn19!$E$41*CoAr14FIII19!R55+Aj1S19!AY58,0)</f>
        <v>123919.45594123636</v>
      </c>
      <c r="FR56" s="405">
        <f>ParFedAn19!F$41*CaGa19!$AC57+Aj1S19!AZ58</f>
        <v>47234.14129168466</v>
      </c>
      <c r="FS56" s="405">
        <f>ParFedAn19!G$41*CaGa19!$AC57+Aj1S19!BA58</f>
        <v>170052.25972309438</v>
      </c>
      <c r="FT56" s="405">
        <f>ParFedAn19!H$41*CaGa19!$AC57+Aj1S19!BB58</f>
        <v>6632.6554450740532</v>
      </c>
      <c r="FU56" s="405">
        <f>ParFedAn19!I$41*CaGa19!$AC57+Aj1S19!BC58</f>
        <v>44644.492480908782</v>
      </c>
      <c r="FV56" s="405">
        <f>ParFedAn19!J$41*CaGa19!$AC57+Aj1S19!BD58</f>
        <v>10118.024899694194</v>
      </c>
      <c r="FW56" s="405">
        <f>ParFedAn19!K$41*CoAr14FII19!U57+Aj1S19!BE58</f>
        <v>17970.218838075376</v>
      </c>
      <c r="FX56" s="468">
        <f>IFERROR(ISR!AC57,0)</f>
        <v>0</v>
      </c>
      <c r="FY56" s="5">
        <f t="shared" si="89"/>
        <v>2301983.9987556613</v>
      </c>
      <c r="GA56" s="3" t="s">
        <v>51</v>
      </c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5">
        <f t="shared" si="90"/>
        <v>0</v>
      </c>
      <c r="GN56" s="3" t="s">
        <v>51</v>
      </c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5">
        <f t="shared" si="91"/>
        <v>0</v>
      </c>
      <c r="HA56" s="3" t="s">
        <v>51</v>
      </c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5">
        <f t="shared" si="92"/>
        <v>0</v>
      </c>
      <c r="HN56" s="3" t="s">
        <v>51</v>
      </c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5">
        <f t="shared" si="93"/>
        <v>0</v>
      </c>
      <c r="IA56" s="3" t="s">
        <v>51</v>
      </c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5">
        <f t="shared" si="94"/>
        <v>0</v>
      </c>
    </row>
    <row r="57" spans="1:246" s="2" customFormat="1" ht="13.5" thickBot="1">
      <c r="A57" s="8" t="s">
        <v>52</v>
      </c>
      <c r="B57" s="9">
        <f t="shared" ref="B57:I57" si="105">SUM(B6:B56)</f>
        <v>1589378529.0366242</v>
      </c>
      <c r="C57" s="9">
        <f t="shared" si="105"/>
        <v>222862397.39803219</v>
      </c>
      <c r="D57" s="101"/>
      <c r="E57" s="9">
        <f t="shared" si="105"/>
        <v>72988677.416149095</v>
      </c>
      <c r="F57" s="9">
        <f t="shared" si="105"/>
        <v>65226101.650404491</v>
      </c>
      <c r="G57" s="9">
        <f t="shared" si="105"/>
        <v>6011076.4605301088</v>
      </c>
      <c r="H57" s="9">
        <f t="shared" si="105"/>
        <v>51167760.000000037</v>
      </c>
      <c r="I57" s="9">
        <f t="shared" si="105"/>
        <v>9130513.2000000011</v>
      </c>
      <c r="J57" s="101">
        <f>SUM(J6:J56)</f>
        <v>57504547.658727318</v>
      </c>
      <c r="K57" s="101">
        <f>SUM(K6:K56)</f>
        <v>231374725</v>
      </c>
      <c r="L57" s="101">
        <f>SUM(L6:L56)</f>
        <v>2305644327.8204675</v>
      </c>
      <c r="M57" s="3"/>
      <c r="N57" s="8" t="s">
        <v>52</v>
      </c>
      <c r="O57" s="101">
        <f t="shared" ref="O57:V57" si="106">SUM(O6:O56)</f>
        <v>1733636867.1419663</v>
      </c>
      <c r="P57" s="101">
        <f t="shared" si="106"/>
        <v>229853728.50844765</v>
      </c>
      <c r="Q57" s="101"/>
      <c r="R57" s="101">
        <f t="shared" si="106"/>
        <v>28204208.374890044</v>
      </c>
      <c r="S57" s="101">
        <f t="shared" si="106"/>
        <v>75974906.282582358</v>
      </c>
      <c r="T57" s="101">
        <f t="shared" si="106"/>
        <v>4948723.2923300173</v>
      </c>
      <c r="U57" s="101">
        <f t="shared" si="106"/>
        <v>44839548.000000007</v>
      </c>
      <c r="V57" s="101">
        <f t="shared" si="106"/>
        <v>9130513.2000000011</v>
      </c>
      <c r="W57" s="101">
        <f>SUM(W6:W56)</f>
        <v>54712313.520909138</v>
      </c>
      <c r="X57" s="101">
        <f>SUM(X6:X56)</f>
        <v>239134530</v>
      </c>
      <c r="Y57" s="122">
        <f>SUM(Y6:Y56)</f>
        <v>2549547141.1883621</v>
      </c>
      <c r="Z57" s="5"/>
      <c r="AA57" s="8" t="s">
        <v>52</v>
      </c>
      <c r="AB57" s="101">
        <f t="shared" ref="AB57:AI57" si="107">SUM(AB6:AB56)</f>
        <v>498548136.835262</v>
      </c>
      <c r="AC57" s="101">
        <f t="shared" si="107"/>
        <v>67558951.536797255</v>
      </c>
      <c r="AD57" s="101"/>
      <c r="AE57" s="101">
        <f t="shared" si="107"/>
        <v>14215493.184411189</v>
      </c>
      <c r="AF57" s="101">
        <f t="shared" si="107"/>
        <v>51074317.13920401</v>
      </c>
      <c r="AG57" s="101">
        <f t="shared" si="107"/>
        <v>1994631.9910295131</v>
      </c>
      <c r="AH57" s="101">
        <f t="shared" si="107"/>
        <v>13436287</v>
      </c>
      <c r="AI57" s="101">
        <f t="shared" si="107"/>
        <v>3043504.4</v>
      </c>
      <c r="AJ57" s="101">
        <f>SUM(AJ6:AJ56)</f>
        <v>19356095.578909107</v>
      </c>
      <c r="AK57" s="101">
        <f>SUM(AK6:AK56)</f>
        <v>62063720</v>
      </c>
      <c r="AL57" s="122">
        <f>SUM(AL6:AL56)</f>
        <v>753162841.38558614</v>
      </c>
      <c r="AN57" s="8" t="s">
        <v>52</v>
      </c>
      <c r="AO57" s="101">
        <f t="shared" ref="AO57:AV57" si="108">SUM(AO6:AO56)</f>
        <v>0</v>
      </c>
      <c r="AP57" s="101">
        <f t="shared" si="108"/>
        <v>0</v>
      </c>
      <c r="AQ57" s="101"/>
      <c r="AR57" s="101">
        <f t="shared" si="108"/>
        <v>0</v>
      </c>
      <c r="AS57" s="101">
        <f t="shared" si="108"/>
        <v>0</v>
      </c>
      <c r="AT57" s="101">
        <f t="shared" si="108"/>
        <v>0</v>
      </c>
      <c r="AU57" s="101">
        <f t="shared" si="108"/>
        <v>0</v>
      </c>
      <c r="AV57" s="101">
        <f t="shared" si="108"/>
        <v>0</v>
      </c>
      <c r="AW57" s="101">
        <f>SUM(AW6:AW56)</f>
        <v>0</v>
      </c>
      <c r="AX57" s="101">
        <f>SUM(AX6:AX56)</f>
        <v>0</v>
      </c>
      <c r="AY57" s="122">
        <f>SUM(AY6:AY56)</f>
        <v>0</v>
      </c>
      <c r="BA57" s="8" t="s">
        <v>52</v>
      </c>
      <c r="BB57" s="101">
        <f t="shared" ref="BB57:BI57" si="109">SUM(BB6:BB56)</f>
        <v>3323015396.1785908</v>
      </c>
      <c r="BC57" s="101">
        <f t="shared" si="109"/>
        <v>452716125.9064799</v>
      </c>
      <c r="BD57" s="101"/>
      <c r="BE57" s="101">
        <f t="shared" si="109"/>
        <v>101192885.79103912</v>
      </c>
      <c r="BF57" s="101">
        <f t="shared" si="109"/>
        <v>141201007.93298686</v>
      </c>
      <c r="BG57" s="101">
        <f t="shared" si="109"/>
        <v>10959799.752860123</v>
      </c>
      <c r="BH57" s="101">
        <f t="shared" si="109"/>
        <v>96007308.00000003</v>
      </c>
      <c r="BI57" s="101">
        <f t="shared" si="109"/>
        <v>18261026.400000002</v>
      </c>
      <c r="BJ57" s="101">
        <f>SUM(BJ6:BJ56)</f>
        <v>112216861.17963648</v>
      </c>
      <c r="BK57" s="101">
        <f>SUM(BK6:BK56)</f>
        <v>470509255</v>
      </c>
      <c r="BL57" s="122">
        <f>SUM(BL6:BL56)</f>
        <v>4855191469.0088301</v>
      </c>
      <c r="BN57" s="8" t="s">
        <v>52</v>
      </c>
      <c r="BO57" s="101">
        <f t="shared" ref="BO57:BV57" si="110">SUM(BO6:BO56)</f>
        <v>498548136.835262</v>
      </c>
      <c r="BP57" s="101">
        <f t="shared" si="110"/>
        <v>67558951.536797255</v>
      </c>
      <c r="BQ57" s="101"/>
      <c r="BR57" s="101">
        <f t="shared" si="110"/>
        <v>14215493.184411189</v>
      </c>
      <c r="BS57" s="101">
        <f t="shared" si="110"/>
        <v>51074317.13920401</v>
      </c>
      <c r="BT57" s="101">
        <f t="shared" si="110"/>
        <v>1994631.9910295131</v>
      </c>
      <c r="BU57" s="101">
        <f t="shared" si="110"/>
        <v>13436287</v>
      </c>
      <c r="BV57" s="101">
        <f t="shared" si="110"/>
        <v>3043504.4</v>
      </c>
      <c r="BW57" s="101">
        <f>SUM(BW6:BW56)</f>
        <v>19356095.578909107</v>
      </c>
      <c r="BX57" s="101">
        <f>SUM(BX6:BX56)</f>
        <v>62063720</v>
      </c>
      <c r="BY57" s="122">
        <f>SUM(BY6:BY56)</f>
        <v>753162841.38558614</v>
      </c>
      <c r="CA57" s="8" t="s">
        <v>52</v>
      </c>
      <c r="CB57" s="101">
        <f t="shared" ref="CB57:CI57" si="111">SUM(CB6:CB56)</f>
        <v>3821563533.0138521</v>
      </c>
      <c r="CC57" s="101">
        <f t="shared" si="111"/>
        <v>520275077.44327712</v>
      </c>
      <c r="CD57" s="101"/>
      <c r="CE57" s="101">
        <f t="shared" si="111"/>
        <v>115408378.97545029</v>
      </c>
      <c r="CF57" s="101">
        <f t="shared" si="111"/>
        <v>192275325.07219079</v>
      </c>
      <c r="CG57" s="101">
        <f t="shared" si="111"/>
        <v>12954431.743889637</v>
      </c>
      <c r="CH57" s="101">
        <f t="shared" si="111"/>
        <v>109443595.00000003</v>
      </c>
      <c r="CI57" s="101">
        <f t="shared" si="111"/>
        <v>21304530.800000001</v>
      </c>
      <c r="CJ57" s="101">
        <f>SUM(CJ6:CJ56)</f>
        <v>131572956.75854556</v>
      </c>
      <c r="CK57" s="101">
        <f>SUM(CK6:CK56)</f>
        <v>532572975</v>
      </c>
      <c r="CL57" s="122">
        <f>SUM(CL6:CL56)</f>
        <v>5608354310.3944168</v>
      </c>
      <c r="CM57" s="5"/>
      <c r="CN57" s="8" t="s">
        <v>52</v>
      </c>
      <c r="CO57" s="9">
        <f t="shared" ref="CO57:CV57" si="112">SUM(CO6:CO56)</f>
        <v>470437672.81672513</v>
      </c>
      <c r="CP57" s="9">
        <f t="shared" si="112"/>
        <v>64734976.441389367</v>
      </c>
      <c r="CQ57" s="101">
        <f>SUM(CQ6:CQ56)</f>
        <v>0</v>
      </c>
      <c r="CR57" s="9">
        <f t="shared" si="112"/>
        <v>17209305.46640496</v>
      </c>
      <c r="CS57" s="9">
        <f t="shared" si="112"/>
        <v>35106857.250404477</v>
      </c>
      <c r="CT57" s="9">
        <f t="shared" si="112"/>
        <v>2169503.3020344405</v>
      </c>
      <c r="CU57" s="9">
        <f t="shared" si="112"/>
        <v>17229969.000000007</v>
      </c>
      <c r="CV57" s="9">
        <f t="shared" si="112"/>
        <v>3043504.4000000008</v>
      </c>
      <c r="CW57" s="101">
        <f>SUM(CW6:CW56)</f>
        <v>19769142.442424249</v>
      </c>
      <c r="CX57" s="101">
        <f>SUM(CX6:CX56)</f>
        <v>36733712</v>
      </c>
      <c r="CY57" s="10">
        <f>SUM(CY6:CY56)</f>
        <v>666434643.1193825</v>
      </c>
      <c r="DA57" s="8" t="s">
        <v>52</v>
      </c>
      <c r="DB57" s="9">
        <f t="shared" ref="DB57:DI57" si="113">SUM(DB6:DB56)</f>
        <v>649766941.45183337</v>
      </c>
      <c r="DC57" s="9">
        <f t="shared" si="113"/>
        <v>93636113.101100847</v>
      </c>
      <c r="DD57" s="101">
        <f>SUM(DD6:DD56)</f>
        <v>0</v>
      </c>
      <c r="DE57" s="9">
        <f t="shared" si="113"/>
        <v>30000118.879361205</v>
      </c>
      <c r="DF57" s="9">
        <f t="shared" si="113"/>
        <v>15059622.200000005</v>
      </c>
      <c r="DG57" s="9">
        <f t="shared" si="113"/>
        <v>1767947.1466155024</v>
      </c>
      <c r="DH57" s="9">
        <f t="shared" si="113"/>
        <v>18244202.000000007</v>
      </c>
      <c r="DI57" s="9">
        <f t="shared" si="113"/>
        <v>3043504.4000000008</v>
      </c>
      <c r="DJ57" s="101">
        <f>SUM(DJ6:DJ56)</f>
        <v>23993657.606060628</v>
      </c>
      <c r="DK57" s="101">
        <f>SUM(DK6:DK56)</f>
        <v>99699418</v>
      </c>
      <c r="DL57" s="10">
        <f>SUM(DL6:DL56)</f>
        <v>935211524.78497159</v>
      </c>
      <c r="DN57" s="8" t="s">
        <v>52</v>
      </c>
      <c r="DO57" s="9">
        <f t="shared" ref="DO57:DV57" si="114">SUM(DO6:DO56)</f>
        <v>469173914.76806587</v>
      </c>
      <c r="DP57" s="9">
        <f t="shared" si="114"/>
        <v>64491307.855542019</v>
      </c>
      <c r="DQ57" s="101">
        <f>SUM(DQ6:DQ56)</f>
        <v>0</v>
      </c>
      <c r="DR57" s="9">
        <f t="shared" si="114"/>
        <v>25779253.070382923</v>
      </c>
      <c r="DS57" s="9">
        <f t="shared" si="114"/>
        <v>15059622.200000005</v>
      </c>
      <c r="DT57" s="9">
        <f t="shared" si="114"/>
        <v>2073626.0118801643</v>
      </c>
      <c r="DU57" s="9">
        <f t="shared" si="114"/>
        <v>15693589.000000007</v>
      </c>
      <c r="DV57" s="9">
        <f t="shared" si="114"/>
        <v>3043504.4000000008</v>
      </c>
      <c r="DW57" s="101">
        <f>SUM(DW6:DW56)</f>
        <v>13741747.610242445</v>
      </c>
      <c r="DX57" s="101">
        <f>SUM(DX6:DX56)</f>
        <v>94941595</v>
      </c>
      <c r="DY57" s="10">
        <f>SUM(DY6:DY56)</f>
        <v>703998159.9161135</v>
      </c>
      <c r="EA57" s="8" t="s">
        <v>52</v>
      </c>
      <c r="EB57" s="9">
        <f t="shared" ref="EB57:EI57" si="115">SUM(EB6:EB56)</f>
        <v>520882350.17156035</v>
      </c>
      <c r="EC57" s="9">
        <f t="shared" si="115"/>
        <v>73525816.344770119</v>
      </c>
      <c r="ED57" s="101">
        <f>SUM(ED6:ED56)</f>
        <v>0</v>
      </c>
      <c r="EE57" s="9">
        <f t="shared" si="115"/>
        <v>15677325.815248162</v>
      </c>
      <c r="EF57" s="9">
        <f t="shared" si="115"/>
        <v>45712098.822023772</v>
      </c>
      <c r="EG57" s="9">
        <f t="shared" si="115"/>
        <v>1842995.2647178208</v>
      </c>
      <c r="EH57" s="9">
        <f t="shared" si="115"/>
        <v>11413202.199999997</v>
      </c>
      <c r="EI57" s="9">
        <f t="shared" si="115"/>
        <v>3043504.4000000008</v>
      </c>
      <c r="EJ57" s="101">
        <f>SUM(EJ6:EJ56)</f>
        <v>16375670.173636353</v>
      </c>
      <c r="EK57" s="101">
        <f>SUM(EK6:EK56)</f>
        <v>65390108</v>
      </c>
      <c r="EL57" s="10">
        <f>SUM(EL6:EL56)</f>
        <v>753863071.19195664</v>
      </c>
      <c r="EN57" s="8" t="s">
        <v>52</v>
      </c>
      <c r="EO57" s="9">
        <f t="shared" ref="EO57:EV57" si="116">SUM(EO6:EO56)</f>
        <v>633819550.88512027</v>
      </c>
      <c r="EP57" s="9">
        <f t="shared" si="116"/>
        <v>85436822.69936341</v>
      </c>
      <c r="EQ57" s="101">
        <f>SUM(EQ6:EQ56)</f>
        <v>0</v>
      </c>
      <c r="ER57" s="9">
        <f t="shared" si="116"/>
        <v>16032331.32041421</v>
      </c>
      <c r="ES57" s="9">
        <f t="shared" si="116"/>
        <v>15203185.285638049</v>
      </c>
      <c r="ET57" s="9">
        <f t="shared" si="116"/>
        <v>1169534.5972018384</v>
      </c>
      <c r="EU57" s="9">
        <f t="shared" si="116"/>
        <v>18026576.800000001</v>
      </c>
      <c r="EV57" s="9">
        <f t="shared" si="116"/>
        <v>3043504.4000000008</v>
      </c>
      <c r="EW57" s="101">
        <f>SUM(EW6:EW56)</f>
        <v>18995727.044000003</v>
      </c>
      <c r="EX57" s="101">
        <f>SUM(EX6:EX56)</f>
        <v>65819439</v>
      </c>
      <c r="EY57" s="10">
        <f>SUM(EY6:EY56)</f>
        <v>857546672.03173757</v>
      </c>
      <c r="FA57" s="8" t="s">
        <v>52</v>
      </c>
      <c r="FB57" s="9">
        <f t="shared" ref="FB57:FI57" si="117">SUM(FB6:FB56)</f>
        <v>578934966.08528578</v>
      </c>
      <c r="FC57" s="9">
        <f t="shared" si="117"/>
        <v>70891089.464314133</v>
      </c>
      <c r="FD57" s="101">
        <f>SUM(FD6:FD56)</f>
        <v>129111802.86723654</v>
      </c>
      <c r="FE57" s="401">
        <f t="shared" si="117"/>
        <v>-3505448.7607723419</v>
      </c>
      <c r="FF57" s="9">
        <f t="shared" si="117"/>
        <v>15059622.174920533</v>
      </c>
      <c r="FG57" s="9">
        <f t="shared" si="117"/>
        <v>1936193.4304103567</v>
      </c>
      <c r="FH57" s="9">
        <f t="shared" si="117"/>
        <v>15399769.000000004</v>
      </c>
      <c r="FI57" s="9">
        <f t="shared" si="117"/>
        <v>3043504.4000000008</v>
      </c>
      <c r="FJ57" s="101">
        <f>SUM(FJ6:FJ56)</f>
        <v>19340916.303272795</v>
      </c>
      <c r="FK57" s="101">
        <f>SUM(FK6:FK56)</f>
        <v>107924983</v>
      </c>
      <c r="FL57" s="10">
        <f>SUM(FL6:FL56)</f>
        <v>830212414.96466804</v>
      </c>
      <c r="FN57" s="8" t="s">
        <v>52</v>
      </c>
      <c r="FO57" s="466">
        <f t="shared" ref="FO57:FV57" si="118">SUM(FO6:FO56)</f>
        <v>498548136.835262</v>
      </c>
      <c r="FP57" s="466">
        <f t="shared" si="118"/>
        <v>67558951.536797255</v>
      </c>
      <c r="FQ57" s="466">
        <f>SUM(FQ6:FQ56)</f>
        <v>21871703.719973203</v>
      </c>
      <c r="FR57" s="466">
        <f t="shared" si="118"/>
        <v>14215493.184411189</v>
      </c>
      <c r="FS57" s="466">
        <f t="shared" si="118"/>
        <v>51074317.13920401</v>
      </c>
      <c r="FT57" s="466">
        <f t="shared" si="118"/>
        <v>1994631.9910295131</v>
      </c>
      <c r="FU57" s="466">
        <f t="shared" si="118"/>
        <v>13436287</v>
      </c>
      <c r="FV57" s="466">
        <f t="shared" si="118"/>
        <v>3043504.4</v>
      </c>
      <c r="FW57" s="466">
        <f>SUM(FW6:FW56)</f>
        <v>19356095.578909107</v>
      </c>
      <c r="FX57" s="466">
        <f>SUM(FX6:FX56)</f>
        <v>62063720</v>
      </c>
      <c r="FY57" s="122">
        <f>SUM(FY6:FY56)</f>
        <v>753162841.38558614</v>
      </c>
      <c r="GA57" s="8" t="s">
        <v>52</v>
      </c>
      <c r="GB57" s="101">
        <f t="shared" ref="GB57:GI57" si="119">SUM(GB6:GB56)</f>
        <v>0</v>
      </c>
      <c r="GC57" s="101">
        <f t="shared" si="119"/>
        <v>0</v>
      </c>
      <c r="GD57" s="101"/>
      <c r="GE57" s="101">
        <f t="shared" si="119"/>
        <v>0</v>
      </c>
      <c r="GF57" s="101">
        <f t="shared" si="119"/>
        <v>0</v>
      </c>
      <c r="GG57" s="101">
        <f t="shared" si="119"/>
        <v>0</v>
      </c>
      <c r="GH57" s="101">
        <f t="shared" si="119"/>
        <v>0</v>
      </c>
      <c r="GI57" s="101">
        <f t="shared" si="119"/>
        <v>0</v>
      </c>
      <c r="GJ57" s="101">
        <f>SUM(GJ6:GJ56)</f>
        <v>0</v>
      </c>
      <c r="GK57" s="101">
        <f>SUM(GK6:GK56)</f>
        <v>0</v>
      </c>
      <c r="GL57" s="122">
        <f>SUM(GL6:GL56)</f>
        <v>0</v>
      </c>
      <c r="GN57" s="8" t="s">
        <v>52</v>
      </c>
      <c r="GO57" s="101">
        <f t="shared" ref="GO57:GV57" si="120">SUM(GO6:GO56)</f>
        <v>0</v>
      </c>
      <c r="GP57" s="101">
        <f t="shared" si="120"/>
        <v>0</v>
      </c>
      <c r="GQ57" s="101"/>
      <c r="GR57" s="101">
        <f t="shared" si="120"/>
        <v>0</v>
      </c>
      <c r="GS57" s="101">
        <f t="shared" si="120"/>
        <v>0</v>
      </c>
      <c r="GT57" s="101">
        <f t="shared" si="120"/>
        <v>0</v>
      </c>
      <c r="GU57" s="101">
        <f t="shared" si="120"/>
        <v>0</v>
      </c>
      <c r="GV57" s="101">
        <f t="shared" si="120"/>
        <v>0</v>
      </c>
      <c r="GW57" s="101">
        <f>SUM(GW6:GW56)</f>
        <v>0</v>
      </c>
      <c r="GX57" s="101">
        <f>SUM(GX6:GX56)</f>
        <v>0</v>
      </c>
      <c r="GY57" s="122">
        <f>SUM(GY6:GY56)</f>
        <v>0</v>
      </c>
      <c r="HA57" s="8" t="s">
        <v>52</v>
      </c>
      <c r="HB57" s="101">
        <f t="shared" ref="HB57:HI57" si="121">SUM(HB6:HB56)</f>
        <v>0</v>
      </c>
      <c r="HC57" s="101">
        <f t="shared" si="121"/>
        <v>0</v>
      </c>
      <c r="HD57" s="101"/>
      <c r="HE57" s="101">
        <f t="shared" si="121"/>
        <v>0</v>
      </c>
      <c r="HF57" s="101">
        <f t="shared" si="121"/>
        <v>0</v>
      </c>
      <c r="HG57" s="101">
        <f t="shared" si="121"/>
        <v>0</v>
      </c>
      <c r="HH57" s="101">
        <f t="shared" si="121"/>
        <v>0</v>
      </c>
      <c r="HI57" s="101">
        <f t="shared" si="121"/>
        <v>0</v>
      </c>
      <c r="HJ57" s="101">
        <f>SUM(HJ6:HJ56)</f>
        <v>0</v>
      </c>
      <c r="HK57" s="101">
        <f>SUM(HK6:HK56)</f>
        <v>0</v>
      </c>
      <c r="HL57" s="122">
        <f>SUM(HL6:HL56)</f>
        <v>0</v>
      </c>
      <c r="HN57" s="8" t="s">
        <v>52</v>
      </c>
      <c r="HO57" s="101">
        <f t="shared" ref="HO57:HV57" si="122">SUM(HO6:HO56)</f>
        <v>0</v>
      </c>
      <c r="HP57" s="101">
        <f t="shared" si="122"/>
        <v>0</v>
      </c>
      <c r="HQ57" s="101"/>
      <c r="HR57" s="101">
        <f t="shared" si="122"/>
        <v>0</v>
      </c>
      <c r="HS57" s="101">
        <f t="shared" si="122"/>
        <v>0</v>
      </c>
      <c r="HT57" s="101">
        <f t="shared" si="122"/>
        <v>0</v>
      </c>
      <c r="HU57" s="101">
        <f t="shared" si="122"/>
        <v>0</v>
      </c>
      <c r="HV57" s="101">
        <f t="shared" si="122"/>
        <v>0</v>
      </c>
      <c r="HW57" s="101">
        <f>SUM(HW6:HW56)</f>
        <v>0</v>
      </c>
      <c r="HX57" s="101">
        <f>SUM(HX6:HX56)</f>
        <v>0</v>
      </c>
      <c r="HY57" s="122">
        <f>SUM(HY6:HY56)</f>
        <v>0</v>
      </c>
      <c r="IA57" s="8" t="s">
        <v>52</v>
      </c>
      <c r="IB57" s="101">
        <f t="shared" ref="IB57:II57" si="123">SUM(IB6:IB56)</f>
        <v>0</v>
      </c>
      <c r="IC57" s="101">
        <f t="shared" si="123"/>
        <v>0</v>
      </c>
      <c r="ID57" s="101"/>
      <c r="IE57" s="101">
        <f t="shared" si="123"/>
        <v>0</v>
      </c>
      <c r="IF57" s="101">
        <f t="shared" si="123"/>
        <v>0</v>
      </c>
      <c r="IG57" s="101">
        <f t="shared" si="123"/>
        <v>0</v>
      </c>
      <c r="IH57" s="101">
        <f t="shared" si="123"/>
        <v>0</v>
      </c>
      <c r="II57" s="101">
        <f t="shared" si="123"/>
        <v>0</v>
      </c>
      <c r="IJ57" s="101">
        <f>SUM(IJ6:IJ56)</f>
        <v>0</v>
      </c>
      <c r="IK57" s="101">
        <f>SUM(IK6:IK56)</f>
        <v>0</v>
      </c>
      <c r="IL57" s="122">
        <f>SUM(IL6:IL56)</f>
        <v>0</v>
      </c>
    </row>
    <row r="58" spans="1:246" ht="13.5" thickTop="1"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</row>
    <row r="59" spans="1:246" ht="16.5" customHeight="1">
      <c r="A59" s="498" t="s">
        <v>305</v>
      </c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CN59" s="118" t="s">
        <v>143</v>
      </c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</row>
    <row r="60" spans="1:246">
      <c r="A60" s="498"/>
      <c r="B60" s="498"/>
      <c r="C60" s="498"/>
      <c r="D60" s="498"/>
      <c r="E60" s="498"/>
      <c r="F60" s="498"/>
      <c r="G60" s="498"/>
      <c r="H60" s="498"/>
      <c r="I60" s="498"/>
      <c r="J60" s="498"/>
      <c r="K60" s="498"/>
    </row>
    <row r="61" spans="1:246">
      <c r="A61" s="498"/>
      <c r="B61" s="498"/>
      <c r="C61" s="498"/>
      <c r="D61" s="498"/>
      <c r="E61" s="498"/>
      <c r="F61" s="498"/>
      <c r="G61" s="498"/>
      <c r="H61" s="498"/>
      <c r="I61" s="498"/>
      <c r="J61" s="498"/>
      <c r="K61" s="498"/>
    </row>
    <row r="62" spans="1:246" ht="16.5" customHeight="1"/>
  </sheetData>
  <mergeCells count="77">
    <mergeCell ref="CA1:CL1"/>
    <mergeCell ref="AA2:AL2"/>
    <mergeCell ref="AN2:AY2"/>
    <mergeCell ref="BA2:BL2"/>
    <mergeCell ref="BN2:BY2"/>
    <mergeCell ref="CA2:CL2"/>
    <mergeCell ref="AA1:AL1"/>
    <mergeCell ref="AN1:AY1"/>
    <mergeCell ref="BA1:BL1"/>
    <mergeCell ref="BN1:BY1"/>
    <mergeCell ref="HN3:HY3"/>
    <mergeCell ref="IA3:IL3"/>
    <mergeCell ref="FN4:FY4"/>
    <mergeCell ref="GA4:GL4"/>
    <mergeCell ref="GN4:GY4"/>
    <mergeCell ref="HA4:HL4"/>
    <mergeCell ref="HN4:HY4"/>
    <mergeCell ref="IA4:IL4"/>
    <mergeCell ref="FN3:FY3"/>
    <mergeCell ref="GA3:GL3"/>
    <mergeCell ref="GN3:GY3"/>
    <mergeCell ref="HA3:HL3"/>
    <mergeCell ref="HN1:HY1"/>
    <mergeCell ref="IA1:IL1"/>
    <mergeCell ref="FN2:FY2"/>
    <mergeCell ref="GA2:GL2"/>
    <mergeCell ref="GN2:GY2"/>
    <mergeCell ref="HA2:HL2"/>
    <mergeCell ref="HN2:HY2"/>
    <mergeCell ref="IA2:IL2"/>
    <mergeCell ref="FN1:FY1"/>
    <mergeCell ref="GA1:GL1"/>
    <mergeCell ref="GN1:GY1"/>
    <mergeCell ref="HA1:HL1"/>
    <mergeCell ref="A59:K61"/>
    <mergeCell ref="EA1:EL1"/>
    <mergeCell ref="EN1:EY1"/>
    <mergeCell ref="FA1:FL1"/>
    <mergeCell ref="A2:L2"/>
    <mergeCell ref="N2:Y2"/>
    <mergeCell ref="CN2:CY2"/>
    <mergeCell ref="DA2:DL2"/>
    <mergeCell ref="DN2:DY2"/>
    <mergeCell ref="EA2:EL2"/>
    <mergeCell ref="A1:L1"/>
    <mergeCell ref="N1:Y1"/>
    <mergeCell ref="CN1:CY1"/>
    <mergeCell ref="DA1:DL1"/>
    <mergeCell ref="DN1:DY1"/>
    <mergeCell ref="EN2:EY2"/>
    <mergeCell ref="FA2:FL2"/>
    <mergeCell ref="A3:L3"/>
    <mergeCell ref="N3:Y3"/>
    <mergeCell ref="CN3:CY3"/>
    <mergeCell ref="DA3:DL3"/>
    <mergeCell ref="DN3:DY3"/>
    <mergeCell ref="EA3:EL3"/>
    <mergeCell ref="EN3:EY3"/>
    <mergeCell ref="FA3:FL3"/>
    <mergeCell ref="AA3:AL3"/>
    <mergeCell ref="AN3:AY3"/>
    <mergeCell ref="BA3:BL3"/>
    <mergeCell ref="BN3:BY3"/>
    <mergeCell ref="CA3:CL3"/>
    <mergeCell ref="DN4:DY4"/>
    <mergeCell ref="EA4:EL4"/>
    <mergeCell ref="EN4:EY4"/>
    <mergeCell ref="FA4:FL4"/>
    <mergeCell ref="A4:L4"/>
    <mergeCell ref="N4:Y4"/>
    <mergeCell ref="CN4:CY4"/>
    <mergeCell ref="DA4:DL4"/>
    <mergeCell ref="AA4:AL4"/>
    <mergeCell ref="AN4:AY4"/>
    <mergeCell ref="BA4:BL4"/>
    <mergeCell ref="BN4:BY4"/>
    <mergeCell ref="CA4:CL4"/>
  </mergeCells>
  <printOptions horizontalCentered="1" verticalCentered="1"/>
  <pageMargins left="0.39370078740157483" right="0.39370078740157483" top="0.15748031496062992" bottom="0.15748031496062992" header="0.15748031496062992" footer="0.15748031496062992"/>
  <pageSetup scale="65" orientation="landscape" r:id="rId1"/>
  <headerFooter alignWithMargins="0">
    <oddFooter>&amp;R&amp;D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B87"/>
  <sheetViews>
    <sheetView zoomScale="85" zoomScaleNormal="85" workbookViewId="0">
      <selection activeCell="BA5" sqref="BA5"/>
    </sheetView>
  </sheetViews>
  <sheetFormatPr baseColWidth="10" defaultColWidth="9.7109375" defaultRowHeight="12.75"/>
  <cols>
    <col min="1" max="1" width="28.85546875" style="17" customWidth="1"/>
    <col min="2" max="11" width="15.7109375" style="17" customWidth="1"/>
    <col min="12" max="12" width="12.42578125" style="17" customWidth="1"/>
    <col min="13" max="13" width="15.42578125" style="17" customWidth="1"/>
    <col min="14" max="14" width="12.5703125" style="30" customWidth="1"/>
    <col min="15" max="15" width="12.28515625" style="17" customWidth="1"/>
    <col min="16" max="16" width="15.5703125" style="17" customWidth="1"/>
    <col min="17" max="17" width="12" style="30" customWidth="1"/>
    <col min="18" max="18" width="17.7109375" style="32" customWidth="1"/>
    <col min="19" max="19" width="18" style="17" customWidth="1"/>
    <col min="20" max="20" width="16.140625" style="17" customWidth="1"/>
    <col min="21" max="21" width="14.140625" style="17" customWidth="1"/>
    <col min="22" max="22" width="15.5703125" style="17" customWidth="1"/>
    <col min="23" max="23" width="14.5703125" style="17" customWidth="1"/>
    <col min="24" max="24" width="17.42578125" style="17" customWidth="1"/>
    <col min="25" max="25" width="14.28515625" style="17" customWidth="1"/>
    <col min="26" max="26" width="15" style="17" customWidth="1"/>
    <col min="27" max="27" width="16.140625" style="17" customWidth="1"/>
    <col min="28" max="28" width="13.140625" style="17" customWidth="1"/>
    <col min="29" max="29" width="14" style="17" customWidth="1"/>
    <col min="30" max="30" width="12.85546875" style="17" customWidth="1"/>
    <col min="31" max="31" width="14.42578125" style="17" customWidth="1"/>
    <col min="32" max="32" width="14.28515625" style="17" customWidth="1"/>
    <col min="33" max="33" width="15.42578125" style="17" customWidth="1"/>
    <col min="34" max="34" width="13.5703125" style="17" customWidth="1"/>
    <col min="35" max="35" width="14.140625" style="17" customWidth="1"/>
    <col min="36" max="36" width="16.85546875" style="17" customWidth="1"/>
    <col min="37" max="37" width="14.140625" style="30" customWidth="1"/>
    <col min="38" max="38" width="18.42578125" style="17" bestFit="1" customWidth="1"/>
    <col min="39" max="39" width="16.85546875" style="17" bestFit="1" customWidth="1"/>
    <col min="40" max="40" width="13.85546875" style="30" customWidth="1"/>
    <col min="41" max="41" width="15.140625" style="30" customWidth="1"/>
    <col min="42" max="42" width="17.5703125" style="32" customWidth="1"/>
    <col min="43" max="43" width="3.7109375" style="17" customWidth="1"/>
    <col min="44" max="46" width="18.42578125" style="17" customWidth="1"/>
    <col min="47" max="47" width="24.5703125" style="17" customWidth="1"/>
    <col min="48" max="48" width="16.140625" style="17" bestFit="1" customWidth="1"/>
    <col min="49" max="49" width="9.7109375" style="17"/>
    <col min="50" max="52" width="19.7109375" style="17" customWidth="1"/>
    <col min="53" max="53" width="22.140625" style="17" customWidth="1"/>
    <col min="54" max="55" width="19.7109375" style="17" customWidth="1"/>
    <col min="56" max="16384" width="9.7109375" style="17"/>
  </cols>
  <sheetData>
    <row r="1" spans="1:54" ht="18.75" thickBot="1">
      <c r="B1" s="511" t="s">
        <v>134</v>
      </c>
      <c r="C1" s="511"/>
      <c r="D1" s="511"/>
      <c r="E1" s="511"/>
      <c r="F1" s="511"/>
      <c r="G1" s="511"/>
      <c r="H1" s="511"/>
      <c r="I1" s="511"/>
      <c r="J1" s="511"/>
      <c r="K1" s="511"/>
      <c r="L1" s="512" t="s">
        <v>69</v>
      </c>
      <c r="M1" s="512"/>
      <c r="N1" s="512"/>
      <c r="O1" s="512"/>
      <c r="P1" s="512"/>
      <c r="Q1" s="512"/>
      <c r="R1" s="512"/>
      <c r="S1" s="512" t="s">
        <v>123</v>
      </c>
      <c r="T1" s="512"/>
      <c r="U1" s="512"/>
      <c r="V1" s="512"/>
      <c r="W1" s="512"/>
      <c r="X1" s="512"/>
      <c r="Y1" s="512" t="s">
        <v>123</v>
      </c>
      <c r="Z1" s="512"/>
      <c r="AA1" s="512"/>
      <c r="AB1" s="512"/>
      <c r="AC1" s="512"/>
      <c r="AD1" s="512"/>
      <c r="AE1" s="205"/>
      <c r="AF1" s="512" t="s">
        <v>123</v>
      </c>
      <c r="AG1" s="512"/>
      <c r="AH1" s="512"/>
      <c r="AI1" s="512"/>
      <c r="AJ1" s="512"/>
      <c r="AK1" s="512"/>
      <c r="AL1" s="500" t="s">
        <v>123</v>
      </c>
      <c r="AM1" s="500"/>
      <c r="AN1" s="500"/>
      <c r="AO1" s="500"/>
      <c r="AP1" s="500"/>
      <c r="AR1" s="500" t="s">
        <v>156</v>
      </c>
      <c r="AS1" s="500"/>
      <c r="AT1" s="500"/>
      <c r="AU1" s="500"/>
      <c r="AV1" s="500"/>
      <c r="AX1" s="500" t="s">
        <v>156</v>
      </c>
      <c r="AY1" s="500"/>
      <c r="AZ1" s="500"/>
      <c r="BA1" s="500"/>
      <c r="BB1" s="500"/>
    </row>
    <row r="2" spans="1:54" s="206" customFormat="1" ht="45.75" customHeight="1" thickBot="1">
      <c r="B2" s="501" t="s">
        <v>236</v>
      </c>
      <c r="C2" s="502"/>
      <c r="D2" s="503" t="s">
        <v>237</v>
      </c>
      <c r="E2" s="504"/>
      <c r="F2" s="505" t="s">
        <v>236</v>
      </c>
      <c r="G2" s="506"/>
      <c r="H2" s="506"/>
      <c r="I2" s="507" t="s">
        <v>237</v>
      </c>
      <c r="J2" s="508"/>
      <c r="K2" s="50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207"/>
      <c r="AF2" s="178"/>
      <c r="AG2" s="178"/>
      <c r="AH2" s="178"/>
      <c r="AI2" s="178"/>
      <c r="AJ2" s="178"/>
      <c r="AK2" s="178"/>
      <c r="AL2" s="208"/>
      <c r="AM2" s="208"/>
      <c r="AN2" s="208"/>
      <c r="AO2" s="208"/>
      <c r="AP2" s="208"/>
      <c r="AR2" s="509" t="s">
        <v>236</v>
      </c>
      <c r="AS2" s="509"/>
      <c r="AT2" s="509"/>
      <c r="AU2" s="509"/>
      <c r="AV2" s="509"/>
      <c r="AX2" s="510" t="s">
        <v>237</v>
      </c>
      <c r="AY2" s="510"/>
      <c r="AZ2" s="510"/>
      <c r="BA2" s="510"/>
      <c r="BB2" s="510"/>
    </row>
    <row r="3" spans="1:54" ht="64.5" thickBot="1">
      <c r="A3" s="209" t="s">
        <v>0</v>
      </c>
      <c r="B3" s="210" t="s">
        <v>166</v>
      </c>
      <c r="C3" s="211" t="s">
        <v>167</v>
      </c>
      <c r="D3" s="212" t="s">
        <v>238</v>
      </c>
      <c r="E3" s="213" t="s">
        <v>239</v>
      </c>
      <c r="F3" s="214" t="s">
        <v>154</v>
      </c>
      <c r="G3" s="215" t="s">
        <v>155</v>
      </c>
      <c r="H3" s="216" t="s">
        <v>113</v>
      </c>
      <c r="I3" s="214" t="s">
        <v>154</v>
      </c>
      <c r="J3" s="215" t="s">
        <v>155</v>
      </c>
      <c r="K3" s="216" t="s">
        <v>113</v>
      </c>
      <c r="L3" s="14" t="s">
        <v>169</v>
      </c>
      <c r="M3" s="217" t="s">
        <v>98</v>
      </c>
      <c r="N3" s="15">
        <v>0.85</v>
      </c>
      <c r="O3" s="14" t="s">
        <v>58</v>
      </c>
      <c r="P3" s="217" t="s">
        <v>99</v>
      </c>
      <c r="Q3" s="15">
        <v>0.15</v>
      </c>
      <c r="R3" s="218" t="s">
        <v>100</v>
      </c>
      <c r="S3" s="14" t="s">
        <v>84</v>
      </c>
      <c r="T3" s="14" t="s">
        <v>85</v>
      </c>
      <c r="U3" s="14" t="s">
        <v>101</v>
      </c>
      <c r="V3" s="14" t="s">
        <v>102</v>
      </c>
      <c r="W3" s="14" t="s">
        <v>86</v>
      </c>
      <c r="X3" s="14" t="s">
        <v>109</v>
      </c>
      <c r="Y3" s="14" t="s">
        <v>110</v>
      </c>
      <c r="Z3" s="14" t="s">
        <v>105</v>
      </c>
      <c r="AA3" s="14" t="s">
        <v>63</v>
      </c>
      <c r="AB3" s="14" t="s">
        <v>95</v>
      </c>
      <c r="AC3" s="14" t="s">
        <v>96</v>
      </c>
      <c r="AD3" s="14" t="s">
        <v>112</v>
      </c>
      <c r="AE3" s="14" t="s">
        <v>111</v>
      </c>
      <c r="AF3" s="14" t="s">
        <v>86</v>
      </c>
      <c r="AG3" s="14" t="s">
        <v>104</v>
      </c>
      <c r="AH3" s="14" t="s">
        <v>107</v>
      </c>
      <c r="AI3" s="14" t="s">
        <v>106</v>
      </c>
      <c r="AJ3" s="14" t="s">
        <v>62</v>
      </c>
      <c r="AK3" s="15">
        <v>0.85</v>
      </c>
      <c r="AL3" s="14" t="s">
        <v>108</v>
      </c>
      <c r="AM3" s="215" t="s">
        <v>64</v>
      </c>
      <c r="AN3" s="16" t="s">
        <v>66</v>
      </c>
      <c r="AO3" s="15">
        <v>0.15</v>
      </c>
      <c r="AP3" s="218" t="s">
        <v>103</v>
      </c>
      <c r="AR3" s="219" t="s">
        <v>126</v>
      </c>
      <c r="AS3" s="219" t="s">
        <v>124</v>
      </c>
      <c r="AT3" s="219" t="s">
        <v>125</v>
      </c>
      <c r="AU3" s="219" t="s">
        <v>163</v>
      </c>
      <c r="AV3" s="219" t="s">
        <v>114</v>
      </c>
      <c r="AX3" s="219" t="s">
        <v>126</v>
      </c>
      <c r="AY3" s="219" t="s">
        <v>124</v>
      </c>
      <c r="AZ3" s="219" t="s">
        <v>125</v>
      </c>
      <c r="BA3" s="219" t="s">
        <v>163</v>
      </c>
      <c r="BB3" s="219" t="s">
        <v>114</v>
      </c>
    </row>
    <row r="4" spans="1:54">
      <c r="A4" s="181"/>
      <c r="B4" s="220" t="s">
        <v>130</v>
      </c>
      <c r="C4" s="221" t="s">
        <v>130</v>
      </c>
      <c r="D4" s="220" t="s">
        <v>130</v>
      </c>
      <c r="E4" s="222" t="s">
        <v>130</v>
      </c>
      <c r="F4" s="223"/>
      <c r="G4" s="224"/>
      <c r="H4" s="225"/>
      <c r="I4" s="223"/>
      <c r="J4" s="224"/>
      <c r="K4" s="225"/>
      <c r="L4" s="181"/>
      <c r="M4" s="223"/>
      <c r="N4" s="18"/>
      <c r="O4" s="19"/>
      <c r="P4" s="223"/>
      <c r="Q4" s="18"/>
      <c r="R4" s="226"/>
      <c r="S4" s="19"/>
      <c r="T4" s="19"/>
      <c r="U4" s="19"/>
      <c r="V4" s="19"/>
      <c r="W4" s="19"/>
      <c r="X4" s="19"/>
      <c r="Y4" s="19"/>
      <c r="Z4" s="19"/>
      <c r="AA4" s="181"/>
      <c r="AB4" s="19"/>
      <c r="AC4" s="19"/>
      <c r="AD4" s="19"/>
      <c r="AE4" s="19"/>
      <c r="AF4" s="19"/>
      <c r="AG4" s="19"/>
      <c r="AH4" s="19"/>
      <c r="AI4" s="19"/>
      <c r="AJ4" s="181"/>
      <c r="AK4" s="18"/>
      <c r="AL4" s="181"/>
      <c r="AM4" s="224"/>
      <c r="AN4" s="20"/>
      <c r="AO4" s="18"/>
      <c r="AP4" s="226"/>
      <c r="AQ4" s="21"/>
      <c r="AR4" s="227" t="s">
        <v>130</v>
      </c>
      <c r="AS4" s="227" t="s">
        <v>130</v>
      </c>
      <c r="AT4" s="227" t="s">
        <v>130</v>
      </c>
      <c r="AU4" s="227" t="s">
        <v>130</v>
      </c>
      <c r="AV4" s="227"/>
      <c r="AX4" s="227" t="s">
        <v>130</v>
      </c>
      <c r="AY4" s="227" t="s">
        <v>130</v>
      </c>
      <c r="AZ4" s="227" t="s">
        <v>130</v>
      </c>
      <c r="BA4" s="227" t="s">
        <v>130</v>
      </c>
      <c r="BB4" s="227"/>
    </row>
    <row r="5" spans="1:54" s="24" customFormat="1" ht="22.5">
      <c r="A5" s="22"/>
      <c r="B5" s="228" t="s">
        <v>240</v>
      </c>
      <c r="C5" s="229" t="s">
        <v>241</v>
      </c>
      <c r="D5" s="228" t="s">
        <v>152</v>
      </c>
      <c r="E5" s="230" t="s">
        <v>153</v>
      </c>
      <c r="F5" s="231" t="s">
        <v>54</v>
      </c>
      <c r="G5" s="231" t="s">
        <v>55</v>
      </c>
      <c r="H5" s="232" t="s">
        <v>77</v>
      </c>
      <c r="I5" s="231" t="s">
        <v>54</v>
      </c>
      <c r="J5" s="231" t="s">
        <v>55</v>
      </c>
      <c r="K5" s="232" t="s">
        <v>77</v>
      </c>
      <c r="L5" s="22" t="s">
        <v>57</v>
      </c>
      <c r="M5" s="231" t="s">
        <v>75</v>
      </c>
      <c r="N5" s="233" t="s">
        <v>78</v>
      </c>
      <c r="O5" s="23" t="s">
        <v>68</v>
      </c>
      <c r="P5" s="231" t="s">
        <v>79</v>
      </c>
      <c r="Q5" s="233" t="s">
        <v>80</v>
      </c>
      <c r="R5" s="234" t="s">
        <v>70</v>
      </c>
      <c r="S5" s="23" t="s">
        <v>87</v>
      </c>
      <c r="T5" s="23" t="s">
        <v>88</v>
      </c>
      <c r="U5" s="23" t="s">
        <v>89</v>
      </c>
      <c r="V5" s="23" t="s">
        <v>90</v>
      </c>
      <c r="W5" s="23" t="s">
        <v>91</v>
      </c>
      <c r="X5" s="23" t="s">
        <v>92</v>
      </c>
      <c r="Y5" s="23" t="s">
        <v>93</v>
      </c>
      <c r="Z5" s="23" t="s">
        <v>94</v>
      </c>
      <c r="AA5" s="22" t="s">
        <v>60</v>
      </c>
      <c r="AB5" s="23" t="s">
        <v>87</v>
      </c>
      <c r="AC5" s="23" t="s">
        <v>88</v>
      </c>
      <c r="AD5" s="23" t="s">
        <v>89</v>
      </c>
      <c r="AE5" s="23" t="s">
        <v>90</v>
      </c>
      <c r="AF5" s="23" t="s">
        <v>91</v>
      </c>
      <c r="AG5" s="23" t="s">
        <v>92</v>
      </c>
      <c r="AH5" s="23" t="s">
        <v>93</v>
      </c>
      <c r="AI5" s="23" t="s">
        <v>94</v>
      </c>
      <c r="AJ5" s="231" t="s">
        <v>59</v>
      </c>
      <c r="AK5" s="233" t="s">
        <v>81</v>
      </c>
      <c r="AL5" s="231" t="s">
        <v>65</v>
      </c>
      <c r="AM5" s="231" t="s">
        <v>61</v>
      </c>
      <c r="AN5" s="233" t="s">
        <v>82</v>
      </c>
      <c r="AO5" s="233" t="s">
        <v>83</v>
      </c>
      <c r="AP5" s="234" t="s">
        <v>67</v>
      </c>
      <c r="AR5" s="23">
        <f>+AU5*0.5</f>
        <v>3884641433.4000006</v>
      </c>
      <c r="AS5" s="23">
        <f>+AU5*0.25</f>
        <v>1942320716.7000003</v>
      </c>
      <c r="AT5" s="23">
        <f>+AU5*0.25</f>
        <v>1942320716.7000003</v>
      </c>
      <c r="AU5" s="23">
        <f>ParFedAn19!X48-ParFedAn19!W48</f>
        <v>7769282866.8000011</v>
      </c>
      <c r="AX5" s="23">
        <f>+BA5*0.5</f>
        <v>3895534413.9849391</v>
      </c>
      <c r="AY5" s="23">
        <f>+BA5*0.25</f>
        <v>1947767206.9924695</v>
      </c>
      <c r="AZ5" s="23">
        <f>+BA5*0.25</f>
        <v>1947767206.9924695</v>
      </c>
      <c r="BA5" s="23">
        <f>ParFedAn19!L38-ParFedAn19!K38-ParFedAn19!E38+ParFedAn19!X45-ParFedAn19!W45</f>
        <v>7791068827.9698782</v>
      </c>
    </row>
    <row r="6" spans="1:54" s="26" customFormat="1" ht="21.75" customHeight="1" thickBot="1">
      <c r="A6" s="25"/>
      <c r="B6" s="235"/>
      <c r="C6" s="236"/>
      <c r="D6" s="235"/>
      <c r="E6" s="237"/>
      <c r="H6" s="238"/>
      <c r="K6" s="238"/>
      <c r="L6" s="25"/>
      <c r="N6" s="27"/>
      <c r="Q6" s="27"/>
      <c r="R6" s="239"/>
      <c r="S6" s="23"/>
      <c r="T6" s="23"/>
      <c r="U6" s="23"/>
      <c r="V6" s="23"/>
      <c r="W6" s="23"/>
      <c r="X6" s="23"/>
      <c r="Y6" s="23"/>
      <c r="Z6" s="23"/>
      <c r="AA6" s="25"/>
      <c r="AB6" s="23"/>
      <c r="AC6" s="23"/>
      <c r="AD6" s="23"/>
      <c r="AE6" s="23"/>
      <c r="AF6" s="23"/>
      <c r="AG6" s="23"/>
      <c r="AH6" s="23"/>
      <c r="AI6" s="23"/>
      <c r="AK6" s="28"/>
      <c r="AN6" s="27"/>
      <c r="AO6" s="27"/>
      <c r="AP6" s="239"/>
      <c r="AR6" s="23" t="s">
        <v>135</v>
      </c>
      <c r="AS6" s="23" t="s">
        <v>136</v>
      </c>
      <c r="AT6" s="23" t="s">
        <v>74</v>
      </c>
      <c r="AU6" s="29" t="s">
        <v>137</v>
      </c>
      <c r="AV6" s="29" t="s">
        <v>72</v>
      </c>
      <c r="AX6" s="23" t="s">
        <v>135</v>
      </c>
      <c r="AY6" s="23" t="s">
        <v>136</v>
      </c>
      <c r="AZ6" s="23" t="s">
        <v>74</v>
      </c>
      <c r="BA6" s="29" t="s">
        <v>137</v>
      </c>
      <c r="BB6" s="29" t="s">
        <v>72</v>
      </c>
    </row>
    <row r="7" spans="1:54" ht="13.5" thickTop="1">
      <c r="A7" s="240" t="s">
        <v>1</v>
      </c>
      <c r="B7" s="241">
        <v>479538</v>
      </c>
      <c r="C7" s="242">
        <v>115989</v>
      </c>
      <c r="D7" s="241">
        <v>488739</v>
      </c>
      <c r="E7" s="243">
        <v>121403</v>
      </c>
      <c r="F7" s="244">
        <f>+C7/B7</f>
        <v>0.24187655618532838</v>
      </c>
      <c r="G7" s="245">
        <f>+F7*C7</f>
        <v>28055.019875380054</v>
      </c>
      <c r="H7" s="246">
        <f>+G7/G$58</f>
        <v>1.4537047243590453E-5</v>
      </c>
      <c r="I7" s="244">
        <f>E7/D7</f>
        <v>0.24840047550942324</v>
      </c>
      <c r="J7" s="247">
        <f>I7*E7</f>
        <v>30156.562928270509</v>
      </c>
      <c r="K7" s="246">
        <f>+J7/J$58</f>
        <v>1.7803291101215055E-5</v>
      </c>
      <c r="L7" s="248">
        <v>2639</v>
      </c>
      <c r="M7" s="249">
        <f t="shared" ref="M7:M57" si="0">+L7/$L$58</f>
        <v>5.1547962458863201E-4</v>
      </c>
      <c r="N7" s="249">
        <f>+M7*N$3</f>
        <v>4.381576809003372E-4</v>
      </c>
      <c r="O7" s="247">
        <v>47.45</v>
      </c>
      <c r="P7" s="250">
        <f t="shared" ref="P7:P58" si="1">+O7/$O$58</f>
        <v>7.3886478603129777E-4</v>
      </c>
      <c r="Q7" s="250">
        <f>+P7*Q$3</f>
        <v>1.1082971790469465E-4</v>
      </c>
      <c r="R7" s="251">
        <f>+Q7+N7</f>
        <v>5.4898739880503188E-4</v>
      </c>
      <c r="S7" s="252">
        <v>334</v>
      </c>
      <c r="T7" s="253">
        <v>78</v>
      </c>
      <c r="U7" s="253">
        <v>539</v>
      </c>
      <c r="V7" s="253">
        <v>28</v>
      </c>
      <c r="W7" s="254">
        <f>+S7/S$58*0.25</f>
        <v>1.9531661173630621E-4</v>
      </c>
      <c r="X7" s="254">
        <f t="shared" ref="X7:Z22" si="2">+T7/T$58*0.25</f>
        <v>2.2168411718563488E-4</v>
      </c>
      <c r="Y7" s="254">
        <f t="shared" si="2"/>
        <v>4.0332477297080497E-4</v>
      </c>
      <c r="Z7" s="254">
        <f t="shared" si="2"/>
        <v>1.788314641187441E-4</v>
      </c>
      <c r="AA7" s="255">
        <f>SUM(W7:Z7)</f>
        <v>9.9915696601149016E-4</v>
      </c>
      <c r="AB7" s="256">
        <v>194.999999997044</v>
      </c>
      <c r="AC7" s="256">
        <v>51</v>
      </c>
      <c r="AD7" s="256">
        <v>69</v>
      </c>
      <c r="AE7" s="256">
        <v>52</v>
      </c>
      <c r="AF7" s="257">
        <f>+AB7/AB$58*0.25</f>
        <v>1.5336072329640257E-4</v>
      </c>
      <c r="AG7" s="257">
        <f t="shared" ref="AG7:AI57" si="3">+AC7/AC$58*0.25</f>
        <v>1.7408044564594084E-4</v>
      </c>
      <c r="AH7" s="257">
        <f t="shared" si="3"/>
        <v>1.4011176451476657E-4</v>
      </c>
      <c r="AI7" s="257">
        <f t="shared" si="3"/>
        <v>9.4710767885764239E-4</v>
      </c>
      <c r="AJ7" s="250">
        <f>SUM(AF7:AI7)</f>
        <v>1.4146606123147524E-3</v>
      </c>
      <c r="AK7" s="258">
        <f t="shared" ref="AK7:AK57" si="4">+AJ7*AK$3</f>
        <v>1.2024615204675394E-3</v>
      </c>
      <c r="AL7" s="250">
        <f t="shared" ref="AL7:AL57" si="5">+(AJ7-AA7)/AA7</f>
        <v>0.415854225549666</v>
      </c>
      <c r="AM7" s="250">
        <f t="shared" ref="AM7:AM57" si="6">IF(AL7&gt;0,0,AL7)</f>
        <v>0</v>
      </c>
      <c r="AN7" s="250">
        <f>+AM7/AM$58</f>
        <v>0</v>
      </c>
      <c r="AO7" s="250">
        <f t="shared" ref="AO7:AO57" si="7">+AN7*AO$3</f>
        <v>0</v>
      </c>
      <c r="AP7" s="251">
        <f t="shared" ref="AP7:AP57" si="8">+AO7+AK7</f>
        <v>1.2024615204675394E-3</v>
      </c>
      <c r="AR7" s="259">
        <f t="shared" ref="AR7:AR57" si="9">+H7*AR$5</f>
        <v>56471.216041744745</v>
      </c>
      <c r="AS7" s="260">
        <f>+R7*AS$5</f>
        <v>1066309.5979062584</v>
      </c>
      <c r="AT7" s="260">
        <f t="shared" ref="AT7:AT57" si="10">+AP7*AT$5</f>
        <v>2335565.9222386833</v>
      </c>
      <c r="AU7" s="260">
        <f>SUM(AR7:AT7)</f>
        <v>3458346.7361866864</v>
      </c>
      <c r="AV7" s="246">
        <f>+AU7/AU$58</f>
        <v>4.45130753439938E-4</v>
      </c>
      <c r="AX7" s="259">
        <f>K7*AX$5</f>
        <v>69353.333166975077</v>
      </c>
      <c r="AY7" s="260">
        <f>R7*AY$5</f>
        <v>1069299.652444538</v>
      </c>
      <c r="AZ7" s="260">
        <f>AP7*AZ$5</f>
        <v>2342115.1172369774</v>
      </c>
      <c r="BA7" s="260">
        <f>SUM(AX7:AZ7)</f>
        <v>3480768.1028484907</v>
      </c>
      <c r="BB7" s="246">
        <f>+BA7/BA$58</f>
        <v>4.4676387536875039E-4</v>
      </c>
    </row>
    <row r="8" spans="1:54">
      <c r="A8" s="54" t="s">
        <v>2</v>
      </c>
      <c r="B8" s="261">
        <v>2532155</v>
      </c>
      <c r="C8" s="262">
        <v>996699</v>
      </c>
      <c r="D8" s="261">
        <v>2324910</v>
      </c>
      <c r="E8" s="263">
        <v>836482</v>
      </c>
      <c r="F8" s="56">
        <f t="shared" ref="F8:F58" si="11">+C8/B8</f>
        <v>0.39361689943941031</v>
      </c>
      <c r="G8" s="55">
        <f t="shared" ref="G8:G57" si="12">+F8*C8</f>
        <v>392317.57005436084</v>
      </c>
      <c r="H8" s="60">
        <f t="shared" ref="H8:H57" si="13">+G8/G$58</f>
        <v>2.0328408519060411E-4</v>
      </c>
      <c r="I8" s="56">
        <f t="shared" ref="I8:I58" si="14">E8/D8</f>
        <v>0.35979113169972171</v>
      </c>
      <c r="J8" s="55">
        <f t="shared" ref="J8:J57" si="15">I8*E8</f>
        <v>300958.8054264466</v>
      </c>
      <c r="K8" s="60">
        <f t="shared" ref="K8:K57" si="16">+J8/J$58</f>
        <v>1.7767466522048561E-4</v>
      </c>
      <c r="L8" s="264">
        <v>2439</v>
      </c>
      <c r="M8" s="62">
        <f t="shared" si="0"/>
        <v>4.7641334004231659E-4</v>
      </c>
      <c r="N8" s="62">
        <f t="shared" ref="N8:N57" si="17">+M8*N$3</f>
        <v>4.0495133903596908E-4</v>
      </c>
      <c r="O8" s="55">
        <v>978.99</v>
      </c>
      <c r="P8" s="63">
        <f t="shared" si="1"/>
        <v>1.524428317970032E-2</v>
      </c>
      <c r="Q8" s="63">
        <f t="shared" ref="Q8:Q57" si="18">+P8*Q$3</f>
        <v>2.2866424769550477E-3</v>
      </c>
      <c r="R8" s="64">
        <f t="shared" ref="R8:R57" si="19">+Q8+N8</f>
        <v>2.6915938159910169E-3</v>
      </c>
      <c r="S8" s="66">
        <v>768</v>
      </c>
      <c r="T8" s="67">
        <v>191</v>
      </c>
      <c r="U8" s="67">
        <v>961</v>
      </c>
      <c r="V8" s="67">
        <v>102</v>
      </c>
      <c r="W8" s="68">
        <f t="shared" ref="W8:Z57" si="20">+S8/S$58*0.25</f>
        <v>4.4911125093857236E-4</v>
      </c>
      <c r="X8" s="68">
        <f t="shared" si="2"/>
        <v>5.4284187669815717E-4</v>
      </c>
      <c r="Y8" s="68">
        <f t="shared" si="2"/>
        <v>7.1910038371974692E-4</v>
      </c>
      <c r="Z8" s="68">
        <f t="shared" si="2"/>
        <v>6.514574764325678E-4</v>
      </c>
      <c r="AA8" s="69">
        <f t="shared" ref="AA8:AA57" si="21">SUM(W8:Z8)</f>
        <v>2.3625109877890441E-3</v>
      </c>
      <c r="AB8" s="72">
        <v>468.99999999269994</v>
      </c>
      <c r="AC8" s="72">
        <v>120</v>
      </c>
      <c r="AD8" s="72">
        <v>175</v>
      </c>
      <c r="AE8" s="72">
        <v>44</v>
      </c>
      <c r="AF8" s="74">
        <f t="shared" ref="AF8:AF57" si="22">+AB8/AB$58*0.25</f>
        <v>3.6885220115889019E-4</v>
      </c>
      <c r="AG8" s="74">
        <f t="shared" si="3"/>
        <v>4.0960104857868437E-4</v>
      </c>
      <c r="AH8" s="74">
        <f t="shared" si="3"/>
        <v>3.5535592449397314E-4</v>
      </c>
      <c r="AI8" s="74">
        <f t="shared" si="3"/>
        <v>8.0139880518723594E-4</v>
      </c>
      <c r="AJ8" s="63">
        <f t="shared" ref="AJ8:AJ57" si="23">SUM(AF8:AI8)</f>
        <v>1.9352079794187835E-3</v>
      </c>
      <c r="AK8" s="75">
        <f t="shared" si="4"/>
        <v>1.644926782505966E-3</v>
      </c>
      <c r="AL8" s="63">
        <f t="shared" si="5"/>
        <v>-0.1808681570493571</v>
      </c>
      <c r="AM8" s="63">
        <f t="shared" si="6"/>
        <v>-0.1808681570493571</v>
      </c>
      <c r="AN8" s="63">
        <f t="shared" ref="AN8:AN57" si="24">+AM8/AM$58</f>
        <v>3.3703048799913031E-2</v>
      </c>
      <c r="AO8" s="63">
        <f t="shared" si="7"/>
        <v>5.0554573199869546E-3</v>
      </c>
      <c r="AP8" s="64">
        <f t="shared" si="8"/>
        <v>6.7003841024929206E-3</v>
      </c>
      <c r="AR8" s="70">
        <f t="shared" si="9"/>
        <v>789685.78008223616</v>
      </c>
      <c r="AS8" s="21">
        <f t="shared" ref="AS8:AS57" si="25">+R8*AS$5</f>
        <v>5227938.4297409607</v>
      </c>
      <c r="AT8" s="21">
        <f t="shared" si="10"/>
        <v>13014294.852119338</v>
      </c>
      <c r="AU8" s="21">
        <f t="shared" ref="AU8:AU57" si="26">SUM(AR8:AT8)</f>
        <v>19031919.061942533</v>
      </c>
      <c r="AV8" s="60">
        <f t="shared" ref="AV8:AV57" si="27">+AU8/AU$58</f>
        <v>2.4496365222162861E-3</v>
      </c>
      <c r="AX8" s="70">
        <f t="shared" ref="AX8:AX57" si="28">K8*AX$5</f>
        <v>692137.77285965462</v>
      </c>
      <c r="AY8" s="21">
        <f t="shared" ref="AY8:AY57" si="29">R8*AY$5</f>
        <v>5242598.1693310263</v>
      </c>
      <c r="AZ8" s="21">
        <f t="shared" ref="AZ8:AZ57" si="30">AP8*AZ$5</f>
        <v>13050788.42908938</v>
      </c>
      <c r="BA8" s="21">
        <f t="shared" ref="BA8:BA57" si="31">SUM(AX8:AZ8)</f>
        <v>18985524.371280059</v>
      </c>
      <c r="BB8" s="60">
        <f t="shared" ref="BB8:BB57" si="32">+BA8/BA$58</f>
        <v>2.4368318122312267E-3</v>
      </c>
    </row>
    <row r="9" spans="1:54">
      <c r="A9" s="54" t="s">
        <v>3</v>
      </c>
      <c r="B9" s="261">
        <v>989819</v>
      </c>
      <c r="C9" s="262">
        <v>231032</v>
      </c>
      <c r="D9" s="261">
        <v>1013386</v>
      </c>
      <c r="E9" s="263">
        <v>248385</v>
      </c>
      <c r="F9" s="56">
        <f t="shared" si="11"/>
        <v>0.23340833020986665</v>
      </c>
      <c r="G9" s="55">
        <f t="shared" si="12"/>
        <v>53924.79334504591</v>
      </c>
      <c r="H9" s="60">
        <f t="shared" si="13"/>
        <v>2.7941782680600045E-5</v>
      </c>
      <c r="I9" s="56">
        <f t="shared" si="14"/>
        <v>0.24510403735595321</v>
      </c>
      <c r="J9" s="55">
        <f t="shared" si="15"/>
        <v>60880.166318658441</v>
      </c>
      <c r="K9" s="60">
        <f t="shared" si="16"/>
        <v>3.5941341386931874E-5</v>
      </c>
      <c r="L9" s="264">
        <v>1292</v>
      </c>
      <c r="M9" s="62">
        <f t="shared" si="0"/>
        <v>2.5236819816919762E-4</v>
      </c>
      <c r="N9" s="62">
        <f t="shared" si="17"/>
        <v>2.1451296844381799E-4</v>
      </c>
      <c r="O9" s="55">
        <v>696.75</v>
      </c>
      <c r="P9" s="63">
        <f t="shared" si="1"/>
        <v>1.0849400203736705E-2</v>
      </c>
      <c r="Q9" s="63">
        <f t="shared" si="18"/>
        <v>1.6274100305605057E-3</v>
      </c>
      <c r="R9" s="64">
        <f t="shared" si="19"/>
        <v>1.8419229990043237E-3</v>
      </c>
      <c r="S9" s="66">
        <v>363</v>
      </c>
      <c r="T9" s="67">
        <v>91</v>
      </c>
      <c r="U9" s="67">
        <v>728</v>
      </c>
      <c r="V9" s="67">
        <v>81</v>
      </c>
      <c r="W9" s="68">
        <f t="shared" si="20"/>
        <v>2.1227523970143459E-4</v>
      </c>
      <c r="X9" s="68">
        <f t="shared" si="2"/>
        <v>2.5863147004990736E-4</v>
      </c>
      <c r="Y9" s="68">
        <f t="shared" si="2"/>
        <v>5.4475034271381456E-4</v>
      </c>
      <c r="Z9" s="68">
        <f t="shared" si="2"/>
        <v>5.1733387834350972E-4</v>
      </c>
      <c r="AA9" s="69">
        <f t="shared" si="21"/>
        <v>1.5329909308086662E-3</v>
      </c>
      <c r="AB9" s="72">
        <v>209.00000000199</v>
      </c>
      <c r="AC9" s="72">
        <v>60</v>
      </c>
      <c r="AD9" s="72">
        <v>193</v>
      </c>
      <c r="AE9" s="72">
        <v>19</v>
      </c>
      <c r="AF9" s="74">
        <f t="shared" si="22"/>
        <v>1.6437123676789337E-4</v>
      </c>
      <c r="AG9" s="74">
        <f t="shared" si="3"/>
        <v>2.0480052428934218E-4</v>
      </c>
      <c r="AH9" s="74">
        <f t="shared" si="3"/>
        <v>3.9190681958478185E-4</v>
      </c>
      <c r="AI9" s="74">
        <f t="shared" si="3"/>
        <v>3.4605857496721549E-4</v>
      </c>
      <c r="AJ9" s="63">
        <f t="shared" si="23"/>
        <v>1.107137155609233E-3</v>
      </c>
      <c r="AK9" s="75">
        <f t="shared" si="4"/>
        <v>9.4106658226784804E-4</v>
      </c>
      <c r="AL9" s="63">
        <f t="shared" si="5"/>
        <v>-0.27779275574369616</v>
      </c>
      <c r="AM9" s="63">
        <f t="shared" si="6"/>
        <v>-0.27779275574369616</v>
      </c>
      <c r="AN9" s="63">
        <f t="shared" si="24"/>
        <v>5.1764019470476444E-2</v>
      </c>
      <c r="AO9" s="63">
        <f t="shared" si="7"/>
        <v>7.7646029205714661E-3</v>
      </c>
      <c r="AP9" s="64">
        <f t="shared" si="8"/>
        <v>8.7056695028393145E-3</v>
      </c>
      <c r="AR9" s="70">
        <f t="shared" si="9"/>
        <v>108543.80672411747</v>
      </c>
      <c r="AS9" s="21">
        <f t="shared" si="25"/>
        <v>3577605.1995322919</v>
      </c>
      <c r="AT9" s="21">
        <f t="shared" si="10"/>
        <v>16909202.228108194</v>
      </c>
      <c r="AU9" s="21">
        <f t="shared" si="26"/>
        <v>20595351.234364603</v>
      </c>
      <c r="AV9" s="60">
        <f t="shared" si="27"/>
        <v>2.6508690168012094E-3</v>
      </c>
      <c r="AX9" s="70">
        <f t="shared" si="28"/>
        <v>140010.7322575743</v>
      </c>
      <c r="AY9" s="21">
        <f t="shared" si="29"/>
        <v>3587637.2152658449</v>
      </c>
      <c r="AZ9" s="21">
        <f t="shared" si="30"/>
        <v>16956617.572544854</v>
      </c>
      <c r="BA9" s="21">
        <f t="shared" si="31"/>
        <v>20684265.520068273</v>
      </c>
      <c r="BB9" s="60">
        <f t="shared" si="32"/>
        <v>2.6548687961543758E-3</v>
      </c>
    </row>
    <row r="10" spans="1:54" ht="13.5" customHeight="1">
      <c r="A10" s="54" t="s">
        <v>4</v>
      </c>
      <c r="B10" s="261">
        <v>31951312</v>
      </c>
      <c r="C10" s="262">
        <v>14228172</v>
      </c>
      <c r="D10" s="261">
        <v>34542045</v>
      </c>
      <c r="E10" s="263">
        <v>15242673</v>
      </c>
      <c r="F10" s="56">
        <f t="shared" si="11"/>
        <v>0.44530791098656608</v>
      </c>
      <c r="G10" s="55">
        <f t="shared" si="12"/>
        <v>6335917.5504775522</v>
      </c>
      <c r="H10" s="60">
        <f t="shared" si="13"/>
        <v>3.2830321693556935E-3</v>
      </c>
      <c r="I10" s="56">
        <f t="shared" si="14"/>
        <v>0.44127882411131131</v>
      </c>
      <c r="J10" s="55">
        <f t="shared" si="15"/>
        <v>6726268.8177532339</v>
      </c>
      <c r="K10" s="60">
        <f t="shared" si="16"/>
        <v>3.9709340242891581E-3</v>
      </c>
      <c r="L10" s="264">
        <v>34353</v>
      </c>
      <c r="M10" s="62">
        <f t="shared" si="0"/>
        <v>6.7102203650978689E-3</v>
      </c>
      <c r="N10" s="62">
        <f t="shared" si="17"/>
        <v>5.7036873103331887E-3</v>
      </c>
      <c r="O10" s="55">
        <v>190.52</v>
      </c>
      <c r="P10" s="63">
        <f t="shared" si="1"/>
        <v>2.9666705802883636E-3</v>
      </c>
      <c r="Q10" s="63">
        <f t="shared" si="18"/>
        <v>4.4500058704325453E-4</v>
      </c>
      <c r="R10" s="64">
        <f t="shared" si="19"/>
        <v>6.148687897376443E-3</v>
      </c>
      <c r="S10" s="66">
        <v>3420</v>
      </c>
      <c r="T10" s="67">
        <v>773</v>
      </c>
      <c r="U10" s="67">
        <v>6993</v>
      </c>
      <c r="V10" s="67">
        <v>216</v>
      </c>
      <c r="W10" s="68">
        <f t="shared" si="20"/>
        <v>1.99994853933583E-3</v>
      </c>
      <c r="X10" s="68">
        <f t="shared" si="2"/>
        <v>2.196946443390971E-3</v>
      </c>
      <c r="Y10" s="68">
        <f t="shared" si="2"/>
        <v>5.2327460804913531E-3</v>
      </c>
      <c r="Z10" s="68">
        <f t="shared" si="2"/>
        <v>1.3795570089160259E-3</v>
      </c>
      <c r="AA10" s="69">
        <f t="shared" si="21"/>
        <v>1.080919807213418E-2</v>
      </c>
      <c r="AB10" s="72">
        <v>2055.0000000045479</v>
      </c>
      <c r="AC10" s="72">
        <v>629</v>
      </c>
      <c r="AD10" s="72">
        <v>1238</v>
      </c>
      <c r="AE10" s="72">
        <v>59</v>
      </c>
      <c r="AF10" s="74">
        <f t="shared" si="22"/>
        <v>1.6161860839978574E-3</v>
      </c>
      <c r="AG10" s="74">
        <f t="shared" si="3"/>
        <v>2.1469921629666037E-3</v>
      </c>
      <c r="AH10" s="74">
        <f t="shared" si="3"/>
        <v>2.5138893401345074E-3</v>
      </c>
      <c r="AI10" s="74">
        <f t="shared" si="3"/>
        <v>1.074602943319248E-3</v>
      </c>
      <c r="AJ10" s="63">
        <f t="shared" si="23"/>
        <v>7.3516705304182165E-3</v>
      </c>
      <c r="AK10" s="75">
        <f t="shared" si="4"/>
        <v>6.2489199508554841E-3</v>
      </c>
      <c r="AL10" s="63">
        <f t="shared" si="5"/>
        <v>-0.31986901513345156</v>
      </c>
      <c r="AM10" s="63">
        <f t="shared" si="6"/>
        <v>-0.31986901513345156</v>
      </c>
      <c r="AN10" s="63">
        <f t="shared" si="24"/>
        <v>5.9604527422043294E-2</v>
      </c>
      <c r="AO10" s="63">
        <f t="shared" si="7"/>
        <v>8.9406791133064944E-3</v>
      </c>
      <c r="AP10" s="64">
        <f t="shared" si="8"/>
        <v>1.5189599064161979E-2</v>
      </c>
      <c r="AR10" s="70">
        <f t="shared" si="9"/>
        <v>12753402.792264214</v>
      </c>
      <c r="AS10" s="21">
        <f t="shared" si="25"/>
        <v>11942723.88359683</v>
      </c>
      <c r="AT10" s="21">
        <f t="shared" si="10"/>
        <v>29503072.940688748</v>
      </c>
      <c r="AU10" s="21">
        <f t="shared" si="26"/>
        <v>54199199.61654979</v>
      </c>
      <c r="AV10" s="60">
        <f t="shared" si="27"/>
        <v>6.9760878250624513E-3</v>
      </c>
      <c r="AX10" s="70">
        <f t="shared" si="28"/>
        <v>15468910.147282122</v>
      </c>
      <c r="AY10" s="21">
        <f t="shared" si="29"/>
        <v>11976212.652541315</v>
      </c>
      <c r="AZ10" s="21">
        <f t="shared" si="30"/>
        <v>29585802.94453821</v>
      </c>
      <c r="BA10" s="21">
        <f t="shared" si="31"/>
        <v>57030925.744361646</v>
      </c>
      <c r="BB10" s="60">
        <f t="shared" si="32"/>
        <v>7.3200387525291849E-3</v>
      </c>
    </row>
    <row r="11" spans="1:54">
      <c r="A11" s="54" t="s">
        <v>5</v>
      </c>
      <c r="B11" s="261">
        <v>11434785</v>
      </c>
      <c r="C11" s="262">
        <v>3579757</v>
      </c>
      <c r="D11" s="261">
        <v>11838883</v>
      </c>
      <c r="E11" s="263">
        <v>2322895</v>
      </c>
      <c r="F11" s="56">
        <f t="shared" si="11"/>
        <v>0.31305853148966073</v>
      </c>
      <c r="G11" s="55">
        <f t="shared" si="12"/>
        <v>1120673.4695098335</v>
      </c>
      <c r="H11" s="60">
        <f t="shared" si="13"/>
        <v>5.8069048759432334E-4</v>
      </c>
      <c r="I11" s="56">
        <f t="shared" si="14"/>
        <v>0.19620896667362961</v>
      </c>
      <c r="J11" s="55">
        <f t="shared" si="15"/>
        <v>455772.82764134085</v>
      </c>
      <c r="K11" s="60">
        <f t="shared" si="16"/>
        <v>2.6907099279924678E-4</v>
      </c>
      <c r="L11" s="264">
        <v>18194</v>
      </c>
      <c r="M11" s="62">
        <f t="shared" si="0"/>
        <v>3.5538599051783142E-3</v>
      </c>
      <c r="N11" s="62">
        <f t="shared" si="17"/>
        <v>3.0207809194015669E-3</v>
      </c>
      <c r="O11" s="55">
        <v>4572.87</v>
      </c>
      <c r="P11" s="63">
        <f t="shared" si="1"/>
        <v>7.1206166788175776E-2</v>
      </c>
      <c r="Q11" s="63">
        <f t="shared" si="18"/>
        <v>1.0680925018226366E-2</v>
      </c>
      <c r="R11" s="64">
        <f t="shared" si="19"/>
        <v>1.3701705937627932E-2</v>
      </c>
      <c r="S11" s="66">
        <v>3207</v>
      </c>
      <c r="T11" s="67">
        <v>706</v>
      </c>
      <c r="U11" s="67">
        <v>5696</v>
      </c>
      <c r="V11" s="67">
        <v>1464</v>
      </c>
      <c r="W11" s="68">
        <f t="shared" si="20"/>
        <v>1.8753903408333353E-3</v>
      </c>
      <c r="X11" s="68">
        <f t="shared" si="2"/>
        <v>2.0065254709366437E-3</v>
      </c>
      <c r="Y11" s="68">
        <f t="shared" si="2"/>
        <v>4.2622224616729225E-3</v>
      </c>
      <c r="Z11" s="68">
        <f t="shared" si="2"/>
        <v>9.3503308382086193E-3</v>
      </c>
      <c r="AA11" s="69">
        <f t="shared" si="21"/>
        <v>1.749446911165152E-2</v>
      </c>
      <c r="AB11" s="72">
        <v>2802.0000000077798</v>
      </c>
      <c r="AC11" s="72">
        <v>510</v>
      </c>
      <c r="AD11" s="72">
        <v>1865</v>
      </c>
      <c r="AE11" s="72">
        <v>534</v>
      </c>
      <c r="AF11" s="74">
        <f t="shared" si="22"/>
        <v>2.2036756240216781E-3</v>
      </c>
      <c r="AG11" s="74">
        <f t="shared" si="3"/>
        <v>1.7408044564594086E-3</v>
      </c>
      <c r="AH11" s="74">
        <f t="shared" si="3"/>
        <v>3.7870788524643428E-3</v>
      </c>
      <c r="AI11" s="74">
        <f t="shared" si="3"/>
        <v>9.7260673174996357E-3</v>
      </c>
      <c r="AJ11" s="63">
        <f t="shared" si="23"/>
        <v>1.7457626250445064E-2</v>
      </c>
      <c r="AK11" s="75">
        <f t="shared" si="4"/>
        <v>1.4838982312878304E-2</v>
      </c>
      <c r="AL11" s="63">
        <f t="shared" si="5"/>
        <v>-2.1059719486953626E-3</v>
      </c>
      <c r="AM11" s="63">
        <f t="shared" si="6"/>
        <v>-2.1059719486953626E-3</v>
      </c>
      <c r="AN11" s="63">
        <f t="shared" si="24"/>
        <v>3.9242770267603632E-4</v>
      </c>
      <c r="AO11" s="63">
        <f t="shared" si="7"/>
        <v>5.8864155401405446E-5</v>
      </c>
      <c r="AP11" s="64">
        <f t="shared" si="8"/>
        <v>1.4897846468279709E-2</v>
      </c>
      <c r="AR11" s="70">
        <f t="shared" si="9"/>
        <v>2255774.3280901574</v>
      </c>
      <c r="AS11" s="21">
        <f t="shared" si="25"/>
        <v>26613107.296786133</v>
      </c>
      <c r="AT11" s="21">
        <f t="shared" si="10"/>
        <v>28936395.829555612</v>
      </c>
      <c r="AU11" s="21">
        <f t="shared" si="26"/>
        <v>57805277.454431906</v>
      </c>
      <c r="AV11" s="60">
        <f t="shared" si="27"/>
        <v>7.4402333452740716E-3</v>
      </c>
      <c r="AX11" s="70">
        <f t="shared" si="28"/>
        <v>1048175.3122545596</v>
      </c>
      <c r="AY11" s="21">
        <f t="shared" si="29"/>
        <v>26687733.505165692</v>
      </c>
      <c r="AZ11" s="21">
        <f t="shared" si="30"/>
        <v>29017536.805723798</v>
      </c>
      <c r="BA11" s="21">
        <f t="shared" si="31"/>
        <v>56753445.623144045</v>
      </c>
      <c r="BB11" s="60">
        <f t="shared" si="32"/>
        <v>7.2844235978765329E-3</v>
      </c>
    </row>
    <row r="12" spans="1:54">
      <c r="A12" s="54" t="s">
        <v>6</v>
      </c>
      <c r="B12" s="261">
        <v>443655950</v>
      </c>
      <c r="C12" s="262">
        <v>243619322.05000001</v>
      </c>
      <c r="D12" s="261">
        <v>732483979</v>
      </c>
      <c r="E12" s="263">
        <v>263928665.28</v>
      </c>
      <c r="F12" s="56">
        <f t="shared" si="11"/>
        <v>0.54911767113683474</v>
      </c>
      <c r="G12" s="55">
        <f t="shared" si="12"/>
        <v>133775674.76803054</v>
      </c>
      <c r="H12" s="60">
        <f t="shared" si="13"/>
        <v>6.9317480892346253E-2</v>
      </c>
      <c r="I12" s="56">
        <f t="shared" si="14"/>
        <v>0.36032005183283333</v>
      </c>
      <c r="J12" s="55">
        <f t="shared" si="15"/>
        <v>95098790.353860125</v>
      </c>
      <c r="K12" s="60">
        <f t="shared" si="16"/>
        <v>5.6142719316862558E-2</v>
      </c>
      <c r="L12" s="264">
        <v>597207</v>
      </c>
      <c r="M12" s="62">
        <f t="shared" si="0"/>
        <v>0.11665329297525698</v>
      </c>
      <c r="N12" s="62">
        <f t="shared" si="17"/>
        <v>9.9155299028968427E-2</v>
      </c>
      <c r="O12" s="55">
        <v>238.03</v>
      </c>
      <c r="P12" s="63">
        <f t="shared" si="1"/>
        <v>3.7064696526665922E-3</v>
      </c>
      <c r="Q12" s="63">
        <f t="shared" si="18"/>
        <v>5.5597044789998883E-4</v>
      </c>
      <c r="R12" s="64">
        <f t="shared" si="19"/>
        <v>9.9711269476868411E-2</v>
      </c>
      <c r="S12" s="66">
        <v>27572</v>
      </c>
      <c r="T12" s="67">
        <v>4134</v>
      </c>
      <c r="U12" s="67">
        <v>4960</v>
      </c>
      <c r="V12" s="67">
        <v>1244</v>
      </c>
      <c r="W12" s="68">
        <f t="shared" si="20"/>
        <v>1.6123561732914474E-2</v>
      </c>
      <c r="X12" s="68">
        <f t="shared" si="2"/>
        <v>1.1749258210838649E-2</v>
      </c>
      <c r="Y12" s="68">
        <f t="shared" si="2"/>
        <v>3.711485851456758E-3</v>
      </c>
      <c r="Z12" s="68">
        <f t="shared" si="2"/>
        <v>7.9452264772756302E-3</v>
      </c>
      <c r="AA12" s="69">
        <f t="shared" si="21"/>
        <v>3.9529532272485512E-2</v>
      </c>
      <c r="AB12" s="72">
        <v>34239.000000084088</v>
      </c>
      <c r="AC12" s="72">
        <v>3826</v>
      </c>
      <c r="AD12" s="72">
        <v>1071</v>
      </c>
      <c r="AE12" s="72">
        <v>267</v>
      </c>
      <c r="AF12" s="74">
        <f t="shared" si="22"/>
        <v>2.6927783615579601E-2</v>
      </c>
      <c r="AG12" s="74">
        <f t="shared" si="3"/>
        <v>1.3059446765517053E-2</v>
      </c>
      <c r="AH12" s="74">
        <f t="shared" si="3"/>
        <v>2.1747782579031156E-3</v>
      </c>
      <c r="AI12" s="74">
        <f t="shared" si="3"/>
        <v>4.8630336587498178E-3</v>
      </c>
      <c r="AJ12" s="63">
        <f t="shared" si="23"/>
        <v>4.7025042297749592E-2</v>
      </c>
      <c r="AK12" s="75">
        <f t="shared" si="4"/>
        <v>3.9971285953087153E-2</v>
      </c>
      <c r="AL12" s="63">
        <f t="shared" si="5"/>
        <v>0.18961797912497236</v>
      </c>
      <c r="AM12" s="63">
        <f t="shared" si="6"/>
        <v>0</v>
      </c>
      <c r="AN12" s="63">
        <f t="shared" si="24"/>
        <v>0</v>
      </c>
      <c r="AO12" s="63">
        <f t="shared" si="7"/>
        <v>0</v>
      </c>
      <c r="AP12" s="64">
        <f t="shared" si="8"/>
        <v>3.9971285953087153E-2</v>
      </c>
      <c r="AR12" s="70">
        <f t="shared" si="9"/>
        <v>269273558.33332109</v>
      </c>
      <c r="AS12" s="21">
        <f t="shared" si="25"/>
        <v>193671264.3933779</v>
      </c>
      <c r="AT12" s="21">
        <f t="shared" si="10"/>
        <v>77637056.779820889</v>
      </c>
      <c r="AU12" s="21">
        <f t="shared" si="26"/>
        <v>540581879.50651991</v>
      </c>
      <c r="AV12" s="60">
        <f t="shared" si="27"/>
        <v>6.9579379303662009E-2</v>
      </c>
      <c r="AX12" s="70">
        <f t="shared" si="28"/>
        <v>218705895.19353509</v>
      </c>
      <c r="AY12" s="21">
        <f t="shared" si="29"/>
        <v>194214340.85463345</v>
      </c>
      <c r="AZ12" s="21">
        <f t="shared" si="30"/>
        <v>77854760.000741899</v>
      </c>
      <c r="BA12" s="21">
        <f t="shared" si="31"/>
        <v>490774996.04891044</v>
      </c>
      <c r="BB12" s="60">
        <f t="shared" si="32"/>
        <v>6.2991998515920161E-2</v>
      </c>
    </row>
    <row r="13" spans="1:54">
      <c r="A13" s="54" t="s">
        <v>7</v>
      </c>
      <c r="B13" s="261">
        <v>1396923</v>
      </c>
      <c r="C13" s="262">
        <v>719920.55</v>
      </c>
      <c r="D13" s="261">
        <v>1419381</v>
      </c>
      <c r="E13" s="263">
        <v>282007</v>
      </c>
      <c r="F13" s="56">
        <f t="shared" si="11"/>
        <v>0.51536165558158897</v>
      </c>
      <c r="G13" s="55">
        <f t="shared" si="12"/>
        <v>371019.44653520815</v>
      </c>
      <c r="H13" s="60">
        <f t="shared" si="13"/>
        <v>1.9224820536684929E-4</v>
      </c>
      <c r="I13" s="56">
        <f t="shared" si="14"/>
        <v>0.19868308790944786</v>
      </c>
      <c r="J13" s="55">
        <f t="shared" si="15"/>
        <v>56030.021572079662</v>
      </c>
      <c r="K13" s="60">
        <f t="shared" si="16"/>
        <v>3.3077999864499195E-5</v>
      </c>
      <c r="L13" s="264">
        <v>16152</v>
      </c>
      <c r="M13" s="62">
        <f t="shared" si="0"/>
        <v>3.1549931399604335E-3</v>
      </c>
      <c r="N13" s="62">
        <f t="shared" si="17"/>
        <v>2.6817441689663685E-3</v>
      </c>
      <c r="O13" s="55">
        <v>2664.8</v>
      </c>
      <c r="P13" s="63">
        <f t="shared" si="1"/>
        <v>4.149477095503061E-2</v>
      </c>
      <c r="Q13" s="63">
        <f t="shared" si="18"/>
        <v>6.224215643254591E-3</v>
      </c>
      <c r="R13" s="64">
        <f t="shared" si="19"/>
        <v>8.9059598122209586E-3</v>
      </c>
      <c r="S13" s="66">
        <v>3888</v>
      </c>
      <c r="T13" s="67">
        <v>1372</v>
      </c>
      <c r="U13" s="67">
        <v>11340</v>
      </c>
      <c r="V13" s="67">
        <v>3122</v>
      </c>
      <c r="W13" s="68">
        <f t="shared" si="20"/>
        <v>2.2736257078765226E-3</v>
      </c>
      <c r="X13" s="68">
        <f t="shared" si="2"/>
        <v>3.8993667792139876E-3</v>
      </c>
      <c r="Y13" s="68">
        <f t="shared" si="2"/>
        <v>8.4855341845805725E-3</v>
      </c>
      <c r="Z13" s="68">
        <f t="shared" si="2"/>
        <v>1.9939708249239966E-2</v>
      </c>
      <c r="AA13" s="69">
        <f t="shared" si="21"/>
        <v>3.4598234920911047E-2</v>
      </c>
      <c r="AB13" s="72">
        <v>3560.0000000065597</v>
      </c>
      <c r="AC13" s="72">
        <v>1140</v>
      </c>
      <c r="AD13" s="72">
        <v>7405</v>
      </c>
      <c r="AE13" s="72">
        <v>920</v>
      </c>
      <c r="AF13" s="74">
        <f t="shared" si="22"/>
        <v>2.7998162817665408E-3</v>
      </c>
      <c r="AG13" s="74">
        <f t="shared" si="3"/>
        <v>3.8912099614975015E-3</v>
      </c>
      <c r="AH13" s="74">
        <f t="shared" si="3"/>
        <v>1.5036632119302121E-2</v>
      </c>
      <c r="AI13" s="74">
        <f t="shared" si="3"/>
        <v>1.6756520472096751E-2</v>
      </c>
      <c r="AJ13" s="63">
        <f t="shared" si="23"/>
        <v>3.8484178834662916E-2</v>
      </c>
      <c r="AK13" s="75">
        <f t="shared" si="4"/>
        <v>3.2711552009463477E-2</v>
      </c>
      <c r="AL13" s="63">
        <f t="shared" si="5"/>
        <v>0.11231624742229894</v>
      </c>
      <c r="AM13" s="63">
        <f t="shared" si="6"/>
        <v>0</v>
      </c>
      <c r="AN13" s="63">
        <f t="shared" si="24"/>
        <v>0</v>
      </c>
      <c r="AO13" s="63">
        <f t="shared" si="7"/>
        <v>0</v>
      </c>
      <c r="AP13" s="64">
        <f t="shared" si="8"/>
        <v>3.2711552009463477E-2</v>
      </c>
      <c r="AR13" s="70">
        <f t="shared" si="9"/>
        <v>746815.34406485513</v>
      </c>
      <c r="AS13" s="21">
        <f t="shared" si="25"/>
        <v>17298230.245374411</v>
      </c>
      <c r="AT13" s="21">
        <f t="shared" si="10"/>
        <v>63536325.143390432</v>
      </c>
      <c r="AU13" s="21">
        <f t="shared" si="26"/>
        <v>81581370.73282969</v>
      </c>
      <c r="AV13" s="60">
        <f t="shared" si="27"/>
        <v>1.050050205810453E-2</v>
      </c>
      <c r="AX13" s="70">
        <f t="shared" si="28"/>
        <v>128856.48681794577</v>
      </c>
      <c r="AY13" s="21">
        <f t="shared" si="29"/>
        <v>17346736.469036795</v>
      </c>
      <c r="AZ13" s="21">
        <f t="shared" si="30"/>
        <v>63714488.293861583</v>
      </c>
      <c r="BA13" s="21">
        <f t="shared" si="31"/>
        <v>81190081.249716327</v>
      </c>
      <c r="BB13" s="60">
        <f t="shared" si="32"/>
        <v>1.0420916955353359E-2</v>
      </c>
    </row>
    <row r="14" spans="1:54">
      <c r="A14" s="54" t="s">
        <v>8</v>
      </c>
      <c r="B14" s="261">
        <v>2619952</v>
      </c>
      <c r="C14" s="262">
        <v>739085</v>
      </c>
      <c r="D14" s="261">
        <v>2557126</v>
      </c>
      <c r="E14" s="263">
        <v>721021</v>
      </c>
      <c r="F14" s="56">
        <f t="shared" si="11"/>
        <v>0.28209867967046726</v>
      </c>
      <c r="G14" s="55">
        <f t="shared" si="12"/>
        <v>208494.90266424729</v>
      </c>
      <c r="H14" s="60">
        <f t="shared" si="13"/>
        <v>1.0803415087713949E-4</v>
      </c>
      <c r="I14" s="56">
        <f t="shared" si="14"/>
        <v>0.28196537831925372</v>
      </c>
      <c r="J14" s="55">
        <f t="shared" si="15"/>
        <v>203302.95904112663</v>
      </c>
      <c r="K14" s="60">
        <f t="shared" si="16"/>
        <v>1.2002235699594548E-4</v>
      </c>
      <c r="L14" s="264">
        <v>3977</v>
      </c>
      <c r="M14" s="62">
        <f t="shared" si="0"/>
        <v>7.7683306820348224E-4</v>
      </c>
      <c r="N14" s="62">
        <f t="shared" si="17"/>
        <v>6.6030810797295986E-4</v>
      </c>
      <c r="O14" s="55">
        <v>465.62</v>
      </c>
      <c r="P14" s="63">
        <f t="shared" si="1"/>
        <v>7.2503734809671837E-3</v>
      </c>
      <c r="Q14" s="63">
        <f t="shared" si="18"/>
        <v>1.0875560221450776E-3</v>
      </c>
      <c r="R14" s="64">
        <f t="shared" si="19"/>
        <v>1.7478641301180375E-3</v>
      </c>
      <c r="S14" s="66">
        <v>739</v>
      </c>
      <c r="T14" s="67">
        <v>153</v>
      </c>
      <c r="U14" s="67">
        <v>789</v>
      </c>
      <c r="V14" s="67">
        <v>57</v>
      </c>
      <c r="W14" s="68">
        <f t="shared" si="20"/>
        <v>4.3215262297344398E-4</v>
      </c>
      <c r="X14" s="68">
        <f t="shared" si="2"/>
        <v>4.3484192217182224E-4</v>
      </c>
      <c r="Y14" s="68">
        <f t="shared" si="2"/>
        <v>5.9039563241923033E-4</v>
      </c>
      <c r="Z14" s="68">
        <f t="shared" si="2"/>
        <v>3.6404976624172905E-4</v>
      </c>
      <c r="AA14" s="69">
        <f t="shared" si="21"/>
        <v>1.8214399438062257E-3</v>
      </c>
      <c r="AB14" s="72">
        <v>518.99999999744</v>
      </c>
      <c r="AC14" s="72">
        <v>104</v>
      </c>
      <c r="AD14" s="72">
        <v>89</v>
      </c>
      <c r="AE14" s="72">
        <v>41</v>
      </c>
      <c r="AF14" s="74">
        <f t="shared" si="22"/>
        <v>4.0817546354690717E-4</v>
      </c>
      <c r="AG14" s="74">
        <f t="shared" si="3"/>
        <v>3.5498757543485978E-4</v>
      </c>
      <c r="AH14" s="74">
        <f t="shared" si="3"/>
        <v>1.8072387017122063E-4</v>
      </c>
      <c r="AI14" s="74">
        <f t="shared" si="3"/>
        <v>7.4675797756083341E-4</v>
      </c>
      <c r="AJ14" s="63">
        <f t="shared" si="23"/>
        <v>1.6906448867138209E-3</v>
      </c>
      <c r="AK14" s="75">
        <f t="shared" si="4"/>
        <v>1.4370481537067476E-3</v>
      </c>
      <c r="AL14" s="63">
        <f t="shared" si="5"/>
        <v>-7.1808602604313709E-2</v>
      </c>
      <c r="AM14" s="63">
        <f t="shared" si="6"/>
        <v>-7.1808602604313709E-2</v>
      </c>
      <c r="AN14" s="63">
        <f t="shared" si="24"/>
        <v>1.3380845347842557E-2</v>
      </c>
      <c r="AO14" s="63">
        <f t="shared" si="7"/>
        <v>2.0071268021763836E-3</v>
      </c>
      <c r="AP14" s="64">
        <f t="shared" si="8"/>
        <v>3.4441749558831313E-3</v>
      </c>
      <c r="AR14" s="70">
        <f t="shared" si="9"/>
        <v>419673.93871952308</v>
      </c>
      <c r="AS14" s="21">
        <f t="shared" si="25"/>
        <v>3394912.7099050889</v>
      </c>
      <c r="AT14" s="21">
        <f t="shared" si="10"/>
        <v>6689692.3687511152</v>
      </c>
      <c r="AU14" s="21">
        <f t="shared" si="26"/>
        <v>10504279.017375726</v>
      </c>
      <c r="AV14" s="60">
        <f t="shared" si="27"/>
        <v>1.3520268469388616E-3</v>
      </c>
      <c r="AX14" s="70">
        <f t="shared" si="28"/>
        <v>467551.22212529165</v>
      </c>
      <c r="AY14" s="21">
        <f t="shared" si="29"/>
        <v>3404432.4349223324</v>
      </c>
      <c r="AZ14" s="21">
        <f t="shared" si="30"/>
        <v>6708451.0342138987</v>
      </c>
      <c r="BA14" s="21">
        <f t="shared" si="31"/>
        <v>10580434.691261522</v>
      </c>
      <c r="BB14" s="60">
        <f t="shared" si="32"/>
        <v>1.3580209499982649E-3</v>
      </c>
    </row>
    <row r="15" spans="1:54">
      <c r="A15" s="54" t="s">
        <v>9</v>
      </c>
      <c r="B15" s="261">
        <v>58792022</v>
      </c>
      <c r="C15" s="262">
        <v>26808501</v>
      </c>
      <c r="D15" s="261">
        <v>90630328</v>
      </c>
      <c r="E15" s="263">
        <v>28310880.329999998</v>
      </c>
      <c r="F15" s="56">
        <f t="shared" si="11"/>
        <v>0.45598875643365355</v>
      </c>
      <c r="G15" s="55">
        <f t="shared" si="12"/>
        <v>12224375.032840358</v>
      </c>
      <c r="H15" s="60">
        <f t="shared" si="13"/>
        <v>6.3342075024411491E-3</v>
      </c>
      <c r="I15" s="56">
        <f t="shared" si="14"/>
        <v>0.31237755566767889</v>
      </c>
      <c r="J15" s="55">
        <f t="shared" si="15"/>
        <v>8843683.5962855704</v>
      </c>
      <c r="K15" s="60">
        <f t="shared" si="16"/>
        <v>5.2209754091078068E-3</v>
      </c>
      <c r="L15" s="264">
        <v>95534</v>
      </c>
      <c r="M15" s="62">
        <f t="shared" si="0"/>
        <v>1.8660792139238488E-2</v>
      </c>
      <c r="N15" s="62">
        <f t="shared" si="17"/>
        <v>1.5861673318352715E-2</v>
      </c>
      <c r="O15" s="55">
        <v>1140.97</v>
      </c>
      <c r="P15" s="63">
        <f t="shared" si="1"/>
        <v>1.7766544887631817E-2</v>
      </c>
      <c r="Q15" s="63">
        <f t="shared" si="18"/>
        <v>2.6649817331447726E-3</v>
      </c>
      <c r="R15" s="64">
        <f t="shared" si="19"/>
        <v>1.852665505149749E-2</v>
      </c>
      <c r="S15" s="66">
        <v>6662</v>
      </c>
      <c r="T15" s="67">
        <v>2055</v>
      </c>
      <c r="U15" s="67">
        <v>14558</v>
      </c>
      <c r="V15" s="67">
        <v>683</v>
      </c>
      <c r="W15" s="68">
        <f t="shared" si="20"/>
        <v>3.895806189782251E-3</v>
      </c>
      <c r="X15" s="68">
        <f t="shared" si="2"/>
        <v>5.8405238566215344E-3</v>
      </c>
      <c r="Y15" s="68">
        <f t="shared" si="2"/>
        <v>1.0893510287400703E-2</v>
      </c>
      <c r="Z15" s="68">
        <f t="shared" si="2"/>
        <v>4.3622103568965081E-3</v>
      </c>
      <c r="AA15" s="69">
        <f t="shared" si="21"/>
        <v>2.4992050690700995E-2</v>
      </c>
      <c r="AB15" s="72">
        <v>5056.9999999440479</v>
      </c>
      <c r="AC15" s="72">
        <v>1587</v>
      </c>
      <c r="AD15" s="72">
        <v>3489</v>
      </c>
      <c r="AE15" s="72">
        <v>461</v>
      </c>
      <c r="AF15" s="74">
        <f t="shared" si="22"/>
        <v>3.9771547575029919E-3</v>
      </c>
      <c r="AG15" s="74">
        <f t="shared" si="3"/>
        <v>5.4169738674531009E-3</v>
      </c>
      <c r="AH15" s="74">
        <f t="shared" si="3"/>
        <v>7.0847818317684138E-3</v>
      </c>
      <c r="AI15" s="74">
        <f t="shared" si="3"/>
        <v>8.3964738452571765E-3</v>
      </c>
      <c r="AJ15" s="63">
        <f t="shared" si="23"/>
        <v>2.4875384301981683E-2</v>
      </c>
      <c r="AK15" s="75">
        <f t="shared" si="4"/>
        <v>2.114407665668443E-2</v>
      </c>
      <c r="AL15" s="63">
        <f t="shared" si="5"/>
        <v>-4.6681398882853836E-3</v>
      </c>
      <c r="AM15" s="63">
        <f t="shared" si="6"/>
        <v>-4.6681398882853836E-3</v>
      </c>
      <c r="AN15" s="63">
        <f t="shared" si="24"/>
        <v>8.6986315903450563E-4</v>
      </c>
      <c r="AO15" s="63">
        <f t="shared" si="7"/>
        <v>1.3047947385517585E-4</v>
      </c>
      <c r="AP15" s="64">
        <f t="shared" si="8"/>
        <v>2.1274556130539607E-2</v>
      </c>
      <c r="AR15" s="70">
        <f t="shared" si="9"/>
        <v>24606124.911736023</v>
      </c>
      <c r="AS15" s="21">
        <f t="shared" si="25"/>
        <v>35984705.917678282</v>
      </c>
      <c r="AT15" s="21">
        <f t="shared" si="10"/>
        <v>41322011.110944077</v>
      </c>
      <c r="AU15" s="21">
        <f t="shared" si="26"/>
        <v>101912841.94035839</v>
      </c>
      <c r="AV15" s="60">
        <f t="shared" si="27"/>
        <v>1.3117406546729847E-2</v>
      </c>
      <c r="AX15" s="70">
        <f t="shared" si="28"/>
        <v>20338489.380748559</v>
      </c>
      <c r="AY15" s="21">
        <f t="shared" si="29"/>
        <v>36085611.164568193</v>
      </c>
      <c r="AZ15" s="21">
        <f t="shared" si="30"/>
        <v>41437882.774385653</v>
      </c>
      <c r="BA15" s="21">
        <f t="shared" si="31"/>
        <v>97861983.319702417</v>
      </c>
      <c r="BB15" s="60">
        <f t="shared" si="32"/>
        <v>1.2560790500063179E-2</v>
      </c>
    </row>
    <row r="16" spans="1:54">
      <c r="A16" s="54" t="s">
        <v>10</v>
      </c>
      <c r="B16" s="261">
        <v>22277988</v>
      </c>
      <c r="C16" s="262">
        <v>4025421.55</v>
      </c>
      <c r="D16" s="261">
        <v>20836701</v>
      </c>
      <c r="E16" s="263">
        <v>4203660</v>
      </c>
      <c r="F16" s="56">
        <f t="shared" si="11"/>
        <v>0.18069053408234173</v>
      </c>
      <c r="G16" s="55">
        <f t="shared" si="12"/>
        <v>727355.56977606786</v>
      </c>
      <c r="H16" s="60">
        <f t="shared" si="13"/>
        <v>3.7688806950382221E-4</v>
      </c>
      <c r="I16" s="56">
        <f t="shared" si="14"/>
        <v>0.20174306863644106</v>
      </c>
      <c r="J16" s="55">
        <f t="shared" si="15"/>
        <v>848059.26790426183</v>
      </c>
      <c r="K16" s="60">
        <f t="shared" si="16"/>
        <v>5.0066203013569984E-4</v>
      </c>
      <c r="L16" s="264">
        <v>38306</v>
      </c>
      <c r="M16" s="62">
        <f t="shared" si="0"/>
        <v>7.4823654791557935E-3</v>
      </c>
      <c r="N16" s="62">
        <f t="shared" si="17"/>
        <v>6.3600106572824239E-3</v>
      </c>
      <c r="O16" s="55">
        <v>102.38</v>
      </c>
      <c r="P16" s="63">
        <f t="shared" si="1"/>
        <v>1.5942039366466652E-3</v>
      </c>
      <c r="Q16" s="63">
        <f t="shared" si="18"/>
        <v>2.3913059049699976E-4</v>
      </c>
      <c r="R16" s="64">
        <f t="shared" si="19"/>
        <v>6.5991412477794239E-3</v>
      </c>
      <c r="S16" s="66">
        <v>981</v>
      </c>
      <c r="T16" s="67">
        <v>219</v>
      </c>
      <c r="U16" s="67">
        <v>1075</v>
      </c>
      <c r="V16" s="67">
        <v>108</v>
      </c>
      <c r="W16" s="68">
        <f t="shared" si="20"/>
        <v>5.73669449441067E-4</v>
      </c>
      <c r="X16" s="68">
        <f t="shared" si="2"/>
        <v>6.2242079055966715E-4</v>
      </c>
      <c r="Y16" s="68">
        <f t="shared" si="2"/>
        <v>8.0440469562822884E-4</v>
      </c>
      <c r="Z16" s="68">
        <f t="shared" si="2"/>
        <v>6.8977850445801295E-4</v>
      </c>
      <c r="AA16" s="69">
        <f t="shared" si="21"/>
        <v>2.6902734400869759E-3</v>
      </c>
      <c r="AB16" s="72">
        <v>716.99999998365001</v>
      </c>
      <c r="AC16" s="72">
        <v>253</v>
      </c>
      <c r="AD16" s="72">
        <v>273</v>
      </c>
      <c r="AE16" s="72">
        <v>153</v>
      </c>
      <c r="AF16" s="74">
        <f t="shared" si="22"/>
        <v>5.6389558257784655E-4</v>
      </c>
      <c r="AG16" s="74">
        <f t="shared" si="3"/>
        <v>8.6357554408672619E-4</v>
      </c>
      <c r="AH16" s="74">
        <f t="shared" si="3"/>
        <v>5.5435524221059812E-4</v>
      </c>
      <c r="AI16" s="74">
        <f t="shared" si="3"/>
        <v>2.786682208946525E-3</v>
      </c>
      <c r="AJ16" s="63">
        <f t="shared" si="23"/>
        <v>4.7685085778216962E-3</v>
      </c>
      <c r="AK16" s="75">
        <f t="shared" si="4"/>
        <v>4.0532322911484417E-3</v>
      </c>
      <c r="AL16" s="63">
        <f t="shared" si="5"/>
        <v>0.77249959307762084</v>
      </c>
      <c r="AM16" s="63">
        <f t="shared" si="6"/>
        <v>0</v>
      </c>
      <c r="AN16" s="63">
        <f t="shared" si="24"/>
        <v>0</v>
      </c>
      <c r="AO16" s="63">
        <f t="shared" si="7"/>
        <v>0</v>
      </c>
      <c r="AP16" s="64">
        <f t="shared" si="8"/>
        <v>4.0532322911484417E-3</v>
      </c>
      <c r="AR16" s="70">
        <f t="shared" si="9"/>
        <v>1464075.0105486871</v>
      </c>
      <c r="AS16" s="21">
        <f t="shared" si="25"/>
        <v>12817648.757991465</v>
      </c>
      <c r="AT16" s="21">
        <f t="shared" si="10"/>
        <v>7872677.048695025</v>
      </c>
      <c r="AU16" s="21">
        <f t="shared" si="26"/>
        <v>22154400.817235176</v>
      </c>
      <c r="AV16" s="60">
        <f t="shared" si="27"/>
        <v>2.8515374194838768E-3</v>
      </c>
      <c r="AX16" s="70">
        <f t="shared" si="28"/>
        <v>1950346.1681691834</v>
      </c>
      <c r="AY16" s="21">
        <f t="shared" si="29"/>
        <v>12853590.91673613</v>
      </c>
      <c r="AZ16" s="21">
        <f t="shared" si="30"/>
        <v>7894752.9390218882</v>
      </c>
      <c r="BA16" s="21">
        <f t="shared" si="31"/>
        <v>22698690.023927201</v>
      </c>
      <c r="BB16" s="60">
        <f t="shared" si="32"/>
        <v>2.9134243997998165E-3</v>
      </c>
    </row>
    <row r="17" spans="1:54">
      <c r="A17" s="54" t="s">
        <v>11</v>
      </c>
      <c r="B17" s="261">
        <v>4380370</v>
      </c>
      <c r="C17" s="262">
        <v>5594177</v>
      </c>
      <c r="D17" s="261">
        <v>3698336</v>
      </c>
      <c r="E17" s="263">
        <v>3866062</v>
      </c>
      <c r="F17" s="56">
        <f t="shared" si="11"/>
        <v>1.2771014777290504</v>
      </c>
      <c r="G17" s="55">
        <f t="shared" si="12"/>
        <v>7144331.713377866</v>
      </c>
      <c r="H17" s="60">
        <f t="shared" si="13"/>
        <v>3.7019217274694102E-3</v>
      </c>
      <c r="I17" s="56">
        <f t="shared" si="14"/>
        <v>1.0453517473804435</v>
      </c>
      <c r="J17" s="55">
        <f t="shared" si="15"/>
        <v>4041394.6671811319</v>
      </c>
      <c r="K17" s="60">
        <f t="shared" si="16"/>
        <v>2.3858861464372523E-3</v>
      </c>
      <c r="L17" s="264">
        <v>7757</v>
      </c>
      <c r="M17" s="62">
        <f t="shared" si="0"/>
        <v>1.5151858461288437E-3</v>
      </c>
      <c r="N17" s="62">
        <f t="shared" si="17"/>
        <v>1.2879079692095171E-3</v>
      </c>
      <c r="O17" s="55">
        <v>1006.89</v>
      </c>
      <c r="P17" s="63">
        <f t="shared" si="1"/>
        <v>1.5678726331023254E-2</v>
      </c>
      <c r="Q17" s="63">
        <f t="shared" si="18"/>
        <v>2.3518089496534882E-3</v>
      </c>
      <c r="R17" s="64">
        <f t="shared" si="19"/>
        <v>3.6397169188630051E-3</v>
      </c>
      <c r="S17" s="66">
        <v>1343</v>
      </c>
      <c r="T17" s="67">
        <v>344</v>
      </c>
      <c r="U17" s="67">
        <v>1532</v>
      </c>
      <c r="V17" s="67">
        <v>359</v>
      </c>
      <c r="W17" s="68">
        <f t="shared" si="20"/>
        <v>7.85359908867842E-4</v>
      </c>
      <c r="X17" s="68">
        <f t="shared" si="2"/>
        <v>9.7768379886997952E-4</v>
      </c>
      <c r="Y17" s="68">
        <f t="shared" si="2"/>
        <v>1.1463702266999503E-3</v>
      </c>
      <c r="Z17" s="68">
        <f t="shared" si="2"/>
        <v>2.2928748435224688E-3</v>
      </c>
      <c r="AA17" s="69">
        <f t="shared" si="21"/>
        <v>5.2022887779602407E-3</v>
      </c>
      <c r="AB17" s="72">
        <v>655.00000000354908</v>
      </c>
      <c r="AC17" s="72">
        <v>319</v>
      </c>
      <c r="AD17" s="72">
        <v>345</v>
      </c>
      <c r="AE17" s="72">
        <v>110</v>
      </c>
      <c r="AF17" s="74">
        <f t="shared" si="22"/>
        <v>5.1513473723697805E-4</v>
      </c>
      <c r="AG17" s="74">
        <f t="shared" si="3"/>
        <v>1.0888561208050025E-3</v>
      </c>
      <c r="AH17" s="74">
        <f t="shared" si="3"/>
        <v>7.0055882257383283E-4</v>
      </c>
      <c r="AI17" s="74">
        <f t="shared" si="3"/>
        <v>2.0034970129680896E-3</v>
      </c>
      <c r="AJ17" s="63">
        <f t="shared" si="23"/>
        <v>4.3080466935839033E-3</v>
      </c>
      <c r="AK17" s="75">
        <f t="shared" si="4"/>
        <v>3.6618396895463177E-3</v>
      </c>
      <c r="AL17" s="63">
        <f t="shared" si="5"/>
        <v>-0.17189397254624528</v>
      </c>
      <c r="AM17" s="63">
        <f t="shared" si="6"/>
        <v>-0.17189397254624528</v>
      </c>
      <c r="AN17" s="63">
        <f t="shared" si="24"/>
        <v>3.2030795468082691E-2</v>
      </c>
      <c r="AO17" s="63">
        <f t="shared" si="7"/>
        <v>4.8046193202124039E-3</v>
      </c>
      <c r="AP17" s="64">
        <f t="shared" si="8"/>
        <v>8.4664590097587207E-3</v>
      </c>
      <c r="AR17" s="70">
        <f t="shared" si="9"/>
        <v>14380638.525731375</v>
      </c>
      <c r="AS17" s="21">
        <f t="shared" si="25"/>
        <v>7069497.5744311092</v>
      </c>
      <c r="AT17" s="21">
        <f t="shared" si="10"/>
        <v>16444578.731745733</v>
      </c>
      <c r="AU17" s="21">
        <f t="shared" si="26"/>
        <v>37894714.831908219</v>
      </c>
      <c r="AV17" s="60">
        <f t="shared" si="27"/>
        <v>4.8775048458901361E-3</v>
      </c>
      <c r="AX17" s="70">
        <f t="shared" si="28"/>
        <v>9294301.5912962258</v>
      </c>
      <c r="AY17" s="21">
        <f t="shared" si="29"/>
        <v>7089321.2572970325</v>
      </c>
      <c r="AZ17" s="21">
        <f t="shared" si="30"/>
        <v>16490691.218553973</v>
      </c>
      <c r="BA17" s="21">
        <f t="shared" si="31"/>
        <v>32874314.067147233</v>
      </c>
      <c r="BB17" s="60">
        <f t="shared" si="32"/>
        <v>4.2194870553740578E-3</v>
      </c>
    </row>
    <row r="18" spans="1:54">
      <c r="A18" s="54" t="s">
        <v>12</v>
      </c>
      <c r="B18" s="261">
        <v>3975546</v>
      </c>
      <c r="C18" s="262">
        <v>1434848</v>
      </c>
      <c r="D18" s="261">
        <v>4117036</v>
      </c>
      <c r="E18" s="263">
        <v>1407462</v>
      </c>
      <c r="F18" s="56">
        <f t="shared" si="11"/>
        <v>0.36091847509750863</v>
      </c>
      <c r="G18" s="55">
        <f t="shared" si="12"/>
        <v>517863.15215671004</v>
      </c>
      <c r="H18" s="60">
        <f t="shared" si="13"/>
        <v>2.6833704421015962E-4</v>
      </c>
      <c r="I18" s="56">
        <f t="shared" si="14"/>
        <v>0.34186293245917693</v>
      </c>
      <c r="J18" s="55">
        <f t="shared" si="15"/>
        <v>481159.08664485806</v>
      </c>
      <c r="K18" s="60">
        <f t="shared" si="16"/>
        <v>2.8405807737136708E-4</v>
      </c>
      <c r="L18" s="264">
        <v>10835</v>
      </c>
      <c r="M18" s="62">
        <f t="shared" si="0"/>
        <v>2.1164159652966382E-3</v>
      </c>
      <c r="N18" s="62">
        <f t="shared" si="17"/>
        <v>1.7989535705021423E-3</v>
      </c>
      <c r="O18" s="55">
        <v>4292.05</v>
      </c>
      <c r="P18" s="63">
        <f t="shared" si="1"/>
        <v>6.6833395255756198E-2</v>
      </c>
      <c r="Q18" s="63">
        <f t="shared" si="18"/>
        <v>1.002500928836343E-2</v>
      </c>
      <c r="R18" s="64">
        <f t="shared" si="19"/>
        <v>1.1823962858865573E-2</v>
      </c>
      <c r="S18" s="66">
        <v>2046</v>
      </c>
      <c r="T18" s="67">
        <v>494</v>
      </c>
      <c r="U18" s="67">
        <v>4758</v>
      </c>
      <c r="V18" s="67">
        <v>898</v>
      </c>
      <c r="W18" s="68">
        <f t="shared" si="20"/>
        <v>1.1964604419535403E-3</v>
      </c>
      <c r="X18" s="68">
        <f t="shared" si="2"/>
        <v>1.4039994088423542E-3</v>
      </c>
      <c r="Y18" s="68">
        <f t="shared" si="2"/>
        <v>3.5603325970224304E-3</v>
      </c>
      <c r="Z18" s="68">
        <f t="shared" si="2"/>
        <v>5.7353805278082927E-3</v>
      </c>
      <c r="AA18" s="69">
        <f t="shared" si="21"/>
        <v>1.1896172975626618E-2</v>
      </c>
      <c r="AB18" s="72">
        <v>787.99999998764804</v>
      </c>
      <c r="AC18" s="72">
        <v>378</v>
      </c>
      <c r="AD18" s="72">
        <v>1925</v>
      </c>
      <c r="AE18" s="72">
        <v>123</v>
      </c>
      <c r="AF18" s="74">
        <f t="shared" si="22"/>
        <v>6.1973461516668131E-4</v>
      </c>
      <c r="AG18" s="74">
        <f t="shared" si="3"/>
        <v>1.2902433030228557E-3</v>
      </c>
      <c r="AH18" s="74">
        <f t="shared" si="3"/>
        <v>3.9089151694337047E-3</v>
      </c>
      <c r="AI18" s="74">
        <f t="shared" si="3"/>
        <v>2.2402739326825003E-3</v>
      </c>
      <c r="AJ18" s="63">
        <f t="shared" si="23"/>
        <v>8.0591670203057422E-3</v>
      </c>
      <c r="AK18" s="75">
        <f t="shared" si="4"/>
        <v>6.8502919672598804E-3</v>
      </c>
      <c r="AL18" s="63">
        <f t="shared" si="5"/>
        <v>-0.32254120406472697</v>
      </c>
      <c r="AM18" s="63">
        <f t="shared" si="6"/>
        <v>-0.32254120406472697</v>
      </c>
      <c r="AN18" s="63">
        <f t="shared" si="24"/>
        <v>6.0102464236475396E-2</v>
      </c>
      <c r="AO18" s="63">
        <f t="shared" si="7"/>
        <v>9.0153696354713098E-3</v>
      </c>
      <c r="AP18" s="64">
        <f t="shared" si="8"/>
        <v>1.5865661602731191E-2</v>
      </c>
      <c r="AR18" s="70">
        <f t="shared" si="9"/>
        <v>1042393.2000548738</v>
      </c>
      <c r="AS18" s="21">
        <f t="shared" si="25"/>
        <v>22965928.014265962</v>
      </c>
      <c r="AT18" s="21">
        <f t="shared" si="10"/>
        <v>30816203.215136521</v>
      </c>
      <c r="AU18" s="21">
        <f t="shared" si="26"/>
        <v>54824524.429457352</v>
      </c>
      <c r="AV18" s="60">
        <f t="shared" si="27"/>
        <v>7.0565746375042685E-3</v>
      </c>
      <c r="AX18" s="70">
        <f t="shared" si="28"/>
        <v>1106558.015970557</v>
      </c>
      <c r="AY18" s="21">
        <f t="shared" si="29"/>
        <v>23030327.113195293</v>
      </c>
      <c r="AZ18" s="21">
        <f t="shared" si="30"/>
        <v>30902615.387039401</v>
      </c>
      <c r="BA18" s="21">
        <f t="shared" si="31"/>
        <v>55039500.516205251</v>
      </c>
      <c r="BB18" s="60">
        <f t="shared" si="32"/>
        <v>7.0644351540848751E-3</v>
      </c>
    </row>
    <row r="19" spans="1:54">
      <c r="A19" s="54" t="s">
        <v>13</v>
      </c>
      <c r="B19" s="261">
        <v>34819152</v>
      </c>
      <c r="C19" s="262">
        <v>12542027</v>
      </c>
      <c r="D19" s="261">
        <v>39602103</v>
      </c>
      <c r="E19" s="263">
        <v>12855566</v>
      </c>
      <c r="F19" s="56">
        <f t="shared" si="11"/>
        <v>0.36020483784326512</v>
      </c>
      <c r="G19" s="55">
        <f t="shared" si="12"/>
        <v>4517698.8017608533</v>
      </c>
      <c r="H19" s="60">
        <f t="shared" si="13"/>
        <v>2.3409001742017064E-3</v>
      </c>
      <c r="I19" s="56">
        <f t="shared" si="14"/>
        <v>0.3246182658532048</v>
      </c>
      <c r="J19" s="55">
        <f t="shared" si="15"/>
        <v>4173151.5414814209</v>
      </c>
      <c r="K19" s="60">
        <f t="shared" si="16"/>
        <v>2.46367040830203E-3</v>
      </c>
      <c r="L19" s="264">
        <v>42715</v>
      </c>
      <c r="M19" s="62">
        <f t="shared" si="0"/>
        <v>8.3435817219793176E-3</v>
      </c>
      <c r="N19" s="62">
        <f t="shared" si="17"/>
        <v>7.0920444636824193E-3</v>
      </c>
      <c r="O19" s="55">
        <v>146.56</v>
      </c>
      <c r="P19" s="63">
        <f t="shared" si="1"/>
        <v>2.2821501167702212E-3</v>
      </c>
      <c r="Q19" s="63">
        <f t="shared" si="18"/>
        <v>3.4232251751553319E-4</v>
      </c>
      <c r="R19" s="64">
        <f t="shared" si="19"/>
        <v>7.4343669811979523E-3</v>
      </c>
      <c r="S19" s="66">
        <v>1162</v>
      </c>
      <c r="T19" s="67">
        <v>349</v>
      </c>
      <c r="U19" s="67">
        <v>489</v>
      </c>
      <c r="V19" s="67">
        <v>43</v>
      </c>
      <c r="W19" s="68">
        <f t="shared" si="20"/>
        <v>6.7951467915445456E-4</v>
      </c>
      <c r="X19" s="68">
        <f t="shared" si="2"/>
        <v>9.9189431920239184E-4</v>
      </c>
      <c r="Y19" s="68">
        <f t="shared" si="2"/>
        <v>3.6591060108111993E-4</v>
      </c>
      <c r="Z19" s="68">
        <f t="shared" si="2"/>
        <v>2.7463403418235698E-4</v>
      </c>
      <c r="AA19" s="69">
        <f t="shared" si="21"/>
        <v>2.3119536336203231E-3</v>
      </c>
      <c r="AB19" s="72">
        <v>2032.9999999577099</v>
      </c>
      <c r="AC19" s="72">
        <v>358</v>
      </c>
      <c r="AD19" s="72">
        <v>131</v>
      </c>
      <c r="AE19" s="72">
        <v>31</v>
      </c>
      <c r="AF19" s="74">
        <f t="shared" si="22"/>
        <v>1.5988838485119338E-3</v>
      </c>
      <c r="AG19" s="74">
        <f t="shared" si="3"/>
        <v>1.221976461593075E-3</v>
      </c>
      <c r="AH19" s="74">
        <f t="shared" si="3"/>
        <v>2.6600929204977422E-4</v>
      </c>
      <c r="AI19" s="74">
        <f t="shared" si="3"/>
        <v>5.6462188547282534E-4</v>
      </c>
      <c r="AJ19" s="63">
        <f t="shared" si="23"/>
        <v>3.6514914876276086E-3</v>
      </c>
      <c r="AK19" s="75">
        <f t="shared" si="4"/>
        <v>3.1037677644834673E-3</v>
      </c>
      <c r="AL19" s="63">
        <f t="shared" si="5"/>
        <v>0.57939650455259473</v>
      </c>
      <c r="AM19" s="63">
        <f t="shared" si="6"/>
        <v>0</v>
      </c>
      <c r="AN19" s="63">
        <f t="shared" si="24"/>
        <v>0</v>
      </c>
      <c r="AO19" s="63">
        <f t="shared" si="7"/>
        <v>0</v>
      </c>
      <c r="AP19" s="64">
        <f t="shared" si="8"/>
        <v>3.1037677644834673E-3</v>
      </c>
      <c r="AR19" s="70">
        <f t="shared" si="9"/>
        <v>9093557.8081572279</v>
      </c>
      <c r="AS19" s="21">
        <f t="shared" si="25"/>
        <v>14439925.003131224</v>
      </c>
      <c r="AT19" s="21">
        <f t="shared" si="10"/>
        <v>6028512.4287818857</v>
      </c>
      <c r="AU19" s="21">
        <f t="shared" si="26"/>
        <v>29561995.240070339</v>
      </c>
      <c r="AV19" s="60">
        <f t="shared" si="27"/>
        <v>3.8049837735212077E-3</v>
      </c>
      <c r="AX19" s="70">
        <f t="shared" si="28"/>
        <v>9597312.8602568842</v>
      </c>
      <c r="AY19" s="21">
        <f t="shared" si="29"/>
        <v>14480416.210724972</v>
      </c>
      <c r="AZ19" s="21">
        <f t="shared" si="30"/>
        <v>6045417.0697812242</v>
      </c>
      <c r="BA19" s="21">
        <f t="shared" si="31"/>
        <v>30123146.140763082</v>
      </c>
      <c r="BB19" s="60">
        <f t="shared" si="32"/>
        <v>3.8663688905713699E-3</v>
      </c>
    </row>
    <row r="20" spans="1:54">
      <c r="A20" s="54" t="s">
        <v>14</v>
      </c>
      <c r="B20" s="261">
        <v>5611362</v>
      </c>
      <c r="C20" s="262">
        <v>637894</v>
      </c>
      <c r="D20" s="261">
        <v>5850772</v>
      </c>
      <c r="E20" s="263">
        <v>602897</v>
      </c>
      <c r="F20" s="56">
        <f t="shared" si="11"/>
        <v>0.11367899629359146</v>
      </c>
      <c r="G20" s="55">
        <f t="shared" si="12"/>
        <v>72515.149661704228</v>
      </c>
      <c r="H20" s="60">
        <f t="shared" si="13"/>
        <v>3.7574600238772643E-5</v>
      </c>
      <c r="I20" s="56">
        <f t="shared" si="14"/>
        <v>0.10304571772750673</v>
      </c>
      <c r="J20" s="55">
        <f t="shared" si="15"/>
        <v>62125.954080760624</v>
      </c>
      <c r="K20" s="60">
        <f t="shared" si="16"/>
        <v>3.6676807236663852E-5</v>
      </c>
      <c r="L20" s="264">
        <v>34110</v>
      </c>
      <c r="M20" s="62">
        <f t="shared" si="0"/>
        <v>6.6627548293740953E-3</v>
      </c>
      <c r="N20" s="62">
        <f t="shared" si="17"/>
        <v>5.6633416049679808E-3</v>
      </c>
      <c r="O20" s="55">
        <v>5091.18</v>
      </c>
      <c r="P20" s="63">
        <f t="shared" si="1"/>
        <v>7.9276999396139566E-2</v>
      </c>
      <c r="Q20" s="63">
        <f t="shared" si="18"/>
        <v>1.1891549909420934E-2</v>
      </c>
      <c r="R20" s="64">
        <f t="shared" si="19"/>
        <v>1.7554891514388916E-2</v>
      </c>
      <c r="S20" s="66">
        <v>7369</v>
      </c>
      <c r="T20" s="67">
        <v>3474</v>
      </c>
      <c r="U20" s="67">
        <v>27910</v>
      </c>
      <c r="V20" s="67">
        <v>2988</v>
      </c>
      <c r="W20" s="68">
        <f t="shared" si="20"/>
        <v>4.3092458439665882E-3</v>
      </c>
      <c r="X20" s="68">
        <f t="shared" si="2"/>
        <v>9.8734695269601987E-3</v>
      </c>
      <c r="Y20" s="68">
        <f t="shared" si="2"/>
        <v>2.08845907488222E-2</v>
      </c>
      <c r="Z20" s="68">
        <f t="shared" si="2"/>
        <v>1.9083871956671692E-2</v>
      </c>
      <c r="AA20" s="69">
        <f t="shared" si="21"/>
        <v>5.4151178076420683E-2</v>
      </c>
      <c r="AB20" s="72">
        <v>7387.0000000238397</v>
      </c>
      <c r="AC20" s="72">
        <v>3170</v>
      </c>
      <c r="AD20" s="72">
        <v>23798</v>
      </c>
      <c r="AE20" s="72">
        <v>1385</v>
      </c>
      <c r="AF20" s="74">
        <f t="shared" si="22"/>
        <v>5.8096187846736159E-3</v>
      </c>
      <c r="AG20" s="74">
        <f t="shared" si="3"/>
        <v>1.0820294366620246E-2</v>
      </c>
      <c r="AH20" s="74">
        <f t="shared" si="3"/>
        <v>4.8324344520614702E-2</v>
      </c>
      <c r="AI20" s="74">
        <f t="shared" si="3"/>
        <v>2.522584875418913E-2</v>
      </c>
      <c r="AJ20" s="63">
        <f t="shared" si="23"/>
        <v>9.0180106426097695E-2</v>
      </c>
      <c r="AK20" s="75">
        <f t="shared" si="4"/>
        <v>7.6653090462183035E-2</v>
      </c>
      <c r="AL20" s="63">
        <f t="shared" si="5"/>
        <v>0.66533969582030694</v>
      </c>
      <c r="AM20" s="63">
        <f t="shared" si="6"/>
        <v>0</v>
      </c>
      <c r="AN20" s="63">
        <f t="shared" si="24"/>
        <v>0</v>
      </c>
      <c r="AO20" s="63">
        <f t="shared" si="7"/>
        <v>0</v>
      </c>
      <c r="AP20" s="64">
        <f t="shared" si="8"/>
        <v>7.6653090462183035E-2</v>
      </c>
      <c r="AR20" s="70">
        <f t="shared" si="9"/>
        <v>145963.84893097775</v>
      </c>
      <c r="AS20" s="21">
        <f t="shared" si="25"/>
        <v>34097229.467818633</v>
      </c>
      <c r="AT20" s="21">
        <f t="shared" si="10"/>
        <v>148884885.60377732</v>
      </c>
      <c r="AU20" s="21">
        <f t="shared" si="26"/>
        <v>183128078.92052692</v>
      </c>
      <c r="AV20" s="60">
        <f t="shared" si="27"/>
        <v>2.3570782794262373E-2</v>
      </c>
      <c r="AX20" s="70">
        <f t="shared" si="28"/>
        <v>142875.7647855159</v>
      </c>
      <c r="AY20" s="21">
        <f t="shared" si="29"/>
        <v>34192842.014037102</v>
      </c>
      <c r="AZ20" s="21">
        <f t="shared" si="30"/>
        <v>149302375.91686735</v>
      </c>
      <c r="BA20" s="21">
        <f t="shared" si="31"/>
        <v>183638093.69568998</v>
      </c>
      <c r="BB20" s="60">
        <f t="shared" si="32"/>
        <v>2.3570333897761319E-2</v>
      </c>
    </row>
    <row r="21" spans="1:54">
      <c r="A21" s="54" t="s">
        <v>15</v>
      </c>
      <c r="B21" s="261">
        <v>1345912</v>
      </c>
      <c r="C21" s="262">
        <v>290883</v>
      </c>
      <c r="D21" s="261">
        <v>1363300</v>
      </c>
      <c r="E21" s="263">
        <v>363371</v>
      </c>
      <c r="F21" s="56">
        <f t="shared" si="11"/>
        <v>0.21612334238791242</v>
      </c>
      <c r="G21" s="55">
        <f t="shared" si="12"/>
        <v>62866.606203823132</v>
      </c>
      <c r="H21" s="60">
        <f t="shared" si="13"/>
        <v>3.2575090963709152E-5</v>
      </c>
      <c r="I21" s="56">
        <f t="shared" si="14"/>
        <v>0.26653781266045623</v>
      </c>
      <c r="J21" s="55">
        <f t="shared" si="15"/>
        <v>96852.111524242646</v>
      </c>
      <c r="K21" s="60">
        <f t="shared" si="16"/>
        <v>5.7177813643244839E-5</v>
      </c>
      <c r="L21" s="264">
        <v>1632</v>
      </c>
      <c r="M21" s="62">
        <f t="shared" si="0"/>
        <v>3.1878088189793386E-4</v>
      </c>
      <c r="N21" s="62">
        <f t="shared" si="17"/>
        <v>2.7096374961324375E-4</v>
      </c>
      <c r="O21" s="55">
        <v>720.74</v>
      </c>
      <c r="P21" s="63">
        <f t="shared" si="1"/>
        <v>1.1222959028117967E-2</v>
      </c>
      <c r="Q21" s="63">
        <f t="shared" si="18"/>
        <v>1.683443854217695E-3</v>
      </c>
      <c r="R21" s="64">
        <f t="shared" si="19"/>
        <v>1.9544076038309388E-3</v>
      </c>
      <c r="S21" s="66">
        <v>381</v>
      </c>
      <c r="T21" s="67">
        <v>111</v>
      </c>
      <c r="U21" s="67">
        <v>881</v>
      </c>
      <c r="V21" s="67">
        <v>100</v>
      </c>
      <c r="W21" s="68">
        <f t="shared" si="20"/>
        <v>2.2280128464530736E-4</v>
      </c>
      <c r="X21" s="68">
        <f t="shared" si="2"/>
        <v>3.1547355137955733E-4</v>
      </c>
      <c r="Y21" s="68">
        <f t="shared" si="2"/>
        <v>6.5923770869625079E-4</v>
      </c>
      <c r="Z21" s="68">
        <f t="shared" si="2"/>
        <v>6.3868380042408609E-4</v>
      </c>
      <c r="AA21" s="69">
        <f t="shared" si="21"/>
        <v>1.8361963451452015E-3</v>
      </c>
      <c r="AB21" s="72">
        <v>157.99999999728001</v>
      </c>
      <c r="AC21" s="72">
        <v>83</v>
      </c>
      <c r="AD21" s="72">
        <v>189</v>
      </c>
      <c r="AE21" s="72">
        <v>25</v>
      </c>
      <c r="AF21" s="74">
        <f t="shared" si="22"/>
        <v>1.2426150913221427E-4</v>
      </c>
      <c r="AG21" s="74">
        <f t="shared" si="3"/>
        <v>2.8330739193359002E-4</v>
      </c>
      <c r="AH21" s="74">
        <f t="shared" si="3"/>
        <v>3.8378439845349104E-4</v>
      </c>
      <c r="AI21" s="74">
        <f t="shared" si="3"/>
        <v>4.5534023022002039E-4</v>
      </c>
      <c r="AJ21" s="63">
        <f t="shared" si="23"/>
        <v>1.2466935297393157E-3</v>
      </c>
      <c r="AK21" s="75">
        <f t="shared" si="4"/>
        <v>1.0596895002784182E-3</v>
      </c>
      <c r="AL21" s="63">
        <f t="shared" si="5"/>
        <v>-0.32104563162022282</v>
      </c>
      <c r="AM21" s="63">
        <f t="shared" si="6"/>
        <v>-0.32104563162022282</v>
      </c>
      <c r="AN21" s="63">
        <f t="shared" si="24"/>
        <v>5.982377863529921E-2</v>
      </c>
      <c r="AO21" s="63">
        <f t="shared" si="7"/>
        <v>8.9735667952948808E-3</v>
      </c>
      <c r="AP21" s="64">
        <f t="shared" si="8"/>
        <v>1.0033256295573299E-2</v>
      </c>
      <c r="AR21" s="70">
        <f t="shared" si="9"/>
        <v>126542.54805439853</v>
      </c>
      <c r="AS21" s="21">
        <f t="shared" si="25"/>
        <v>3796086.3777968395</v>
      </c>
      <c r="AT21" s="21">
        <f t="shared" si="10"/>
        <v>19487801.558852721</v>
      </c>
      <c r="AU21" s="21">
        <f t="shared" si="26"/>
        <v>23410430.484703958</v>
      </c>
      <c r="AV21" s="60">
        <f t="shared" si="27"/>
        <v>3.0132035203329138E-3</v>
      </c>
      <c r="AX21" s="70">
        <f t="shared" si="28"/>
        <v>222738.14076367783</v>
      </c>
      <c r="AY21" s="21">
        <f t="shared" si="29"/>
        <v>3806731.0398386326</v>
      </c>
      <c r="AZ21" s="21">
        <f t="shared" si="30"/>
        <v>19542447.591868415</v>
      </c>
      <c r="BA21" s="21">
        <f t="shared" si="31"/>
        <v>23571916.772470728</v>
      </c>
      <c r="BB21" s="60">
        <f t="shared" si="32"/>
        <v>3.025504881672682E-3</v>
      </c>
    </row>
    <row r="22" spans="1:54">
      <c r="A22" s="54" t="s">
        <v>16</v>
      </c>
      <c r="B22" s="261">
        <v>1830199</v>
      </c>
      <c r="C22" s="262">
        <v>471485</v>
      </c>
      <c r="D22" s="261">
        <v>1906532</v>
      </c>
      <c r="E22" s="263">
        <v>531178</v>
      </c>
      <c r="F22" s="56">
        <f t="shared" si="11"/>
        <v>0.25761406273306892</v>
      </c>
      <c r="G22" s="55">
        <f t="shared" si="12"/>
        <v>121461.16636770099</v>
      </c>
      <c r="H22" s="60">
        <f t="shared" si="13"/>
        <v>6.2936569697402502E-5</v>
      </c>
      <c r="I22" s="56">
        <f t="shared" si="14"/>
        <v>0.27860953815619144</v>
      </c>
      <c r="J22" s="55">
        <f t="shared" si="15"/>
        <v>147991.25725872946</v>
      </c>
      <c r="K22" s="60">
        <f t="shared" si="16"/>
        <v>8.7368425893854628E-5</v>
      </c>
      <c r="L22" s="264">
        <v>2861</v>
      </c>
      <c r="M22" s="62">
        <f t="shared" si="0"/>
        <v>5.588432004350421E-4</v>
      </c>
      <c r="N22" s="62">
        <f t="shared" si="17"/>
        <v>4.7501672036978578E-4</v>
      </c>
      <c r="O22" s="55">
        <v>615.78</v>
      </c>
      <c r="P22" s="63">
        <f t="shared" si="1"/>
        <v>9.5885807785532663E-3</v>
      </c>
      <c r="Q22" s="63">
        <f t="shared" si="18"/>
        <v>1.4382871167829899E-3</v>
      </c>
      <c r="R22" s="64">
        <f t="shared" si="19"/>
        <v>1.9133038371527756E-3</v>
      </c>
      <c r="S22" s="66">
        <v>519</v>
      </c>
      <c r="T22" s="67">
        <v>176</v>
      </c>
      <c r="U22" s="67">
        <v>1034</v>
      </c>
      <c r="V22" s="67">
        <v>145</v>
      </c>
      <c r="W22" s="68">
        <f t="shared" si="20"/>
        <v>3.0350096254833211E-4</v>
      </c>
      <c r="X22" s="68">
        <f t="shared" si="2"/>
        <v>5.0021031570091968E-4</v>
      </c>
      <c r="Y22" s="68">
        <f t="shared" si="2"/>
        <v>7.7372507467868713E-4</v>
      </c>
      <c r="Z22" s="68">
        <f t="shared" si="2"/>
        <v>9.2609151061492478E-4</v>
      </c>
      <c r="AA22" s="69">
        <f t="shared" si="21"/>
        <v>2.5035278635428637E-3</v>
      </c>
      <c r="AB22" s="72">
        <v>277.00000000287605</v>
      </c>
      <c r="AC22" s="72">
        <v>136</v>
      </c>
      <c r="AD22" s="72">
        <v>317</v>
      </c>
      <c r="AE22" s="72">
        <v>84</v>
      </c>
      <c r="AF22" s="74">
        <f t="shared" si="22"/>
        <v>2.1785087361122336E-4</v>
      </c>
      <c r="AG22" s="74">
        <f t="shared" si="3"/>
        <v>4.6421452172250896E-4</v>
      </c>
      <c r="AH22" s="74">
        <f t="shared" si="3"/>
        <v>6.4370187465479715E-4</v>
      </c>
      <c r="AI22" s="74">
        <f t="shared" si="3"/>
        <v>1.5299431735392686E-3</v>
      </c>
      <c r="AJ22" s="63">
        <f t="shared" si="23"/>
        <v>2.8557104435277978E-3</v>
      </c>
      <c r="AK22" s="75">
        <f t="shared" si="4"/>
        <v>2.4273538769986279E-3</v>
      </c>
      <c r="AL22" s="63">
        <f t="shared" si="5"/>
        <v>0.14067451979006276</v>
      </c>
      <c r="AM22" s="63">
        <f t="shared" si="6"/>
        <v>0</v>
      </c>
      <c r="AN22" s="63">
        <f t="shared" si="24"/>
        <v>0</v>
      </c>
      <c r="AO22" s="63">
        <f t="shared" si="7"/>
        <v>0</v>
      </c>
      <c r="AP22" s="64">
        <f t="shared" si="8"/>
        <v>2.4273538769986279E-3</v>
      </c>
      <c r="AR22" s="70">
        <f t="shared" si="9"/>
        <v>244486.00632259669</v>
      </c>
      <c r="AS22" s="21">
        <f t="shared" si="25"/>
        <v>3716249.6802434395</v>
      </c>
      <c r="AT22" s="21">
        <f t="shared" si="10"/>
        <v>4714699.7220564997</v>
      </c>
      <c r="AU22" s="21">
        <f t="shared" si="26"/>
        <v>8675435.4086225368</v>
      </c>
      <c r="AV22" s="60">
        <f t="shared" si="27"/>
        <v>1.1166327133865521E-3</v>
      </c>
      <c r="AX22" s="70">
        <f t="shared" si="28"/>
        <v>340346.70976520359</v>
      </c>
      <c r="AY22" s="21">
        <f t="shared" si="29"/>
        <v>3726670.4710190366</v>
      </c>
      <c r="AZ22" s="21">
        <f t="shared" si="30"/>
        <v>4727920.2813839596</v>
      </c>
      <c r="BA22" s="21">
        <f t="shared" si="31"/>
        <v>8794937.4621681999</v>
      </c>
      <c r="BB22" s="60">
        <f t="shared" si="32"/>
        <v>1.1288486414847783E-3</v>
      </c>
    </row>
    <row r="23" spans="1:54">
      <c r="A23" s="54" t="s">
        <v>17</v>
      </c>
      <c r="B23" s="261">
        <v>9105746</v>
      </c>
      <c r="C23" s="262">
        <v>892233</v>
      </c>
      <c r="D23" s="261">
        <v>9322136</v>
      </c>
      <c r="E23" s="263">
        <v>1058773</v>
      </c>
      <c r="F23" s="56">
        <f t="shared" si="11"/>
        <v>9.7985711439787584E-2</v>
      </c>
      <c r="G23" s="55">
        <f t="shared" si="12"/>
        <v>87426.085275056001</v>
      </c>
      <c r="H23" s="60">
        <f t="shared" si="13"/>
        <v>4.5300881539597907E-5</v>
      </c>
      <c r="I23" s="56">
        <f t="shared" si="14"/>
        <v>0.11357622330332877</v>
      </c>
      <c r="J23" s="55">
        <f t="shared" si="15"/>
        <v>120251.4386755353</v>
      </c>
      <c r="K23" s="60">
        <f t="shared" si="16"/>
        <v>7.0991889001829466E-5</v>
      </c>
      <c r="L23" s="264">
        <v>41130</v>
      </c>
      <c r="M23" s="62">
        <f t="shared" si="0"/>
        <v>8.0339814169497672E-3</v>
      </c>
      <c r="N23" s="62">
        <f t="shared" si="17"/>
        <v>6.8288842044073022E-3</v>
      </c>
      <c r="O23" s="55">
        <v>7010.79</v>
      </c>
      <c r="P23" s="63">
        <f t="shared" si="1"/>
        <v>0.1091680896366778</v>
      </c>
      <c r="Q23" s="63">
        <f t="shared" si="18"/>
        <v>1.637521344550167E-2</v>
      </c>
      <c r="R23" s="64">
        <f t="shared" si="19"/>
        <v>2.3204097649908974E-2</v>
      </c>
      <c r="S23" s="66">
        <v>6824</v>
      </c>
      <c r="T23" s="67">
        <v>2866</v>
      </c>
      <c r="U23" s="67">
        <v>26645</v>
      </c>
      <c r="V23" s="67">
        <v>2369</v>
      </c>
      <c r="W23" s="68">
        <f t="shared" si="20"/>
        <v>3.9905405942771066E-3</v>
      </c>
      <c r="X23" s="68">
        <f t="shared" si="20"/>
        <v>8.1454702545388398E-3</v>
      </c>
      <c r="Y23" s="68">
        <f t="shared" si="20"/>
        <v>1.9938012200013171E-2</v>
      </c>
      <c r="Z23" s="68">
        <f t="shared" si="20"/>
        <v>1.5130419232046598E-2</v>
      </c>
      <c r="AA23" s="69">
        <f t="shared" si="21"/>
        <v>4.7204442280875711E-2</v>
      </c>
      <c r="AB23" s="72">
        <v>7532.9999999958</v>
      </c>
      <c r="AC23" s="72">
        <v>2466</v>
      </c>
      <c r="AD23" s="72">
        <v>13627</v>
      </c>
      <c r="AE23" s="72">
        <v>715</v>
      </c>
      <c r="AF23" s="74">
        <f t="shared" si="22"/>
        <v>5.9244427108136877E-3</v>
      </c>
      <c r="AG23" s="74">
        <f t="shared" si="3"/>
        <v>8.4173015482919642E-3</v>
      </c>
      <c r="AH23" s="74">
        <f t="shared" si="3"/>
        <v>2.7671058189024985E-2</v>
      </c>
      <c r="AI23" s="74">
        <f t="shared" si="3"/>
        <v>1.3022730584292583E-2</v>
      </c>
      <c r="AJ23" s="63">
        <f t="shared" si="23"/>
        <v>5.5035533032423221E-2</v>
      </c>
      <c r="AK23" s="75">
        <f t="shared" si="4"/>
        <v>4.6780203077559736E-2</v>
      </c>
      <c r="AL23" s="63">
        <f t="shared" si="5"/>
        <v>0.16589732603874402</v>
      </c>
      <c r="AM23" s="63">
        <f t="shared" si="6"/>
        <v>0</v>
      </c>
      <c r="AN23" s="63">
        <f t="shared" si="24"/>
        <v>0</v>
      </c>
      <c r="AO23" s="63">
        <f t="shared" si="7"/>
        <v>0</v>
      </c>
      <c r="AP23" s="64">
        <f t="shared" si="8"/>
        <v>4.6780203077559736E-2</v>
      </c>
      <c r="AR23" s="70">
        <f t="shared" si="9"/>
        <v>175977.68139826725</v>
      </c>
      <c r="AS23" s="21">
        <f t="shared" si="25"/>
        <v>45069799.577747993</v>
      </c>
      <c r="AT23" s="21">
        <f t="shared" si="10"/>
        <v>90862157.568977386</v>
      </c>
      <c r="AU23" s="21">
        <f t="shared" si="26"/>
        <v>136107934.82812363</v>
      </c>
      <c r="AV23" s="60">
        <f t="shared" si="27"/>
        <v>1.7518725622636972E-2</v>
      </c>
      <c r="AX23" s="70">
        <f t="shared" si="28"/>
        <v>276551.34672042559</v>
      </c>
      <c r="AY23" s="21">
        <f t="shared" si="29"/>
        <v>45196180.470343731</v>
      </c>
      <c r="AZ23" s="21">
        <f t="shared" si="30"/>
        <v>91116945.490919054</v>
      </c>
      <c r="BA23" s="21">
        <f t="shared" si="31"/>
        <v>136589677.30798322</v>
      </c>
      <c r="BB23" s="60">
        <f t="shared" si="32"/>
        <v>1.7531571126368092E-2</v>
      </c>
    </row>
    <row r="24" spans="1:54">
      <c r="A24" s="54" t="s">
        <v>18</v>
      </c>
      <c r="B24" s="261">
        <v>369597244</v>
      </c>
      <c r="C24" s="262">
        <v>74155651.00999999</v>
      </c>
      <c r="D24" s="261">
        <v>365298177</v>
      </c>
      <c r="E24" s="263">
        <v>84817135</v>
      </c>
      <c r="F24" s="56">
        <f t="shared" si="11"/>
        <v>0.20063908000894073</v>
      </c>
      <c r="G24" s="55">
        <f t="shared" si="12"/>
        <v>14878521.596110474</v>
      </c>
      <c r="H24" s="60">
        <f t="shared" si="13"/>
        <v>7.7094855864723848E-3</v>
      </c>
      <c r="I24" s="56">
        <f t="shared" si="14"/>
        <v>0.23218603415039762</v>
      </c>
      <c r="J24" s="55">
        <f t="shared" si="15"/>
        <v>19693354.203648884</v>
      </c>
      <c r="K24" s="60">
        <f t="shared" si="16"/>
        <v>1.1626209474894083E-2</v>
      </c>
      <c r="L24" s="264">
        <v>247370</v>
      </c>
      <c r="M24" s="62">
        <f t="shared" si="0"/>
        <v>4.8319134041110233E-2</v>
      </c>
      <c r="N24" s="62">
        <f t="shared" si="17"/>
        <v>4.1071263934943696E-2</v>
      </c>
      <c r="O24" s="55">
        <v>1040.01</v>
      </c>
      <c r="P24" s="63">
        <f t="shared" si="1"/>
        <v>1.6194452394529189E-2</v>
      </c>
      <c r="Q24" s="63">
        <f t="shared" si="18"/>
        <v>2.4291678591793781E-3</v>
      </c>
      <c r="R24" s="64">
        <f t="shared" si="19"/>
        <v>4.3500431794123072E-2</v>
      </c>
      <c r="S24" s="66">
        <v>3671</v>
      </c>
      <c r="T24" s="67">
        <v>1263</v>
      </c>
      <c r="U24" s="67">
        <v>9334</v>
      </c>
      <c r="V24" s="67">
        <v>932</v>
      </c>
      <c r="W24" s="68">
        <f t="shared" si="20"/>
        <v>2.1467283882753894E-3</v>
      </c>
      <c r="X24" s="68">
        <f t="shared" si="20"/>
        <v>3.5895774359673955E-3</v>
      </c>
      <c r="Y24" s="68">
        <f t="shared" si="20"/>
        <v>6.9844776083664078E-3</v>
      </c>
      <c r="Z24" s="68">
        <f t="shared" si="20"/>
        <v>5.9525330199524818E-3</v>
      </c>
      <c r="AA24" s="69">
        <f t="shared" si="21"/>
        <v>1.8673316452561674E-2</v>
      </c>
      <c r="AB24" s="72">
        <v>8688.9999999445354</v>
      </c>
      <c r="AC24" s="72">
        <v>1809</v>
      </c>
      <c r="AD24" s="72">
        <v>2369</v>
      </c>
      <c r="AE24" s="72">
        <v>783</v>
      </c>
      <c r="AF24" s="74">
        <f t="shared" si="22"/>
        <v>6.8335965370981333E-3</v>
      </c>
      <c r="AG24" s="74">
        <f t="shared" si="3"/>
        <v>6.1747358073236669E-3</v>
      </c>
      <c r="AH24" s="74">
        <f t="shared" si="3"/>
        <v>4.8105039150069849E-3</v>
      </c>
      <c r="AI24" s="74">
        <f t="shared" si="3"/>
        <v>1.4261256010491039E-2</v>
      </c>
      <c r="AJ24" s="63">
        <f t="shared" si="23"/>
        <v>3.2080092269919827E-2</v>
      </c>
      <c r="AK24" s="75">
        <f t="shared" si="4"/>
        <v>2.7268078429431852E-2</v>
      </c>
      <c r="AL24" s="63">
        <f t="shared" si="5"/>
        <v>0.71796436650217865</v>
      </c>
      <c r="AM24" s="63">
        <f t="shared" si="6"/>
        <v>0</v>
      </c>
      <c r="AN24" s="63">
        <f t="shared" si="24"/>
        <v>0</v>
      </c>
      <c r="AO24" s="63">
        <f t="shared" si="7"/>
        <v>0</v>
      </c>
      <c r="AP24" s="64">
        <f t="shared" si="8"/>
        <v>2.7268078429431852E-2</v>
      </c>
      <c r="AR24" s="70">
        <f t="shared" si="9"/>
        <v>29948587.13941073</v>
      </c>
      <c r="AS24" s="21">
        <f t="shared" si="25"/>
        <v>84491789.859120607</v>
      </c>
      <c r="AT24" s="21">
        <f t="shared" si="10"/>
        <v>52963353.638085894</v>
      </c>
      <c r="AU24" s="21">
        <f t="shared" si="26"/>
        <v>167403730.63661724</v>
      </c>
      <c r="AV24" s="60">
        <f t="shared" si="27"/>
        <v>2.1546870349124923E-2</v>
      </c>
      <c r="AX24" s="70">
        <f t="shared" si="28"/>
        <v>45290299.11364767</v>
      </c>
      <c r="AY24" s="21">
        <f t="shared" si="29"/>
        <v>84728714.538605511</v>
      </c>
      <c r="AZ24" s="21">
        <f t="shared" si="30"/>
        <v>53111868.962546088</v>
      </c>
      <c r="BA24" s="21">
        <f t="shared" si="31"/>
        <v>183130882.61479926</v>
      </c>
      <c r="BB24" s="60">
        <f t="shared" si="32"/>
        <v>2.350523229333577E-2</v>
      </c>
    </row>
    <row r="25" spans="1:54">
      <c r="A25" s="54" t="s">
        <v>19</v>
      </c>
      <c r="B25" s="261">
        <v>4099290</v>
      </c>
      <c r="C25" s="262">
        <v>1274026</v>
      </c>
      <c r="D25" s="261">
        <v>4487790</v>
      </c>
      <c r="E25" s="263">
        <v>1347671</v>
      </c>
      <c r="F25" s="56">
        <f t="shared" si="11"/>
        <v>0.31079186883582277</v>
      </c>
      <c r="G25" s="55">
        <f t="shared" si="12"/>
        <v>395956.92148542794</v>
      </c>
      <c r="H25" s="60">
        <f t="shared" si="13"/>
        <v>2.0516985907080297E-4</v>
      </c>
      <c r="I25" s="56">
        <f t="shared" si="14"/>
        <v>0.30029725098545162</v>
      </c>
      <c r="J25" s="55">
        <f t="shared" si="15"/>
        <v>404701.8965328146</v>
      </c>
      <c r="K25" s="60">
        <f t="shared" si="16"/>
        <v>2.3892065187684585E-4</v>
      </c>
      <c r="L25" s="264">
        <v>5479</v>
      </c>
      <c r="M25" s="62">
        <f t="shared" si="0"/>
        <v>1.0702208651463111E-3</v>
      </c>
      <c r="N25" s="62">
        <f t="shared" si="17"/>
        <v>9.0968773537436444E-4</v>
      </c>
      <c r="O25" s="55">
        <v>1894.8</v>
      </c>
      <c r="P25" s="63">
        <f t="shared" si="1"/>
        <v>2.9504762836082252E-2</v>
      </c>
      <c r="Q25" s="63">
        <f t="shared" si="18"/>
        <v>4.425714425412338E-3</v>
      </c>
      <c r="R25" s="64">
        <f t="shared" si="19"/>
        <v>5.3354021607867029E-3</v>
      </c>
      <c r="S25" s="66">
        <v>814</v>
      </c>
      <c r="T25" s="67">
        <v>270</v>
      </c>
      <c r="U25" s="67">
        <v>1738</v>
      </c>
      <c r="V25" s="67">
        <v>531</v>
      </c>
      <c r="W25" s="68">
        <f t="shared" si="20"/>
        <v>4.760111435729139E-4</v>
      </c>
      <c r="X25" s="68">
        <f t="shared" si="20"/>
        <v>7.6736809795027456E-4</v>
      </c>
      <c r="Y25" s="68">
        <f t="shared" si="20"/>
        <v>1.3005166148854527E-3</v>
      </c>
      <c r="Z25" s="68">
        <f t="shared" si="20"/>
        <v>3.3914109802518971E-3</v>
      </c>
      <c r="AA25" s="69">
        <f t="shared" si="21"/>
        <v>5.9353068366605382E-3</v>
      </c>
      <c r="AB25" s="72">
        <v>320.00000000721394</v>
      </c>
      <c r="AC25" s="72">
        <v>216</v>
      </c>
      <c r="AD25" s="72">
        <v>671</v>
      </c>
      <c r="AE25" s="72">
        <v>199</v>
      </c>
      <c r="AF25" s="74">
        <f t="shared" si="22"/>
        <v>2.5166887926512352E-4</v>
      </c>
      <c r="AG25" s="74">
        <f t="shared" si="3"/>
        <v>7.372818874416319E-4</v>
      </c>
      <c r="AH25" s="74">
        <f t="shared" si="3"/>
        <v>1.3625361447740343E-3</v>
      </c>
      <c r="AI25" s="74">
        <f t="shared" si="3"/>
        <v>3.6245082325513625E-3</v>
      </c>
      <c r="AJ25" s="63">
        <f t="shared" si="23"/>
        <v>5.9759951440321521E-3</v>
      </c>
      <c r="AK25" s="75">
        <f t="shared" si="4"/>
        <v>5.0795958724273293E-3</v>
      </c>
      <c r="AL25" s="63">
        <f t="shared" si="5"/>
        <v>6.8552997328284624E-3</v>
      </c>
      <c r="AM25" s="63">
        <f t="shared" si="6"/>
        <v>0</v>
      </c>
      <c r="AN25" s="63">
        <f t="shared" si="24"/>
        <v>0</v>
      </c>
      <c r="AO25" s="63">
        <f t="shared" si="7"/>
        <v>0</v>
      </c>
      <c r="AP25" s="64">
        <f t="shared" si="8"/>
        <v>5.0795958724273293E-3</v>
      </c>
      <c r="AR25" s="70">
        <f t="shared" si="9"/>
        <v>797011.3354312802</v>
      </c>
      <c r="AS25" s="21">
        <f t="shared" si="25"/>
        <v>10363062.148821959</v>
      </c>
      <c r="AT25" s="21">
        <f t="shared" si="10"/>
        <v>9866204.2954794131</v>
      </c>
      <c r="AU25" s="21">
        <f t="shared" si="26"/>
        <v>21026277.779732652</v>
      </c>
      <c r="AV25" s="60">
        <f t="shared" si="27"/>
        <v>2.7063344378389091E-3</v>
      </c>
      <c r="AX25" s="70">
        <f t="shared" si="28"/>
        <v>930723.62159796827</v>
      </c>
      <c r="AY25" s="21">
        <f t="shared" si="29"/>
        <v>10392121.364897104</v>
      </c>
      <c r="AZ25" s="21">
        <f t="shared" si="30"/>
        <v>9893870.2650882564</v>
      </c>
      <c r="BA25" s="21">
        <f t="shared" si="31"/>
        <v>21216715.25158333</v>
      </c>
      <c r="BB25" s="60">
        <f t="shared" si="32"/>
        <v>2.7232098342419315E-3</v>
      </c>
    </row>
    <row r="26" spans="1:54">
      <c r="A26" s="54" t="s">
        <v>20</v>
      </c>
      <c r="B26" s="261">
        <v>366527493</v>
      </c>
      <c r="C26" s="262">
        <v>127647607.33</v>
      </c>
      <c r="D26" s="261">
        <v>440191999</v>
      </c>
      <c r="E26" s="263">
        <v>139338983</v>
      </c>
      <c r="F26" s="56">
        <f t="shared" si="11"/>
        <v>0.34826202609035933</v>
      </c>
      <c r="G26" s="55">
        <f t="shared" si="12"/>
        <v>44454814.354332402</v>
      </c>
      <c r="H26" s="60">
        <f t="shared" si="13"/>
        <v>2.3034798739924922E-2</v>
      </c>
      <c r="I26" s="56">
        <f t="shared" si="14"/>
        <v>0.31654138038978757</v>
      </c>
      <c r="J26" s="55">
        <f t="shared" si="15"/>
        <v>44106554.020929143</v>
      </c>
      <c r="K26" s="60">
        <f t="shared" si="16"/>
        <v>2.6038836805567709E-2</v>
      </c>
      <c r="L26" s="264">
        <v>425148</v>
      </c>
      <c r="M26" s="62">
        <f t="shared" si="0"/>
        <v>8.3044763711484545E-2</v>
      </c>
      <c r="N26" s="62">
        <f t="shared" si="17"/>
        <v>7.0588049154761856E-2</v>
      </c>
      <c r="O26" s="55">
        <v>151.27000000000001</v>
      </c>
      <c r="P26" s="63">
        <f t="shared" si="1"/>
        <v>2.3554915950043079E-3</v>
      </c>
      <c r="Q26" s="63">
        <f t="shared" si="18"/>
        <v>3.5332373925064616E-4</v>
      </c>
      <c r="R26" s="64">
        <f t="shared" si="19"/>
        <v>7.0941372894012505E-2</v>
      </c>
      <c r="S26" s="66">
        <v>25525</v>
      </c>
      <c r="T26" s="67">
        <v>4815</v>
      </c>
      <c r="U26" s="67">
        <v>33044</v>
      </c>
      <c r="V26" s="67">
        <v>5258</v>
      </c>
      <c r="W26" s="68">
        <f t="shared" si="20"/>
        <v>1.4926516510686275E-2</v>
      </c>
      <c r="X26" s="68">
        <f t="shared" si="20"/>
        <v>1.3684731080113229E-2</v>
      </c>
      <c r="Y26" s="68">
        <f t="shared" si="20"/>
        <v>2.4726277918455063E-2</v>
      </c>
      <c r="Z26" s="68">
        <f t="shared" si="20"/>
        <v>3.3581994226298442E-2</v>
      </c>
      <c r="AA26" s="69">
        <f t="shared" si="21"/>
        <v>8.6919519735553008E-2</v>
      </c>
      <c r="AB26" s="72">
        <v>20136.00000070727</v>
      </c>
      <c r="AC26" s="72">
        <v>4791</v>
      </c>
      <c r="AD26" s="72">
        <v>5994</v>
      </c>
      <c r="AE26" s="72">
        <v>875</v>
      </c>
      <c r="AF26" s="74">
        <f t="shared" si="22"/>
        <v>1.5836264227957138E-2</v>
      </c>
      <c r="AG26" s="74">
        <f t="shared" si="3"/>
        <v>1.6353321864503972E-2</v>
      </c>
      <c r="AH26" s="74">
        <f t="shared" si="3"/>
        <v>1.2171448065239286E-2</v>
      </c>
      <c r="AI26" s="74">
        <f t="shared" si="3"/>
        <v>1.5936908057700715E-2</v>
      </c>
      <c r="AJ26" s="63">
        <f t="shared" si="23"/>
        <v>6.0297942215401121E-2</v>
      </c>
      <c r="AK26" s="75">
        <f t="shared" si="4"/>
        <v>5.1253250883090955E-2</v>
      </c>
      <c r="AL26" s="63">
        <f t="shared" si="5"/>
        <v>-0.30627847002774872</v>
      </c>
      <c r="AM26" s="63">
        <f t="shared" si="6"/>
        <v>-0.30627847002774872</v>
      </c>
      <c r="AN26" s="63">
        <f t="shared" si="24"/>
        <v>5.7072059505151061E-2</v>
      </c>
      <c r="AO26" s="63">
        <f t="shared" si="7"/>
        <v>8.5608089257726595E-3</v>
      </c>
      <c r="AP26" s="64">
        <f t="shared" si="8"/>
        <v>5.9814059808863618E-2</v>
      </c>
      <c r="AR26" s="70">
        <f t="shared" si="9"/>
        <v>89481933.595142484</v>
      </c>
      <c r="AS26" s="21">
        <f t="shared" si="25"/>
        <v>137790898.24318033</v>
      </c>
      <c r="AT26" s="21">
        <f t="shared" si="10"/>
        <v>116178087.51668866</v>
      </c>
      <c r="AU26" s="21">
        <f t="shared" si="26"/>
        <v>343450919.35501146</v>
      </c>
      <c r="AV26" s="60">
        <f t="shared" si="27"/>
        <v>4.4206257545681485E-2</v>
      </c>
      <c r="AX26" s="70">
        <f t="shared" si="28"/>
        <v>101435184.87622666</v>
      </c>
      <c r="AY26" s="21">
        <f t="shared" si="29"/>
        <v>138177279.74198201</v>
      </c>
      <c r="AZ26" s="21">
        <f t="shared" si="30"/>
        <v>116503864.21279082</v>
      </c>
      <c r="BA26" s="21">
        <f t="shared" si="31"/>
        <v>356116328.83099949</v>
      </c>
      <c r="BB26" s="60">
        <f t="shared" si="32"/>
        <v>4.5708276578502884E-2</v>
      </c>
    </row>
    <row r="27" spans="1:54">
      <c r="A27" s="54" t="s">
        <v>21</v>
      </c>
      <c r="B27" s="261">
        <v>12886730</v>
      </c>
      <c r="C27" s="262">
        <v>4150430.84</v>
      </c>
      <c r="D27" s="261">
        <v>12991620</v>
      </c>
      <c r="E27" s="263">
        <v>3647488</v>
      </c>
      <c r="F27" s="56">
        <f t="shared" si="11"/>
        <v>0.32207013260928102</v>
      </c>
      <c r="G27" s="55">
        <f t="shared" si="12"/>
        <v>1336729.8110244495</v>
      </c>
      <c r="H27" s="60">
        <f t="shared" si="13"/>
        <v>6.9264268929750388E-4</v>
      </c>
      <c r="I27" s="56">
        <f t="shared" si="14"/>
        <v>0.28075698026881946</v>
      </c>
      <c r="J27" s="55">
        <f t="shared" si="15"/>
        <v>1024057.7164467557</v>
      </c>
      <c r="K27" s="60">
        <f t="shared" si="16"/>
        <v>6.0456483962420592E-4</v>
      </c>
      <c r="L27" s="264">
        <v>14795</v>
      </c>
      <c r="M27" s="62">
        <f t="shared" si="0"/>
        <v>2.8899283993136836E-3</v>
      </c>
      <c r="N27" s="62">
        <f t="shared" si="17"/>
        <v>2.4564391394166309E-3</v>
      </c>
      <c r="O27" s="55">
        <v>2479.16</v>
      </c>
      <c r="P27" s="63">
        <f t="shared" si="1"/>
        <v>3.8604088997625963E-2</v>
      </c>
      <c r="Q27" s="63">
        <f t="shared" si="18"/>
        <v>5.7906133496438946E-3</v>
      </c>
      <c r="R27" s="64">
        <f t="shared" si="19"/>
        <v>8.247052489060526E-3</v>
      </c>
      <c r="S27" s="66">
        <v>3166</v>
      </c>
      <c r="T27" s="67">
        <v>724</v>
      </c>
      <c r="U27" s="67">
        <v>6502</v>
      </c>
      <c r="V27" s="67">
        <v>971</v>
      </c>
      <c r="W27" s="68">
        <f t="shared" si="20"/>
        <v>1.8514143495722917E-3</v>
      </c>
      <c r="X27" s="68">
        <f t="shared" si="20"/>
        <v>2.0576833441333289E-3</v>
      </c>
      <c r="Y27" s="68">
        <f t="shared" si="20"/>
        <v>4.8653389125346454E-3</v>
      </c>
      <c r="Z27" s="68">
        <f t="shared" si="20"/>
        <v>6.2016197021178754E-3</v>
      </c>
      <c r="AA27" s="69">
        <f t="shared" si="21"/>
        <v>1.4976056308358143E-2</v>
      </c>
      <c r="AB27" s="72">
        <v>1684.0000000044001</v>
      </c>
      <c r="AC27" s="72">
        <v>572</v>
      </c>
      <c r="AD27" s="72">
        <v>3480</v>
      </c>
      <c r="AE27" s="72">
        <v>459</v>
      </c>
      <c r="AF27" s="74">
        <f t="shared" si="22"/>
        <v>1.3244074771063164E-3</v>
      </c>
      <c r="AG27" s="74">
        <f t="shared" si="3"/>
        <v>1.9524316648917288E-3</v>
      </c>
      <c r="AH27" s="74">
        <f t="shared" si="3"/>
        <v>7.0665063842230095E-3</v>
      </c>
      <c r="AI27" s="74">
        <f t="shared" si="3"/>
        <v>8.3600466268395745E-3</v>
      </c>
      <c r="AJ27" s="63">
        <f t="shared" si="23"/>
        <v>1.8703392153060629E-2</v>
      </c>
      <c r="AK27" s="75">
        <f t="shared" si="4"/>
        <v>1.5897883330101534E-2</v>
      </c>
      <c r="AL27" s="63">
        <f t="shared" si="5"/>
        <v>0.24888634016568562</v>
      </c>
      <c r="AM27" s="63">
        <f t="shared" si="6"/>
        <v>0</v>
      </c>
      <c r="AN27" s="63">
        <f t="shared" si="24"/>
        <v>0</v>
      </c>
      <c r="AO27" s="63">
        <f t="shared" si="7"/>
        <v>0</v>
      </c>
      <c r="AP27" s="64">
        <f t="shared" si="8"/>
        <v>1.5897883330101534E-2</v>
      </c>
      <c r="AR27" s="70">
        <f t="shared" si="9"/>
        <v>2690668.4893866866</v>
      </c>
      <c r="AS27" s="21">
        <f t="shared" si="25"/>
        <v>16018420.901214562</v>
      </c>
      <c r="AT27" s="21">
        <f t="shared" si="10"/>
        <v>30878788.1437358</v>
      </c>
      <c r="AU27" s="21">
        <f t="shared" si="26"/>
        <v>49587877.534337044</v>
      </c>
      <c r="AV27" s="60">
        <f t="shared" si="27"/>
        <v>6.3825552994392657E-3</v>
      </c>
      <c r="AX27" s="70">
        <f t="shared" si="28"/>
        <v>2355103.1382413795</v>
      </c>
      <c r="AY27" s="21">
        <f t="shared" si="29"/>
        <v>16063338.392537715</v>
      </c>
      <c r="AZ27" s="21">
        <f t="shared" si="30"/>
        <v>30965375.810964007</v>
      </c>
      <c r="BA27" s="21">
        <f t="shared" si="31"/>
        <v>49383817.341743097</v>
      </c>
      <c r="BB27" s="60">
        <f t="shared" si="32"/>
        <v>6.3385163746026178E-3</v>
      </c>
    </row>
    <row r="28" spans="1:54">
      <c r="A28" s="54" t="s">
        <v>22</v>
      </c>
      <c r="B28" s="261">
        <v>1016075</v>
      </c>
      <c r="C28" s="262">
        <v>221868</v>
      </c>
      <c r="D28" s="261">
        <v>1015315</v>
      </c>
      <c r="E28" s="263">
        <v>228955</v>
      </c>
      <c r="F28" s="56">
        <f t="shared" si="11"/>
        <v>0.21835789680879855</v>
      </c>
      <c r="G28" s="55">
        <f t="shared" si="12"/>
        <v>48446.629849174518</v>
      </c>
      <c r="H28" s="60">
        <f t="shared" si="13"/>
        <v>2.5103206129902942E-5</v>
      </c>
      <c r="I28" s="56">
        <f t="shared" si="14"/>
        <v>0.22550144536424657</v>
      </c>
      <c r="J28" s="55">
        <f t="shared" si="15"/>
        <v>51629.683423371076</v>
      </c>
      <c r="K28" s="60">
        <f t="shared" si="16"/>
        <v>3.0480207099071019E-5</v>
      </c>
      <c r="L28" s="264">
        <v>1044</v>
      </c>
      <c r="M28" s="62">
        <f t="shared" si="0"/>
        <v>2.0392600533176652E-4</v>
      </c>
      <c r="N28" s="62">
        <f t="shared" si="17"/>
        <v>1.7333710453200154E-4</v>
      </c>
      <c r="O28" s="55">
        <v>388.05</v>
      </c>
      <c r="P28" s="63">
        <f t="shared" si="1"/>
        <v>6.0424969487765032E-3</v>
      </c>
      <c r="Q28" s="63">
        <f t="shared" si="18"/>
        <v>9.0637454231647541E-4</v>
      </c>
      <c r="R28" s="64">
        <f t="shared" si="19"/>
        <v>1.079711646848477E-3</v>
      </c>
      <c r="S28" s="66">
        <v>248</v>
      </c>
      <c r="T28" s="67">
        <v>63</v>
      </c>
      <c r="U28" s="67">
        <v>357</v>
      </c>
      <c r="V28" s="67">
        <v>74</v>
      </c>
      <c r="W28" s="68">
        <f t="shared" si="20"/>
        <v>1.4502550811558066E-4</v>
      </c>
      <c r="X28" s="68">
        <f t="shared" si="20"/>
        <v>1.7905255618839739E-4</v>
      </c>
      <c r="Y28" s="68">
        <f t="shared" si="20"/>
        <v>2.6713718729235136E-4</v>
      </c>
      <c r="Z28" s="68">
        <f t="shared" si="20"/>
        <v>4.7262601231382365E-4</v>
      </c>
      <c r="AA28" s="69">
        <f t="shared" si="21"/>
        <v>1.0638412639101531E-3</v>
      </c>
      <c r="AB28" s="72">
        <v>138</v>
      </c>
      <c r="AC28" s="72">
        <v>45</v>
      </c>
      <c r="AD28" s="72">
        <v>165</v>
      </c>
      <c r="AE28" s="72">
        <v>30</v>
      </c>
      <c r="AF28" s="74">
        <f t="shared" si="22"/>
        <v>1.0853220418063782E-4</v>
      </c>
      <c r="AG28" s="74">
        <f t="shared" si="3"/>
        <v>1.5360039321700664E-4</v>
      </c>
      <c r="AH28" s="74">
        <f t="shared" si="3"/>
        <v>3.3504987166574612E-4</v>
      </c>
      <c r="AI28" s="74">
        <f t="shared" si="3"/>
        <v>5.4640827626402453E-4</v>
      </c>
      <c r="AJ28" s="63">
        <f t="shared" si="23"/>
        <v>1.1435907453274151E-3</v>
      </c>
      <c r="AK28" s="75">
        <f t="shared" si="4"/>
        <v>9.7205213352830283E-4</v>
      </c>
      <c r="AL28" s="63">
        <f t="shared" si="5"/>
        <v>7.4963703818126448E-2</v>
      </c>
      <c r="AM28" s="63">
        <f t="shared" si="6"/>
        <v>0</v>
      </c>
      <c r="AN28" s="63">
        <f t="shared" si="24"/>
        <v>0</v>
      </c>
      <c r="AO28" s="63">
        <f t="shared" si="7"/>
        <v>0</v>
      </c>
      <c r="AP28" s="64">
        <f t="shared" si="8"/>
        <v>9.7205213352830283E-4</v>
      </c>
      <c r="AR28" s="70">
        <f t="shared" si="9"/>
        <v>97516.954643401841</v>
      </c>
      <c r="AS28" s="21">
        <f t="shared" si="25"/>
        <v>2097146.2997360716</v>
      </c>
      <c r="AT28" s="21">
        <f t="shared" si="10"/>
        <v>1888036.9966644575</v>
      </c>
      <c r="AU28" s="21">
        <f t="shared" si="26"/>
        <v>4082700.2510439311</v>
      </c>
      <c r="AV28" s="60">
        <f t="shared" si="27"/>
        <v>5.2549254815914645E-4</v>
      </c>
      <c r="AX28" s="70">
        <f t="shared" si="28"/>
        <v>118736.6956998192</v>
      </c>
      <c r="AY28" s="21">
        <f t="shared" si="29"/>
        <v>2103026.9387392979</v>
      </c>
      <c r="AZ28" s="21">
        <f t="shared" si="30"/>
        <v>1893331.2691734934</v>
      </c>
      <c r="BA28" s="21">
        <f t="shared" si="31"/>
        <v>4115094.9036126109</v>
      </c>
      <c r="BB28" s="60">
        <f t="shared" si="32"/>
        <v>5.281810486437305E-4</v>
      </c>
    </row>
    <row r="29" spans="1:54">
      <c r="A29" s="54" t="s">
        <v>23</v>
      </c>
      <c r="B29" s="261">
        <v>1153078</v>
      </c>
      <c r="C29" s="262">
        <v>194827</v>
      </c>
      <c r="D29" s="261">
        <v>1284958</v>
      </c>
      <c r="E29" s="263">
        <v>194795</v>
      </c>
      <c r="F29" s="56">
        <f t="shared" si="11"/>
        <v>0.16896255066873186</v>
      </c>
      <c r="G29" s="55">
        <f t="shared" si="12"/>
        <v>32918.466859137021</v>
      </c>
      <c r="H29" s="60">
        <f t="shared" si="13"/>
        <v>1.7057101012349895E-5</v>
      </c>
      <c r="I29" s="56">
        <f t="shared" si="14"/>
        <v>0.15159639459032903</v>
      </c>
      <c r="J29" s="55">
        <f t="shared" si="15"/>
        <v>29530.219684223142</v>
      </c>
      <c r="K29" s="60">
        <f t="shared" si="16"/>
        <v>1.7433521803249034E-5</v>
      </c>
      <c r="L29" s="264">
        <v>6011</v>
      </c>
      <c r="M29" s="62">
        <f t="shared" si="0"/>
        <v>1.17413718203951E-3</v>
      </c>
      <c r="N29" s="62">
        <f t="shared" si="17"/>
        <v>9.9801660473358353E-4</v>
      </c>
      <c r="O29" s="55">
        <v>1314.52</v>
      </c>
      <c r="P29" s="63">
        <f t="shared" si="1"/>
        <v>2.0468968146129852E-2</v>
      </c>
      <c r="Q29" s="63">
        <f t="shared" si="18"/>
        <v>3.0703452219194775E-3</v>
      </c>
      <c r="R29" s="64">
        <f t="shared" si="19"/>
        <v>4.0683618266530615E-3</v>
      </c>
      <c r="S29" s="66">
        <v>1391</v>
      </c>
      <c r="T29" s="67">
        <v>407</v>
      </c>
      <c r="U29" s="67">
        <v>3581</v>
      </c>
      <c r="V29" s="67">
        <v>1264</v>
      </c>
      <c r="W29" s="68">
        <f t="shared" si="20"/>
        <v>8.1342936205150277E-4</v>
      </c>
      <c r="X29" s="68">
        <f t="shared" si="20"/>
        <v>1.1567363550583768E-3</v>
      </c>
      <c r="Y29" s="68">
        <f t="shared" si="20"/>
        <v>2.6796029907392442E-3</v>
      </c>
      <c r="Z29" s="68">
        <f t="shared" si="20"/>
        <v>8.072963237360448E-3</v>
      </c>
      <c r="AA29" s="69">
        <f t="shared" si="21"/>
        <v>1.2722731945209571E-2</v>
      </c>
      <c r="AB29" s="72">
        <v>1108.99999999377</v>
      </c>
      <c r="AC29" s="72">
        <v>288</v>
      </c>
      <c r="AD29" s="72">
        <v>3319</v>
      </c>
      <c r="AE29" s="72">
        <v>607</v>
      </c>
      <c r="AF29" s="74">
        <f t="shared" si="22"/>
        <v>8.721899596786318E-4</v>
      </c>
      <c r="AG29" s="74">
        <f t="shared" si="3"/>
        <v>9.8304251658884239E-4</v>
      </c>
      <c r="AH29" s="74">
        <f t="shared" si="3"/>
        <v>6.739578933688554E-3</v>
      </c>
      <c r="AI29" s="74">
        <f t="shared" si="3"/>
        <v>1.1055660789742095E-2</v>
      </c>
      <c r="AJ29" s="63">
        <f t="shared" si="23"/>
        <v>1.9650472199698121E-2</v>
      </c>
      <c r="AK29" s="75">
        <f t="shared" si="4"/>
        <v>1.6702901369743402E-2</v>
      </c>
      <c r="AL29" s="63">
        <f t="shared" si="5"/>
        <v>0.54451671891877107</v>
      </c>
      <c r="AM29" s="63">
        <f t="shared" si="6"/>
        <v>0</v>
      </c>
      <c r="AN29" s="63">
        <f t="shared" si="24"/>
        <v>0</v>
      </c>
      <c r="AO29" s="63">
        <f t="shared" si="7"/>
        <v>0</v>
      </c>
      <c r="AP29" s="64">
        <f t="shared" si="8"/>
        <v>1.6702901369743402E-2</v>
      </c>
      <c r="AR29" s="70">
        <f t="shared" si="9"/>
        <v>66260.721326263505</v>
      </c>
      <c r="AS29" s="21">
        <f t="shared" si="25"/>
        <v>7902063.4589396967</v>
      </c>
      <c r="AT29" s="21">
        <f t="shared" si="10"/>
        <v>32442391.35944942</v>
      </c>
      <c r="AU29" s="21">
        <f t="shared" si="26"/>
        <v>40410715.539715379</v>
      </c>
      <c r="AV29" s="60">
        <f t="shared" si="27"/>
        <v>5.2013443496052901E-3</v>
      </c>
      <c r="AX29" s="70">
        <f t="shared" si="28"/>
        <v>67912.884141513379</v>
      </c>
      <c r="AY29" s="21">
        <f t="shared" si="29"/>
        <v>7924221.7521348149</v>
      </c>
      <c r="AZ29" s="21">
        <f t="shared" si="30"/>
        <v>32533363.5496158</v>
      </c>
      <c r="BA29" s="21">
        <f t="shared" si="31"/>
        <v>40525498.185892127</v>
      </c>
      <c r="BB29" s="60">
        <f t="shared" si="32"/>
        <v>5.2015325600007403E-3</v>
      </c>
    </row>
    <row r="30" spans="1:54">
      <c r="A30" s="54" t="s">
        <v>24</v>
      </c>
      <c r="B30" s="261">
        <v>50701386</v>
      </c>
      <c r="C30" s="262">
        <v>9853275</v>
      </c>
      <c r="D30" s="261">
        <v>54721037</v>
      </c>
      <c r="E30" s="263">
        <v>11872386</v>
      </c>
      <c r="F30" s="56">
        <f t="shared" si="11"/>
        <v>0.19433936184703116</v>
      </c>
      <c r="G30" s="55">
        <f t="shared" si="12"/>
        <v>1914879.1756033059</v>
      </c>
      <c r="H30" s="60">
        <f t="shared" si="13"/>
        <v>9.922177622815069E-4</v>
      </c>
      <c r="I30" s="56">
        <f t="shared" si="14"/>
        <v>0.21696200676898722</v>
      </c>
      <c r="J30" s="55">
        <f t="shared" si="15"/>
        <v>2575856.6916960292</v>
      </c>
      <c r="K30" s="60">
        <f t="shared" si="16"/>
        <v>1.5206881044884111E-3</v>
      </c>
      <c r="L30" s="264">
        <v>67294</v>
      </c>
      <c r="M30" s="62">
        <f t="shared" si="0"/>
        <v>1.3144632761298751E-2</v>
      </c>
      <c r="N30" s="62">
        <f t="shared" si="17"/>
        <v>1.1172937847103938E-2</v>
      </c>
      <c r="O30" s="55">
        <v>184.87</v>
      </c>
      <c r="P30" s="63">
        <f t="shared" si="1"/>
        <v>2.8786919492856905E-3</v>
      </c>
      <c r="Q30" s="63">
        <f t="shared" si="18"/>
        <v>4.3180379239285356E-4</v>
      </c>
      <c r="R30" s="64">
        <f t="shared" si="19"/>
        <v>1.1604741639496792E-2</v>
      </c>
      <c r="S30" s="66">
        <v>870</v>
      </c>
      <c r="T30" s="67">
        <v>295</v>
      </c>
      <c r="U30" s="67">
        <v>1873</v>
      </c>
      <c r="V30" s="67">
        <v>57</v>
      </c>
      <c r="W30" s="68">
        <f t="shared" si="20"/>
        <v>5.0875883895385148E-4</v>
      </c>
      <c r="X30" s="68">
        <f t="shared" si="20"/>
        <v>8.3842069961233702E-4</v>
      </c>
      <c r="Y30" s="68">
        <f t="shared" si="20"/>
        <v>1.4015348789876024E-3</v>
      </c>
      <c r="Z30" s="68">
        <f t="shared" si="20"/>
        <v>3.6404976624172905E-4</v>
      </c>
      <c r="AA30" s="69">
        <f t="shared" si="21"/>
        <v>3.1127641837955201E-3</v>
      </c>
      <c r="AB30" s="72">
        <v>2629.9999999954803</v>
      </c>
      <c r="AC30" s="72">
        <v>513</v>
      </c>
      <c r="AD30" s="72">
        <v>350</v>
      </c>
      <c r="AE30" s="72">
        <v>123</v>
      </c>
      <c r="AF30" s="74">
        <f t="shared" si="22"/>
        <v>2.0684036014100501E-3</v>
      </c>
      <c r="AG30" s="74">
        <f t="shared" si="3"/>
        <v>1.7510444826738757E-3</v>
      </c>
      <c r="AH30" s="74">
        <f t="shared" si="3"/>
        <v>7.1071184898794629E-4</v>
      </c>
      <c r="AI30" s="74">
        <f t="shared" si="3"/>
        <v>2.2402739326825003E-3</v>
      </c>
      <c r="AJ30" s="63">
        <f t="shared" si="23"/>
        <v>6.770433865754372E-3</v>
      </c>
      <c r="AK30" s="75">
        <f t="shared" si="4"/>
        <v>5.7548687858912165E-3</v>
      </c>
      <c r="AL30" s="63">
        <f t="shared" si="5"/>
        <v>1.1750551811794834</v>
      </c>
      <c r="AM30" s="63">
        <f t="shared" si="6"/>
        <v>0</v>
      </c>
      <c r="AN30" s="63">
        <f t="shared" si="24"/>
        <v>0</v>
      </c>
      <c r="AO30" s="63">
        <f t="shared" si="7"/>
        <v>0</v>
      </c>
      <c r="AP30" s="64">
        <f t="shared" si="8"/>
        <v>5.7548687858912165E-3</v>
      </c>
      <c r="AR30" s="70">
        <f t="shared" si="9"/>
        <v>3854410.2303141742</v>
      </c>
      <c r="AS30" s="21">
        <f t="shared" si="25"/>
        <v>22540130.098345745</v>
      </c>
      <c r="AT30" s="21">
        <f t="shared" si="10"/>
        <v>11177800.864726689</v>
      </c>
      <c r="AU30" s="21">
        <f t="shared" si="26"/>
        <v>37572341.193386607</v>
      </c>
      <c r="AV30" s="60">
        <f t="shared" si="27"/>
        <v>4.8360114874877553E-3</v>
      </c>
      <c r="AX30" s="70">
        <f t="shared" si="28"/>
        <v>5923892.8439721297</v>
      </c>
      <c r="AY30" s="21">
        <f t="shared" si="29"/>
        <v>22603335.21103188</v>
      </c>
      <c r="AZ30" s="21">
        <f t="shared" si="30"/>
        <v>11209144.70170348</v>
      </c>
      <c r="BA30" s="21">
        <f t="shared" si="31"/>
        <v>39736372.756707489</v>
      </c>
      <c r="BB30" s="60">
        <f t="shared" si="32"/>
        <v>5.1002466585912077E-3</v>
      </c>
    </row>
    <row r="31" spans="1:54">
      <c r="A31" s="54" t="s">
        <v>25</v>
      </c>
      <c r="B31" s="261">
        <v>443025120</v>
      </c>
      <c r="C31" s="262">
        <v>228201604.11000001</v>
      </c>
      <c r="D31" s="261">
        <v>522388961</v>
      </c>
      <c r="E31" s="263">
        <v>252087113.56999999</v>
      </c>
      <c r="F31" s="56">
        <f t="shared" si="11"/>
        <v>0.51509856621674188</v>
      </c>
      <c r="G31" s="55">
        <f t="shared" si="12"/>
        <v>117546319.08542156</v>
      </c>
      <c r="H31" s="60">
        <f t="shared" si="13"/>
        <v>6.0908044315965151E-2</v>
      </c>
      <c r="I31" s="56">
        <f t="shared" si="14"/>
        <v>0.48256592767089501</v>
      </c>
      <c r="J31" s="55">
        <f t="shared" si="15"/>
        <v>121648651.81378531</v>
      </c>
      <c r="K31" s="60">
        <f t="shared" si="16"/>
        <v>7.1816750651012576E-2</v>
      </c>
      <c r="L31" s="264">
        <v>682880</v>
      </c>
      <c r="M31" s="62">
        <f t="shared" si="0"/>
        <v>0.1333879219549394</v>
      </c>
      <c r="N31" s="62">
        <f t="shared" si="17"/>
        <v>0.11337973366169848</v>
      </c>
      <c r="O31" s="55">
        <v>117.79</v>
      </c>
      <c r="P31" s="63">
        <f t="shared" si="1"/>
        <v>1.8341598134167874E-3</v>
      </c>
      <c r="Q31" s="63">
        <f t="shared" si="18"/>
        <v>2.7512397201251811E-4</v>
      </c>
      <c r="R31" s="64">
        <f t="shared" si="19"/>
        <v>0.113654857633711</v>
      </c>
      <c r="S31" s="66">
        <v>69698</v>
      </c>
      <c r="T31" s="67">
        <v>12447</v>
      </c>
      <c r="U31" s="67">
        <v>14729</v>
      </c>
      <c r="V31" s="67">
        <v>1417</v>
      </c>
      <c r="W31" s="68">
        <f t="shared" si="20"/>
        <v>4.0758015583224762E-2</v>
      </c>
      <c r="X31" s="68">
        <f t="shared" si="20"/>
        <v>3.5375669315507653E-2</v>
      </c>
      <c r="Y31" s="68">
        <f t="shared" si="20"/>
        <v>1.1021466755263425E-2</v>
      </c>
      <c r="Z31" s="68">
        <f t="shared" si="20"/>
        <v>9.0501494520092984E-3</v>
      </c>
      <c r="AA31" s="69">
        <f t="shared" si="21"/>
        <v>9.6205301106005142E-2</v>
      </c>
      <c r="AB31" s="72">
        <v>32769.999999791457</v>
      </c>
      <c r="AC31" s="72">
        <v>9468</v>
      </c>
      <c r="AD31" s="72">
        <v>3881</v>
      </c>
      <c r="AE31" s="72">
        <v>299</v>
      </c>
      <c r="AF31" s="74">
        <f t="shared" si="22"/>
        <v>2.5772466166499041E-2</v>
      </c>
      <c r="AG31" s="74">
        <f t="shared" si="3"/>
        <v>3.2317522732858199E-2</v>
      </c>
      <c r="AH31" s="74">
        <f t="shared" si="3"/>
        <v>7.8807791026349137E-3</v>
      </c>
      <c r="AI31" s="74">
        <f t="shared" si="3"/>
        <v>5.4458691534314436E-3</v>
      </c>
      <c r="AJ31" s="63">
        <f t="shared" si="23"/>
        <v>7.1416637155423596E-2</v>
      </c>
      <c r="AK31" s="75">
        <f t="shared" si="4"/>
        <v>6.0704141582110058E-2</v>
      </c>
      <c r="AL31" s="63">
        <f t="shared" si="5"/>
        <v>-0.25766422084441909</v>
      </c>
      <c r="AM31" s="63">
        <f t="shared" si="6"/>
        <v>-0.25766422084441909</v>
      </c>
      <c r="AN31" s="63">
        <f t="shared" si="24"/>
        <v>4.80132597732017E-2</v>
      </c>
      <c r="AO31" s="63">
        <f t="shared" si="7"/>
        <v>7.2019889659802544E-3</v>
      </c>
      <c r="AP31" s="64">
        <f t="shared" si="8"/>
        <v>6.7906130548090318E-2</v>
      </c>
      <c r="AR31" s="70">
        <f t="shared" si="9"/>
        <v>236605912.57716161</v>
      </c>
      <c r="AS31" s="21">
        <f t="shared" si="25"/>
        <v>220754184.53554603</v>
      </c>
      <c r="AT31" s="21">
        <f t="shared" si="10"/>
        <v>131895484.15449058</v>
      </c>
      <c r="AU31" s="21">
        <f t="shared" si="26"/>
        <v>589255581.2671982</v>
      </c>
      <c r="AV31" s="60">
        <f t="shared" si="27"/>
        <v>7.5844269203432887E-2</v>
      </c>
      <c r="AX31" s="70">
        <f t="shared" si="28"/>
        <v>279764623.66159475</v>
      </c>
      <c r="AY31" s="21">
        <f t="shared" si="29"/>
        <v>221373204.61434004</v>
      </c>
      <c r="AZ31" s="21">
        <f t="shared" si="30"/>
        <v>132265334.2353199</v>
      </c>
      <c r="BA31" s="21">
        <f t="shared" si="31"/>
        <v>633403162.51125467</v>
      </c>
      <c r="BB31" s="60">
        <f t="shared" si="32"/>
        <v>8.1298622370956614E-2</v>
      </c>
    </row>
    <row r="32" spans="1:54">
      <c r="A32" s="54" t="s">
        <v>26</v>
      </c>
      <c r="B32" s="261">
        <v>795895</v>
      </c>
      <c r="C32" s="262">
        <v>207054</v>
      </c>
      <c r="D32" s="261">
        <v>800042</v>
      </c>
      <c r="E32" s="263">
        <v>228664</v>
      </c>
      <c r="F32" s="56">
        <f t="shared" si="11"/>
        <v>0.26015240703861692</v>
      </c>
      <c r="G32" s="55">
        <f t="shared" si="12"/>
        <v>53865.596486973787</v>
      </c>
      <c r="H32" s="60">
        <f t="shared" si="13"/>
        <v>2.7911109113933933E-5</v>
      </c>
      <c r="I32" s="56">
        <f t="shared" si="14"/>
        <v>0.2858149947127776</v>
      </c>
      <c r="J32" s="55">
        <f t="shared" si="15"/>
        <v>65355.599951002579</v>
      </c>
      <c r="K32" s="60">
        <f t="shared" si="16"/>
        <v>3.8583467677991941E-5</v>
      </c>
      <c r="L32" s="264">
        <v>1764</v>
      </c>
      <c r="M32" s="62">
        <f t="shared" si="0"/>
        <v>3.4456462969850206E-4</v>
      </c>
      <c r="N32" s="62">
        <f t="shared" si="17"/>
        <v>2.9287993524372677E-4</v>
      </c>
      <c r="O32" s="55">
        <v>497.27</v>
      </c>
      <c r="P32" s="63">
        <f t="shared" si="1"/>
        <v>7.743209528973307E-3</v>
      </c>
      <c r="Q32" s="63">
        <f t="shared" si="18"/>
        <v>1.1614814293459961E-3</v>
      </c>
      <c r="R32" s="64">
        <f t="shared" si="19"/>
        <v>1.4543613645897229E-3</v>
      </c>
      <c r="S32" s="66">
        <v>525</v>
      </c>
      <c r="T32" s="67">
        <v>111</v>
      </c>
      <c r="U32" s="67">
        <v>654</v>
      </c>
      <c r="V32" s="67">
        <v>69</v>
      </c>
      <c r="W32" s="68">
        <f t="shared" si="20"/>
        <v>3.070096441962897E-4</v>
      </c>
      <c r="X32" s="68">
        <f t="shared" si="20"/>
        <v>3.1547355137955733E-4</v>
      </c>
      <c r="Y32" s="68">
        <f t="shared" si="20"/>
        <v>4.8937736831708065E-4</v>
      </c>
      <c r="Z32" s="68">
        <f t="shared" si="20"/>
        <v>4.4069182229261936E-4</v>
      </c>
      <c r="AA32" s="69">
        <f t="shared" si="21"/>
        <v>1.5525523861855471E-3</v>
      </c>
      <c r="AB32" s="72">
        <v>374.99999999594002</v>
      </c>
      <c r="AC32" s="72">
        <v>98</v>
      </c>
      <c r="AD32" s="72">
        <v>163</v>
      </c>
      <c r="AE32" s="72">
        <v>24</v>
      </c>
      <c r="AF32" s="74">
        <f t="shared" si="22"/>
        <v>2.9492446787897499E-4</v>
      </c>
      <c r="AG32" s="74">
        <f t="shared" si="3"/>
        <v>3.3450752300592557E-4</v>
      </c>
      <c r="AH32" s="74">
        <f t="shared" si="3"/>
        <v>3.3098866110010071E-4</v>
      </c>
      <c r="AI32" s="74">
        <f t="shared" si="3"/>
        <v>4.3712662101121958E-4</v>
      </c>
      <c r="AJ32" s="63">
        <f t="shared" si="23"/>
        <v>1.397547272996221E-3</v>
      </c>
      <c r="AK32" s="75">
        <f t="shared" si="4"/>
        <v>1.1879151820467877E-3</v>
      </c>
      <c r="AL32" s="63">
        <f t="shared" si="5"/>
        <v>-9.983889404862975E-2</v>
      </c>
      <c r="AM32" s="63">
        <f t="shared" si="6"/>
        <v>-9.983889404862975E-2</v>
      </c>
      <c r="AN32" s="63">
        <f t="shared" si="24"/>
        <v>1.8604021698148197E-2</v>
      </c>
      <c r="AO32" s="63">
        <f t="shared" si="7"/>
        <v>2.7906032547222294E-3</v>
      </c>
      <c r="AP32" s="64">
        <f t="shared" si="8"/>
        <v>3.9785184367690171E-3</v>
      </c>
      <c r="AR32" s="70">
        <f t="shared" si="9"/>
        <v>108424.65091613613</v>
      </c>
      <c r="AS32" s="21">
        <f t="shared" si="25"/>
        <v>2824836.208010701</v>
      </c>
      <c r="AT32" s="21">
        <f t="shared" si="10"/>
        <v>7727558.7815093622</v>
      </c>
      <c r="AU32" s="21">
        <f t="shared" si="26"/>
        <v>10660819.640436199</v>
      </c>
      <c r="AV32" s="60">
        <f t="shared" si="27"/>
        <v>1.3721755048966516E-3</v>
      </c>
      <c r="AX32" s="70">
        <f t="shared" si="28"/>
        <v>150303.22615049317</v>
      </c>
      <c r="AY32" s="21">
        <f t="shared" si="29"/>
        <v>2832757.3730646814</v>
      </c>
      <c r="AZ32" s="21">
        <f t="shared" si="30"/>
        <v>7749227.7435536347</v>
      </c>
      <c r="BA32" s="21">
        <f t="shared" si="31"/>
        <v>10732288.342768809</v>
      </c>
      <c r="BB32" s="60">
        <f t="shared" si="32"/>
        <v>1.377511684178681E-3</v>
      </c>
    </row>
    <row r="33" spans="1:54">
      <c r="A33" s="54" t="s">
        <v>27</v>
      </c>
      <c r="B33" s="261">
        <v>2090818</v>
      </c>
      <c r="C33" s="262">
        <v>642185</v>
      </c>
      <c r="D33" s="261">
        <v>2151970</v>
      </c>
      <c r="E33" s="263">
        <v>558660</v>
      </c>
      <c r="F33" s="56">
        <f t="shared" si="11"/>
        <v>0.30714533737513261</v>
      </c>
      <c r="G33" s="55">
        <f t="shared" si="12"/>
        <v>197244.12848224954</v>
      </c>
      <c r="H33" s="60">
        <f t="shared" si="13"/>
        <v>1.0220442640939115E-4</v>
      </c>
      <c r="I33" s="56">
        <f t="shared" si="14"/>
        <v>0.25960399076195301</v>
      </c>
      <c r="J33" s="55">
        <f t="shared" si="15"/>
        <v>145030.36547907267</v>
      </c>
      <c r="K33" s="60">
        <f t="shared" si="16"/>
        <v>8.5620427675430088E-5</v>
      </c>
      <c r="L33" s="264">
        <v>13836</v>
      </c>
      <c r="M33" s="62">
        <f t="shared" si="0"/>
        <v>2.702605564914101E-3</v>
      </c>
      <c r="N33" s="62">
        <f t="shared" si="17"/>
        <v>2.2972147301769858E-3</v>
      </c>
      <c r="O33" s="55">
        <v>170.12</v>
      </c>
      <c r="P33" s="63">
        <f t="shared" si="1"/>
        <v>2.6490132223318096E-3</v>
      </c>
      <c r="Q33" s="63">
        <f t="shared" si="18"/>
        <v>3.9735198334977145E-4</v>
      </c>
      <c r="R33" s="64">
        <f t="shared" si="19"/>
        <v>2.6945667135267574E-3</v>
      </c>
      <c r="S33" s="66">
        <v>1777</v>
      </c>
      <c r="T33" s="67">
        <v>482</v>
      </c>
      <c r="U33" s="67">
        <v>1571</v>
      </c>
      <c r="V33" s="67">
        <v>193</v>
      </c>
      <c r="W33" s="68">
        <f t="shared" si="20"/>
        <v>1.0391545480701082E-3</v>
      </c>
      <c r="X33" s="68">
        <f t="shared" si="20"/>
        <v>1.3698941600445642E-3</v>
      </c>
      <c r="Y33" s="68">
        <f t="shared" si="20"/>
        <v>1.1755532807739047E-3</v>
      </c>
      <c r="Z33" s="68">
        <f t="shared" si="20"/>
        <v>1.2326597348184861E-3</v>
      </c>
      <c r="AA33" s="69">
        <f t="shared" si="21"/>
        <v>4.8172617237070628E-3</v>
      </c>
      <c r="AB33" s="72">
        <v>887.9999999826681</v>
      </c>
      <c r="AC33" s="72">
        <v>349</v>
      </c>
      <c r="AD33" s="72">
        <v>145</v>
      </c>
      <c r="AE33" s="72">
        <v>79</v>
      </c>
      <c r="AF33" s="74">
        <f t="shared" si="22"/>
        <v>6.9838113993134286E-4</v>
      </c>
      <c r="AG33" s="74">
        <f t="shared" si="3"/>
        <v>1.1912563829496736E-3</v>
      </c>
      <c r="AH33" s="74">
        <f t="shared" si="3"/>
        <v>2.9443776600929206E-4</v>
      </c>
      <c r="AI33" s="74">
        <f t="shared" si="3"/>
        <v>1.4388751274952644E-3</v>
      </c>
      <c r="AJ33" s="63">
        <f t="shared" si="23"/>
        <v>3.6229504163855729E-3</v>
      </c>
      <c r="AK33" s="75">
        <f t="shared" si="4"/>
        <v>3.0795078539277371E-3</v>
      </c>
      <c r="AL33" s="63">
        <f t="shared" si="5"/>
        <v>-0.24792327588180588</v>
      </c>
      <c r="AM33" s="63">
        <f t="shared" si="6"/>
        <v>-0.24792327588180588</v>
      </c>
      <c r="AN33" s="63">
        <f t="shared" si="24"/>
        <v>4.6198127973397771E-2</v>
      </c>
      <c r="AO33" s="63">
        <f t="shared" si="7"/>
        <v>6.9297191960096651E-3</v>
      </c>
      <c r="AP33" s="64">
        <f t="shared" si="8"/>
        <v>1.0009227049937402E-2</v>
      </c>
      <c r="AR33" s="70">
        <f t="shared" si="9"/>
        <v>397027.54950680211</v>
      </c>
      <c r="AS33" s="21">
        <f t="shared" si="25"/>
        <v>5233712.7502132561</v>
      </c>
      <c r="AT33" s="21">
        <f t="shared" si="10"/>
        <v>19441129.057247445</v>
      </c>
      <c r="AU33" s="21">
        <f t="shared" si="26"/>
        <v>25071869.356967501</v>
      </c>
      <c r="AV33" s="60">
        <f t="shared" si="27"/>
        <v>3.227050654070735E-3</v>
      </c>
      <c r="AX33" s="70">
        <f t="shared" si="28"/>
        <v>333537.32254974643</v>
      </c>
      <c r="AY33" s="21">
        <f t="shared" si="29"/>
        <v>5248388.6816608906</v>
      </c>
      <c r="AZ33" s="21">
        <f t="shared" si="30"/>
        <v>19495644.21521005</v>
      </c>
      <c r="BA33" s="21">
        <f t="shared" si="31"/>
        <v>25077570.219420686</v>
      </c>
      <c r="BB33" s="60">
        <f t="shared" si="32"/>
        <v>3.2187586547037551E-3</v>
      </c>
    </row>
    <row r="34" spans="1:54">
      <c r="A34" s="54" t="s">
        <v>28</v>
      </c>
      <c r="B34" s="261">
        <v>685187</v>
      </c>
      <c r="C34" s="262">
        <v>360817</v>
      </c>
      <c r="D34" s="261">
        <v>716675</v>
      </c>
      <c r="E34" s="263">
        <v>282361</v>
      </c>
      <c r="F34" s="56">
        <f t="shared" si="11"/>
        <v>0.52659638901496963</v>
      </c>
      <c r="G34" s="55">
        <f t="shared" si="12"/>
        <v>190004.9292952143</v>
      </c>
      <c r="H34" s="60">
        <f t="shared" si="13"/>
        <v>9.8453347955155439E-5</v>
      </c>
      <c r="I34" s="56">
        <f t="shared" si="14"/>
        <v>0.39398751177311891</v>
      </c>
      <c r="J34" s="55">
        <f t="shared" si="15"/>
        <v>111246.70781176964</v>
      </c>
      <c r="K34" s="60">
        <f t="shared" si="16"/>
        <v>6.567583739352671E-5</v>
      </c>
      <c r="L34" s="264">
        <v>1511</v>
      </c>
      <c r="M34" s="62">
        <f t="shared" si="0"/>
        <v>2.9514577974741303E-4</v>
      </c>
      <c r="N34" s="62">
        <f t="shared" si="17"/>
        <v>2.5087391278530105E-4</v>
      </c>
      <c r="O34" s="55">
        <v>444.11</v>
      </c>
      <c r="P34" s="63">
        <f t="shared" si="1"/>
        <v>6.9154318255924057E-3</v>
      </c>
      <c r="Q34" s="63">
        <f t="shared" si="18"/>
        <v>1.0373147738388607E-3</v>
      </c>
      <c r="R34" s="64">
        <f t="shared" si="19"/>
        <v>1.2881886866241618E-3</v>
      </c>
      <c r="S34" s="66">
        <v>236</v>
      </c>
      <c r="T34" s="67">
        <v>70</v>
      </c>
      <c r="U34" s="67">
        <v>392</v>
      </c>
      <c r="V34" s="67">
        <v>106</v>
      </c>
      <c r="W34" s="68">
        <f t="shared" si="20"/>
        <v>1.3800814481966547E-4</v>
      </c>
      <c r="X34" s="68">
        <f t="shared" si="20"/>
        <v>1.9894728465377488E-4</v>
      </c>
      <c r="Y34" s="68">
        <f t="shared" si="20"/>
        <v>2.9332710761513091E-4</v>
      </c>
      <c r="Z34" s="68">
        <f t="shared" si="20"/>
        <v>6.7700482844953124E-4</v>
      </c>
      <c r="AA34" s="69">
        <f t="shared" si="21"/>
        <v>1.3072873655381025E-3</v>
      </c>
      <c r="AB34" s="72">
        <v>156.00000000186</v>
      </c>
      <c r="AC34" s="72">
        <v>60</v>
      </c>
      <c r="AD34" s="72">
        <v>117</v>
      </c>
      <c r="AE34" s="72">
        <v>25</v>
      </c>
      <c r="AF34" s="74">
        <f t="shared" si="22"/>
        <v>1.2268857864044472E-4</v>
      </c>
      <c r="AG34" s="74">
        <f t="shared" si="3"/>
        <v>2.0480052428934218E-4</v>
      </c>
      <c r="AH34" s="74">
        <f t="shared" si="3"/>
        <v>2.3758081809025633E-4</v>
      </c>
      <c r="AI34" s="74">
        <f t="shared" si="3"/>
        <v>4.5534023022002039E-4</v>
      </c>
      <c r="AJ34" s="63">
        <f t="shared" si="23"/>
        <v>1.0204101512400637E-3</v>
      </c>
      <c r="AK34" s="75">
        <f t="shared" si="4"/>
        <v>8.6734862855405406E-4</v>
      </c>
      <c r="AL34" s="63">
        <f t="shared" si="5"/>
        <v>-0.21944464687758616</v>
      </c>
      <c r="AM34" s="63">
        <f t="shared" si="6"/>
        <v>-0.21944464687758616</v>
      </c>
      <c r="AN34" s="63">
        <f t="shared" si="24"/>
        <v>4.0891408212760681E-2</v>
      </c>
      <c r="AO34" s="63">
        <f t="shared" si="7"/>
        <v>6.1337112319141017E-3</v>
      </c>
      <c r="AP34" s="64">
        <f t="shared" si="8"/>
        <v>7.0010598604681555E-3</v>
      </c>
      <c r="AR34" s="70">
        <f t="shared" si="9"/>
        <v>382455.95472354407</v>
      </c>
      <c r="AS34" s="21">
        <f t="shared" si="25"/>
        <v>2502075.573048674</v>
      </c>
      <c r="AT34" s="21">
        <f t="shared" si="10"/>
        <v>13598303.605844112</v>
      </c>
      <c r="AU34" s="21">
        <f t="shared" si="26"/>
        <v>16482835.13361633</v>
      </c>
      <c r="AV34" s="60">
        <f t="shared" si="27"/>
        <v>2.1215388107506568E-3</v>
      </c>
      <c r="AX34" s="70">
        <f t="shared" si="28"/>
        <v>255842.48473376222</v>
      </c>
      <c r="AY34" s="21">
        <f t="shared" si="29"/>
        <v>2509091.6802252415</v>
      </c>
      <c r="AZ34" s="21">
        <f t="shared" si="30"/>
        <v>13636434.810411148</v>
      </c>
      <c r="BA34" s="21">
        <f t="shared" si="31"/>
        <v>16401368.975370152</v>
      </c>
      <c r="BB34" s="60">
        <f t="shared" si="32"/>
        <v>2.1051500554698428E-3</v>
      </c>
    </row>
    <row r="35" spans="1:54">
      <c r="A35" s="54" t="s">
        <v>29</v>
      </c>
      <c r="B35" s="261">
        <v>1701073</v>
      </c>
      <c r="C35" s="262">
        <v>457885</v>
      </c>
      <c r="D35" s="261">
        <v>1688489</v>
      </c>
      <c r="E35" s="263">
        <v>494360</v>
      </c>
      <c r="F35" s="56">
        <f t="shared" si="11"/>
        <v>0.2691742212121408</v>
      </c>
      <c r="G35" s="55">
        <f t="shared" si="12"/>
        <v>123250.83827972109</v>
      </c>
      <c r="H35" s="60">
        <f t="shared" si="13"/>
        <v>6.3863909804489513E-5</v>
      </c>
      <c r="I35" s="56">
        <f t="shared" si="14"/>
        <v>0.29278248185211747</v>
      </c>
      <c r="J35" s="55">
        <f t="shared" si="15"/>
        <v>144739.94772841278</v>
      </c>
      <c r="K35" s="60">
        <f t="shared" si="16"/>
        <v>8.5448976049186867E-5</v>
      </c>
      <c r="L35" s="264">
        <v>6921</v>
      </c>
      <c r="M35" s="62">
        <f t="shared" si="0"/>
        <v>1.3518887767252452E-3</v>
      </c>
      <c r="N35" s="62">
        <f t="shared" si="17"/>
        <v>1.1491054602164583E-3</v>
      </c>
      <c r="O35" s="55">
        <v>127.8</v>
      </c>
      <c r="P35" s="63">
        <f t="shared" si="1"/>
        <v>1.990029918963116E-3</v>
      </c>
      <c r="Q35" s="63">
        <f t="shared" si="18"/>
        <v>2.9850448784446741E-4</v>
      </c>
      <c r="R35" s="64">
        <f t="shared" si="19"/>
        <v>1.4476099480609256E-3</v>
      </c>
      <c r="S35" s="66">
        <v>1201</v>
      </c>
      <c r="T35" s="67">
        <v>234</v>
      </c>
      <c r="U35" s="67">
        <v>2745</v>
      </c>
      <c r="V35" s="67">
        <v>176</v>
      </c>
      <c r="W35" s="68">
        <f t="shared" si="20"/>
        <v>7.0232110986617887E-4</v>
      </c>
      <c r="X35" s="68">
        <f t="shared" si="20"/>
        <v>6.6505235155690464E-4</v>
      </c>
      <c r="Y35" s="68">
        <f t="shared" si="20"/>
        <v>2.0540380367437099E-3</v>
      </c>
      <c r="Z35" s="68">
        <f t="shared" si="20"/>
        <v>1.1240834887463913E-3</v>
      </c>
      <c r="AA35" s="69">
        <f t="shared" si="21"/>
        <v>4.5454949869131846E-3</v>
      </c>
      <c r="AB35" s="72">
        <v>649.99999999475995</v>
      </c>
      <c r="AC35" s="72">
        <v>185</v>
      </c>
      <c r="AD35" s="72">
        <v>941</v>
      </c>
      <c r="AE35" s="72">
        <v>42</v>
      </c>
      <c r="AF35" s="74">
        <f t="shared" si="22"/>
        <v>5.1120241099163676E-4</v>
      </c>
      <c r="AG35" s="74">
        <f t="shared" si="3"/>
        <v>6.3146828322547177E-4</v>
      </c>
      <c r="AH35" s="74">
        <f t="shared" si="3"/>
        <v>1.9107995711361643E-3</v>
      </c>
      <c r="AI35" s="74">
        <f t="shared" si="3"/>
        <v>7.6497158676963432E-4</v>
      </c>
      <c r="AJ35" s="63">
        <f t="shared" si="23"/>
        <v>3.8184418521229071E-3</v>
      </c>
      <c r="AK35" s="75">
        <f t="shared" si="4"/>
        <v>3.2456755743044711E-3</v>
      </c>
      <c r="AL35" s="63">
        <f t="shared" si="5"/>
        <v>-0.15995026655700142</v>
      </c>
      <c r="AM35" s="63">
        <f t="shared" si="6"/>
        <v>-0.15995026655700142</v>
      </c>
      <c r="AN35" s="63">
        <f t="shared" si="24"/>
        <v>2.9805200247927655E-2</v>
      </c>
      <c r="AO35" s="63">
        <f t="shared" si="7"/>
        <v>4.4707800371891482E-3</v>
      </c>
      <c r="AP35" s="64">
        <f t="shared" si="8"/>
        <v>7.7164556114936193E-3</v>
      </c>
      <c r="AR35" s="70">
        <f t="shared" si="9"/>
        <v>248088.39012544049</v>
      </c>
      <c r="AS35" s="21">
        <f t="shared" si="25"/>
        <v>2811722.7918197471</v>
      </c>
      <c r="AT35" s="21">
        <f t="shared" si="10"/>
        <v>14987831.593700025</v>
      </c>
      <c r="AU35" s="21">
        <f t="shared" si="26"/>
        <v>18047642.775645211</v>
      </c>
      <c r="AV35" s="60">
        <f t="shared" si="27"/>
        <v>2.3229483447908803E-3</v>
      </c>
      <c r="AX35" s="70">
        <f t="shared" si="28"/>
        <v>332869.42683938227</v>
      </c>
      <c r="AY35" s="21">
        <f t="shared" si="29"/>
        <v>2819607.1853491431</v>
      </c>
      <c r="AZ35" s="21">
        <f t="shared" si="30"/>
        <v>15029859.194280295</v>
      </c>
      <c r="BA35" s="21">
        <f t="shared" si="31"/>
        <v>18182335.806468822</v>
      </c>
      <c r="BB35" s="60">
        <f t="shared" si="32"/>
        <v>2.3337408779132299E-3</v>
      </c>
    </row>
    <row r="36" spans="1:54">
      <c r="A36" s="54" t="s">
        <v>30</v>
      </c>
      <c r="B36" s="261">
        <v>496551</v>
      </c>
      <c r="C36" s="262">
        <v>71527</v>
      </c>
      <c r="D36" s="261">
        <v>519940</v>
      </c>
      <c r="E36" s="263">
        <v>111314</v>
      </c>
      <c r="F36" s="56">
        <f t="shared" si="11"/>
        <v>0.14404764062503148</v>
      </c>
      <c r="G36" s="55">
        <f t="shared" si="12"/>
        <v>10303.295590986627</v>
      </c>
      <c r="H36" s="60">
        <f t="shared" si="13"/>
        <v>5.338776997349063E-6</v>
      </c>
      <c r="I36" s="56">
        <f t="shared" si="14"/>
        <v>0.21409008731776744</v>
      </c>
      <c r="J36" s="55">
        <f t="shared" si="15"/>
        <v>23831.223979689963</v>
      </c>
      <c r="K36" s="60">
        <f t="shared" si="16"/>
        <v>1.4069050866898955E-5</v>
      </c>
      <c r="L36" s="264">
        <v>3571</v>
      </c>
      <c r="M36" s="62">
        <f t="shared" si="0"/>
        <v>6.9752851057446193E-4</v>
      </c>
      <c r="N36" s="62">
        <f t="shared" si="17"/>
        <v>5.9289923398829264E-4</v>
      </c>
      <c r="O36" s="55">
        <v>561.88</v>
      </c>
      <c r="P36" s="63">
        <f t="shared" si="1"/>
        <v>8.7492802102268827E-3</v>
      </c>
      <c r="Q36" s="63">
        <f t="shared" si="18"/>
        <v>1.3123920315340324E-3</v>
      </c>
      <c r="R36" s="64">
        <f t="shared" si="19"/>
        <v>1.905291265522325E-3</v>
      </c>
      <c r="S36" s="66">
        <v>779</v>
      </c>
      <c r="T36" s="67">
        <v>226</v>
      </c>
      <c r="U36" s="67">
        <v>2400</v>
      </c>
      <c r="V36" s="67">
        <v>462</v>
      </c>
      <c r="W36" s="68">
        <f t="shared" si="20"/>
        <v>4.5554383395982794E-4</v>
      </c>
      <c r="X36" s="68">
        <f t="shared" si="20"/>
        <v>6.4231551902504459E-4</v>
      </c>
      <c r="Y36" s="68">
        <f t="shared" si="20"/>
        <v>1.795880250704883E-3</v>
      </c>
      <c r="Z36" s="68">
        <f t="shared" si="20"/>
        <v>2.9507191579592777E-3</v>
      </c>
      <c r="AA36" s="69">
        <f t="shared" si="21"/>
        <v>5.8444587616490332E-3</v>
      </c>
      <c r="AB36" s="72">
        <v>671.99999999645991</v>
      </c>
      <c r="AC36" s="72">
        <v>188</v>
      </c>
      <c r="AD36" s="72">
        <v>1437</v>
      </c>
      <c r="AE36" s="72">
        <v>355</v>
      </c>
      <c r="AF36" s="74">
        <f t="shared" si="22"/>
        <v>5.2850464644206086E-4</v>
      </c>
      <c r="AG36" s="74">
        <f t="shared" si="3"/>
        <v>6.4170830943993879E-4</v>
      </c>
      <c r="AH36" s="74">
        <f t="shared" si="3"/>
        <v>2.9179797914162253E-3</v>
      </c>
      <c r="AI36" s="74">
        <f t="shared" si="3"/>
        <v>6.4658312691242897E-3</v>
      </c>
      <c r="AJ36" s="63">
        <f t="shared" si="23"/>
        <v>1.0554024016422515E-2</v>
      </c>
      <c r="AK36" s="75">
        <f t="shared" si="4"/>
        <v>8.9709204139591381E-3</v>
      </c>
      <c r="AL36" s="63">
        <f t="shared" si="5"/>
        <v>0.80581717603644487</v>
      </c>
      <c r="AM36" s="63">
        <f t="shared" si="6"/>
        <v>0</v>
      </c>
      <c r="AN36" s="63">
        <f t="shared" si="24"/>
        <v>0</v>
      </c>
      <c r="AO36" s="63">
        <f t="shared" si="7"/>
        <v>0</v>
      </c>
      <c r="AP36" s="64">
        <f t="shared" si="8"/>
        <v>8.9709204139591381E-3</v>
      </c>
      <c r="AR36" s="70">
        <f t="shared" si="9"/>
        <v>20739.234327585014</v>
      </c>
      <c r="AS36" s="21">
        <f t="shared" si="25"/>
        <v>3700686.696371573</v>
      </c>
      <c r="AT36" s="21">
        <f t="shared" si="10"/>
        <v>17424404.567899775</v>
      </c>
      <c r="AU36" s="21">
        <f t="shared" si="26"/>
        <v>21145830.498598933</v>
      </c>
      <c r="AV36" s="60">
        <f t="shared" si="27"/>
        <v>2.7217223083690397E-3</v>
      </c>
      <c r="AX36" s="70">
        <f t="shared" si="28"/>
        <v>54806.471824109518</v>
      </c>
      <c r="AY36" s="21">
        <f t="shared" si="29"/>
        <v>3711063.8467535665</v>
      </c>
      <c r="AZ36" s="21">
        <f t="shared" si="30"/>
        <v>17473264.59884892</v>
      </c>
      <c r="BA36" s="21">
        <f t="shared" si="31"/>
        <v>21239134.917426597</v>
      </c>
      <c r="BB36" s="60">
        <f t="shared" si="32"/>
        <v>2.7260874453038154E-3</v>
      </c>
    </row>
    <row r="37" spans="1:54">
      <c r="A37" s="54" t="s">
        <v>31</v>
      </c>
      <c r="B37" s="261">
        <v>177122744</v>
      </c>
      <c r="C37" s="262">
        <v>44506089.519999996</v>
      </c>
      <c r="D37" s="261">
        <v>210468335</v>
      </c>
      <c r="E37" s="263">
        <v>48969965.200000003</v>
      </c>
      <c r="F37" s="56">
        <f t="shared" si="11"/>
        <v>0.25127258371742478</v>
      </c>
      <c r="G37" s="55">
        <f t="shared" si="12"/>
        <v>11183160.1048494</v>
      </c>
      <c r="H37" s="60">
        <f t="shared" si="13"/>
        <v>5.7946894174007212E-3</v>
      </c>
      <c r="I37" s="56">
        <f t="shared" si="14"/>
        <v>0.23267141444341261</v>
      </c>
      <c r="J37" s="55">
        <f t="shared" si="15"/>
        <v>11393911.068328694</v>
      </c>
      <c r="K37" s="60">
        <f t="shared" si="16"/>
        <v>6.7265329942706904E-3</v>
      </c>
      <c r="L37" s="264">
        <v>333481</v>
      </c>
      <c r="M37" s="62">
        <f t="shared" si="0"/>
        <v>6.5139318183949066E-2</v>
      </c>
      <c r="N37" s="62">
        <f t="shared" si="17"/>
        <v>5.5368420456356704E-2</v>
      </c>
      <c r="O37" s="55">
        <v>247</v>
      </c>
      <c r="P37" s="63">
        <f t="shared" si="1"/>
        <v>3.8461454615327825E-3</v>
      </c>
      <c r="Q37" s="63">
        <f t="shared" si="18"/>
        <v>5.769218192299174E-4</v>
      </c>
      <c r="R37" s="64">
        <f t="shared" si="19"/>
        <v>5.5945342275586618E-2</v>
      </c>
      <c r="S37" s="66">
        <v>7826</v>
      </c>
      <c r="T37" s="67">
        <v>1628</v>
      </c>
      <c r="U37" s="67">
        <v>22499</v>
      </c>
      <c r="V37" s="67">
        <v>705</v>
      </c>
      <c r="W37" s="68">
        <f t="shared" si="20"/>
        <v>4.5764904294860248E-3</v>
      </c>
      <c r="X37" s="68">
        <f t="shared" si="20"/>
        <v>4.6269454202335072E-3</v>
      </c>
      <c r="Y37" s="68">
        <f t="shared" si="20"/>
        <v>1.6835629066920484E-2</v>
      </c>
      <c r="Z37" s="68">
        <f t="shared" si="20"/>
        <v>4.5027207929898066E-3</v>
      </c>
      <c r="AA37" s="69">
        <f t="shared" si="21"/>
        <v>3.0541785709629822E-2</v>
      </c>
      <c r="AB37" s="72">
        <v>16068.000000124277</v>
      </c>
      <c r="AC37" s="72">
        <v>2619</v>
      </c>
      <c r="AD37" s="72">
        <v>3702</v>
      </c>
      <c r="AE37" s="72">
        <v>260</v>
      </c>
      <c r="AF37" s="74">
        <f t="shared" si="22"/>
        <v>1.2636923599912874E-2</v>
      </c>
      <c r="AG37" s="74">
        <f t="shared" si="3"/>
        <v>8.939542885229787E-3</v>
      </c>
      <c r="AH37" s="74">
        <f t="shared" si="3"/>
        <v>7.5173007570096496E-3</v>
      </c>
      <c r="AI37" s="74">
        <f t="shared" si="3"/>
        <v>4.7355383942882124E-3</v>
      </c>
      <c r="AJ37" s="63">
        <f t="shared" si="23"/>
        <v>3.3829305636440522E-2</v>
      </c>
      <c r="AK37" s="75">
        <f t="shared" si="4"/>
        <v>2.8754909790974444E-2</v>
      </c>
      <c r="AL37" s="63">
        <f t="shared" si="5"/>
        <v>0.10764006918476104</v>
      </c>
      <c r="AM37" s="63">
        <f t="shared" si="6"/>
        <v>0</v>
      </c>
      <c r="AN37" s="63">
        <f t="shared" si="24"/>
        <v>0</v>
      </c>
      <c r="AO37" s="63">
        <f t="shared" si="7"/>
        <v>0</v>
      </c>
      <c r="AP37" s="64">
        <f t="shared" si="8"/>
        <v>2.8754909790974444E-2</v>
      </c>
      <c r="AR37" s="70">
        <f t="shared" si="9"/>
        <v>22510290.604519352</v>
      </c>
      <c r="AS37" s="21">
        <f t="shared" si="25"/>
        <v>108663797.30474423</v>
      </c>
      <c r="AT37" s="21">
        <f t="shared" si="10"/>
        <v>55851256.993849337</v>
      </c>
      <c r="AU37" s="21">
        <f t="shared" si="26"/>
        <v>187025344.90311292</v>
      </c>
      <c r="AV37" s="60">
        <f t="shared" si="27"/>
        <v>2.4072407725340625E-2</v>
      </c>
      <c r="AX37" s="70">
        <f t="shared" si="28"/>
        <v>26203440.765986633</v>
      </c>
      <c r="AY37" s="21">
        <f t="shared" si="29"/>
        <v>108968503.06835708</v>
      </c>
      <c r="AZ37" s="21">
        <f t="shared" si="30"/>
        <v>56007870.330886707</v>
      </c>
      <c r="BA37" s="21">
        <f t="shared" si="31"/>
        <v>191179814.16523039</v>
      </c>
      <c r="BB37" s="60">
        <f t="shared" si="32"/>
        <v>2.4538329513775606E-2</v>
      </c>
    </row>
    <row r="38" spans="1:54">
      <c r="A38" s="54" t="s">
        <v>32</v>
      </c>
      <c r="B38" s="261">
        <v>3439722</v>
      </c>
      <c r="C38" s="262">
        <v>1230552</v>
      </c>
      <c r="D38" s="261">
        <v>3655474</v>
      </c>
      <c r="E38" s="263">
        <v>1144646</v>
      </c>
      <c r="F38" s="56">
        <f t="shared" si="11"/>
        <v>0.35774751564225249</v>
      </c>
      <c r="G38" s="55">
        <f t="shared" si="12"/>
        <v>440226.92086860508</v>
      </c>
      <c r="H38" s="60">
        <f t="shared" si="13"/>
        <v>2.281088937022389E-4</v>
      </c>
      <c r="I38" s="56">
        <f t="shared" si="14"/>
        <v>0.31313203157784736</v>
      </c>
      <c r="J38" s="55">
        <f t="shared" si="15"/>
        <v>358425.32741745666</v>
      </c>
      <c r="K38" s="60">
        <f t="shared" si="16"/>
        <v>2.116007204547584E-4</v>
      </c>
      <c r="L38" s="264">
        <v>5238</v>
      </c>
      <c r="M38" s="62">
        <f t="shared" si="0"/>
        <v>1.0231459922680009E-3</v>
      </c>
      <c r="N38" s="62">
        <f t="shared" si="17"/>
        <v>8.6967409342780073E-4</v>
      </c>
      <c r="O38" s="55">
        <v>3428.68</v>
      </c>
      <c r="P38" s="63">
        <f t="shared" si="1"/>
        <v>5.3389481866591988E-2</v>
      </c>
      <c r="Q38" s="63">
        <f t="shared" si="18"/>
        <v>8.0084222799887972E-3</v>
      </c>
      <c r="R38" s="64">
        <f t="shared" si="19"/>
        <v>8.8780963734165982E-3</v>
      </c>
      <c r="S38" s="66">
        <v>900</v>
      </c>
      <c r="T38" s="67">
        <v>209</v>
      </c>
      <c r="U38" s="67">
        <v>2198</v>
      </c>
      <c r="V38" s="67">
        <v>203</v>
      </c>
      <c r="W38" s="68">
        <f t="shared" si="20"/>
        <v>5.2630224719363945E-4</v>
      </c>
      <c r="X38" s="68">
        <f t="shared" si="20"/>
        <v>5.9399974989484219E-4</v>
      </c>
      <c r="Y38" s="68">
        <f t="shared" si="20"/>
        <v>1.6447269962705554E-3</v>
      </c>
      <c r="Z38" s="68">
        <f t="shared" si="20"/>
        <v>1.2965281148608946E-3</v>
      </c>
      <c r="AA38" s="69">
        <f t="shared" si="21"/>
        <v>4.0615571082199316E-3</v>
      </c>
      <c r="AB38" s="72">
        <v>711.99999999240003</v>
      </c>
      <c r="AC38" s="72">
        <v>170</v>
      </c>
      <c r="AD38" s="72">
        <v>749</v>
      </c>
      <c r="AE38" s="72">
        <v>32</v>
      </c>
      <c r="AF38" s="74">
        <f t="shared" si="22"/>
        <v>5.5996325634629924E-4</v>
      </c>
      <c r="AG38" s="74">
        <f t="shared" si="3"/>
        <v>5.8026815215313622E-4</v>
      </c>
      <c r="AH38" s="74">
        <f t="shared" si="3"/>
        <v>1.5209233568342052E-3</v>
      </c>
      <c r="AI38" s="74">
        <f t="shared" si="3"/>
        <v>5.8283549468162615E-4</v>
      </c>
      <c r="AJ38" s="63">
        <f t="shared" si="23"/>
        <v>3.2439902600152671E-3</v>
      </c>
      <c r="AK38" s="75">
        <f t="shared" si="4"/>
        <v>2.7573917210129768E-3</v>
      </c>
      <c r="AL38" s="63">
        <f t="shared" si="5"/>
        <v>-0.20129394378083273</v>
      </c>
      <c r="AM38" s="63">
        <f t="shared" si="6"/>
        <v>-0.20129394378083273</v>
      </c>
      <c r="AN38" s="63">
        <f t="shared" si="24"/>
        <v>3.7509198529186154E-2</v>
      </c>
      <c r="AO38" s="63">
        <f t="shared" si="7"/>
        <v>5.6263797793779232E-3</v>
      </c>
      <c r="AP38" s="64">
        <f t="shared" si="8"/>
        <v>8.3837715003909005E-3</v>
      </c>
      <c r="AR38" s="70">
        <f t="shared" si="9"/>
        <v>886121.25980275369</v>
      </c>
      <c r="AS38" s="21">
        <f t="shared" si="25"/>
        <v>17244110.510946199</v>
      </c>
      <c r="AT38" s="21">
        <f t="shared" si="10"/>
        <v>16283973.069288291</v>
      </c>
      <c r="AU38" s="21">
        <f t="shared" si="26"/>
        <v>34414204.840037242</v>
      </c>
      <c r="AV38" s="60">
        <f t="shared" si="27"/>
        <v>4.429521415302993E-3</v>
      </c>
      <c r="AX38" s="70">
        <f t="shared" si="28"/>
        <v>824297.88855551812</v>
      </c>
      <c r="AY38" s="21">
        <f t="shared" si="29"/>
        <v>17292464.976659622</v>
      </c>
      <c r="AZ38" s="21">
        <f t="shared" si="30"/>
        <v>16329635.19937945</v>
      </c>
      <c r="BA38" s="21">
        <f t="shared" si="31"/>
        <v>34446398.064594589</v>
      </c>
      <c r="BB38" s="60">
        <f t="shared" si="32"/>
        <v>4.4212673286792535E-3</v>
      </c>
    </row>
    <row r="39" spans="1:54">
      <c r="A39" s="54" t="s">
        <v>33</v>
      </c>
      <c r="B39" s="261">
        <v>34714201</v>
      </c>
      <c r="C39" s="262">
        <v>10573187</v>
      </c>
      <c r="D39" s="261">
        <v>36642593</v>
      </c>
      <c r="E39" s="263">
        <v>10001944</v>
      </c>
      <c r="F39" s="56">
        <f t="shared" si="11"/>
        <v>0.30457814656313131</v>
      </c>
      <c r="G39" s="55">
        <f t="shared" si="12"/>
        <v>3220361.6997253946</v>
      </c>
      <c r="H39" s="60">
        <f t="shared" si="13"/>
        <v>1.6686692926366402E-3</v>
      </c>
      <c r="I39" s="56">
        <f t="shared" si="14"/>
        <v>0.27295950371197802</v>
      </c>
      <c r="J39" s="55">
        <f t="shared" si="15"/>
        <v>2730125.6703949962</v>
      </c>
      <c r="K39" s="60">
        <f t="shared" si="16"/>
        <v>1.6117626590454932E-3</v>
      </c>
      <c r="L39" s="264">
        <v>79853</v>
      </c>
      <c r="M39" s="62">
        <f t="shared" si="0"/>
        <v>1.5597800099384627E-2</v>
      </c>
      <c r="N39" s="62">
        <f t="shared" si="17"/>
        <v>1.3258130084476932E-2</v>
      </c>
      <c r="O39" s="55">
        <v>2539.67</v>
      </c>
      <c r="P39" s="63">
        <f t="shared" si="1"/>
        <v>3.9546316778505917E-2</v>
      </c>
      <c r="Q39" s="63">
        <f t="shared" si="18"/>
        <v>5.9319475167758876E-3</v>
      </c>
      <c r="R39" s="64">
        <f t="shared" si="19"/>
        <v>1.9190077601252818E-2</v>
      </c>
      <c r="S39" s="66">
        <v>12929</v>
      </c>
      <c r="T39" s="67">
        <v>2053</v>
      </c>
      <c r="U39" s="67">
        <v>23315</v>
      </c>
      <c r="V39" s="67">
        <v>2592</v>
      </c>
      <c r="W39" s="68">
        <f t="shared" si="20"/>
        <v>7.5606241710739607E-3</v>
      </c>
      <c r="X39" s="68">
        <f t="shared" si="20"/>
        <v>5.8348396484885689E-3</v>
      </c>
      <c r="Y39" s="68">
        <f t="shared" si="20"/>
        <v>1.7446228352160146E-2</v>
      </c>
      <c r="Z39" s="68">
        <f t="shared" si="20"/>
        <v>1.6554684106992311E-2</v>
      </c>
      <c r="AA39" s="69">
        <f t="shared" si="21"/>
        <v>4.7396376278714986E-2</v>
      </c>
      <c r="AB39" s="72">
        <v>10671.999999957041</v>
      </c>
      <c r="AC39" s="72">
        <v>1702</v>
      </c>
      <c r="AD39" s="72">
        <v>11424</v>
      </c>
      <c r="AE39" s="72">
        <v>888</v>
      </c>
      <c r="AF39" s="74">
        <f t="shared" si="22"/>
        <v>8.3931571232688726E-3</v>
      </c>
      <c r="AG39" s="74">
        <f t="shared" si="3"/>
        <v>5.8095082056743401E-3</v>
      </c>
      <c r="AH39" s="74">
        <f t="shared" si="3"/>
        <v>2.3197634750966568E-2</v>
      </c>
      <c r="AI39" s="74">
        <f t="shared" si="3"/>
        <v>1.6173684977415125E-2</v>
      </c>
      <c r="AJ39" s="63">
        <f t="shared" si="23"/>
        <v>5.3573985057324913E-2</v>
      </c>
      <c r="AK39" s="75">
        <f t="shared" si="4"/>
        <v>4.5537887298726175E-2</v>
      </c>
      <c r="AL39" s="63">
        <f t="shared" si="5"/>
        <v>0.13033926353952507</v>
      </c>
      <c r="AM39" s="63">
        <f t="shared" si="6"/>
        <v>0</v>
      </c>
      <c r="AN39" s="63">
        <f t="shared" si="24"/>
        <v>0</v>
      </c>
      <c r="AO39" s="63">
        <f t="shared" si="7"/>
        <v>0</v>
      </c>
      <c r="AP39" s="64">
        <f t="shared" si="8"/>
        <v>4.5537887298726175E-2</v>
      </c>
      <c r="AR39" s="70">
        <f t="shared" si="9"/>
        <v>6482181.8728185631</v>
      </c>
      <c r="AS39" s="21">
        <f t="shared" si="25"/>
        <v>37273285.279993996</v>
      </c>
      <c r="AT39" s="21">
        <f t="shared" si="10"/>
        <v>88449181.895065665</v>
      </c>
      <c r="AU39" s="21">
        <f t="shared" si="26"/>
        <v>132204649.04787822</v>
      </c>
      <c r="AV39" s="60">
        <f t="shared" si="27"/>
        <v>1.7016325871313066E-2</v>
      </c>
      <c r="AX39" s="70">
        <f t="shared" si="28"/>
        <v>6278676.9054875923</v>
      </c>
      <c r="AY39" s="21">
        <f t="shared" si="29"/>
        <v>37377803.851360954</v>
      </c>
      <c r="AZ39" s="21">
        <f t="shared" si="30"/>
        <v>88697203.556177735</v>
      </c>
      <c r="BA39" s="21">
        <f t="shared" si="31"/>
        <v>132353684.31302628</v>
      </c>
      <c r="BB39" s="60">
        <f t="shared" si="32"/>
        <v>1.6987872554517496E-2</v>
      </c>
    </row>
    <row r="40" spans="1:54">
      <c r="A40" s="54" t="s">
        <v>34</v>
      </c>
      <c r="B40" s="261">
        <v>1578033</v>
      </c>
      <c r="C40" s="262">
        <v>697553</v>
      </c>
      <c r="D40" s="261">
        <v>1511371</v>
      </c>
      <c r="E40" s="263">
        <v>491980</v>
      </c>
      <c r="F40" s="56">
        <f t="shared" si="11"/>
        <v>0.44203955177109733</v>
      </c>
      <c r="G40" s="55">
        <f t="shared" si="12"/>
        <v>308346.01545658428</v>
      </c>
      <c r="H40" s="60">
        <f t="shared" si="13"/>
        <v>1.5977321042637526E-4</v>
      </c>
      <c r="I40" s="56">
        <f t="shared" si="14"/>
        <v>0.32551901551637552</v>
      </c>
      <c r="J40" s="55">
        <f t="shared" si="15"/>
        <v>160148.84525374643</v>
      </c>
      <c r="K40" s="60">
        <f t="shared" si="16"/>
        <v>9.4545804784106635E-5</v>
      </c>
      <c r="L40" s="264">
        <v>5630</v>
      </c>
      <c r="M40" s="62">
        <f t="shared" si="0"/>
        <v>1.0997159099787792E-3</v>
      </c>
      <c r="N40" s="62">
        <f t="shared" si="17"/>
        <v>9.3475852348196226E-4</v>
      </c>
      <c r="O40" s="55">
        <v>264.23</v>
      </c>
      <c r="P40" s="63">
        <f t="shared" si="1"/>
        <v>4.114441357493147E-3</v>
      </c>
      <c r="Q40" s="63">
        <f t="shared" si="18"/>
        <v>6.1716620362397201E-4</v>
      </c>
      <c r="R40" s="64">
        <f t="shared" si="19"/>
        <v>1.5519247271059342E-3</v>
      </c>
      <c r="S40" s="66">
        <v>549</v>
      </c>
      <c r="T40" s="67">
        <v>170</v>
      </c>
      <c r="U40" s="67">
        <v>368</v>
      </c>
      <c r="V40" s="67">
        <v>141</v>
      </c>
      <c r="W40" s="68">
        <f t="shared" si="20"/>
        <v>3.2104437078812008E-4</v>
      </c>
      <c r="X40" s="68">
        <f t="shared" si="20"/>
        <v>4.8315769130202469E-4</v>
      </c>
      <c r="Y40" s="68">
        <f t="shared" si="20"/>
        <v>2.7536830510808204E-4</v>
      </c>
      <c r="Z40" s="68">
        <f t="shared" si="20"/>
        <v>9.0054415859796135E-4</v>
      </c>
      <c r="AA40" s="69">
        <f t="shared" si="21"/>
        <v>1.9801145257961881E-3</v>
      </c>
      <c r="AB40" s="72">
        <v>273.99999999933596</v>
      </c>
      <c r="AC40" s="72">
        <v>118</v>
      </c>
      <c r="AD40" s="72">
        <v>143</v>
      </c>
      <c r="AE40" s="72">
        <v>8</v>
      </c>
      <c r="AF40" s="74">
        <f t="shared" si="22"/>
        <v>2.1549147786538184E-4</v>
      </c>
      <c r="AG40" s="74">
        <f t="shared" si="3"/>
        <v>4.0277436443570628E-4</v>
      </c>
      <c r="AH40" s="74">
        <f t="shared" si="3"/>
        <v>2.9037655544364666E-4</v>
      </c>
      <c r="AI40" s="74">
        <f t="shared" si="3"/>
        <v>1.4570887367040654E-4</v>
      </c>
      <c r="AJ40" s="63">
        <f t="shared" si="23"/>
        <v>1.0543512714151413E-3</v>
      </c>
      <c r="AK40" s="75">
        <f t="shared" si="4"/>
        <v>8.9619858070287008E-4</v>
      </c>
      <c r="AL40" s="63">
        <f t="shared" si="5"/>
        <v>-0.46753015662505931</v>
      </c>
      <c r="AM40" s="63">
        <f t="shared" si="6"/>
        <v>-0.46753015662505931</v>
      </c>
      <c r="AN40" s="63">
        <f t="shared" si="24"/>
        <v>8.7119766913229382E-2</v>
      </c>
      <c r="AO40" s="63">
        <f t="shared" si="7"/>
        <v>1.3067965036984408E-2</v>
      </c>
      <c r="AP40" s="64">
        <f t="shared" si="8"/>
        <v>1.3964163617687278E-2</v>
      </c>
      <c r="AR40" s="70">
        <f t="shared" si="9"/>
        <v>620661.63316963427</v>
      </c>
      <c r="AS40" s="21">
        <f t="shared" si="25"/>
        <v>3014335.5482168505</v>
      </c>
      <c r="AT40" s="21">
        <f t="shared" si="10"/>
        <v>27122884.286022421</v>
      </c>
      <c r="AU40" s="21">
        <f t="shared" si="26"/>
        <v>30757881.467408907</v>
      </c>
      <c r="AV40" s="60">
        <f t="shared" si="27"/>
        <v>3.9589086914114903E-3</v>
      </c>
      <c r="AX40" s="70">
        <f t="shared" si="28"/>
        <v>368306.43623438932</v>
      </c>
      <c r="AY40" s="21">
        <f t="shared" si="29"/>
        <v>3022788.0911776759</v>
      </c>
      <c r="AZ40" s="21">
        <f t="shared" si="30"/>
        <v>27198939.967608608</v>
      </c>
      <c r="BA40" s="21">
        <f t="shared" si="31"/>
        <v>30590034.495020673</v>
      </c>
      <c r="BB40" s="60">
        <f t="shared" si="32"/>
        <v>3.9262949885903566E-3</v>
      </c>
    </row>
    <row r="41" spans="1:54">
      <c r="A41" s="54" t="s">
        <v>35</v>
      </c>
      <c r="B41" s="261">
        <v>710682</v>
      </c>
      <c r="C41" s="262">
        <v>262924</v>
      </c>
      <c r="D41" s="261">
        <v>713650</v>
      </c>
      <c r="E41" s="263">
        <v>296444</v>
      </c>
      <c r="F41" s="56">
        <f t="shared" si="11"/>
        <v>0.36996012281160912</v>
      </c>
      <c r="G41" s="55">
        <f t="shared" si="12"/>
        <v>97271.395330119514</v>
      </c>
      <c r="H41" s="60">
        <f t="shared" si="13"/>
        <v>5.040234780246277E-5</v>
      </c>
      <c r="I41" s="56">
        <f t="shared" si="14"/>
        <v>0.41539129825544735</v>
      </c>
      <c r="J41" s="55">
        <f t="shared" si="15"/>
        <v>123140.25802003783</v>
      </c>
      <c r="K41" s="60">
        <f t="shared" si="16"/>
        <v>7.2697338387799971E-5</v>
      </c>
      <c r="L41" s="264">
        <v>955</v>
      </c>
      <c r="M41" s="62">
        <f t="shared" si="0"/>
        <v>1.8654150870865615E-4</v>
      </c>
      <c r="N41" s="62">
        <f t="shared" si="17"/>
        <v>1.5856028240235771E-4</v>
      </c>
      <c r="O41" s="55">
        <v>207.92</v>
      </c>
      <c r="P41" s="63">
        <f t="shared" si="1"/>
        <v>3.2376136208983647E-3</v>
      </c>
      <c r="Q41" s="63">
        <f t="shared" si="18"/>
        <v>4.8564204313475466E-4</v>
      </c>
      <c r="R41" s="64">
        <f t="shared" si="19"/>
        <v>6.4420232553711243E-4</v>
      </c>
      <c r="S41" s="66">
        <v>166</v>
      </c>
      <c r="T41" s="67">
        <v>24</v>
      </c>
      <c r="U41" s="67">
        <v>127</v>
      </c>
      <c r="V41" s="67">
        <v>48</v>
      </c>
      <c r="W41" s="68">
        <f t="shared" si="20"/>
        <v>9.7073525593493502E-5</v>
      </c>
      <c r="X41" s="68">
        <f t="shared" si="20"/>
        <v>6.821049759557996E-5</v>
      </c>
      <c r="Y41" s="68">
        <f t="shared" si="20"/>
        <v>9.5031996599800059E-5</v>
      </c>
      <c r="Z41" s="68">
        <f t="shared" si="20"/>
        <v>3.0656822420356133E-4</v>
      </c>
      <c r="AA41" s="69">
        <f t="shared" si="21"/>
        <v>5.668842439924349E-4</v>
      </c>
      <c r="AB41" s="72">
        <v>122.00000000265999</v>
      </c>
      <c r="AC41" s="72">
        <v>28</v>
      </c>
      <c r="AD41" s="72">
        <v>16</v>
      </c>
      <c r="AE41" s="72">
        <v>3</v>
      </c>
      <c r="AF41" s="74">
        <f t="shared" si="22"/>
        <v>9.5948760219757314E-5</v>
      </c>
      <c r="AG41" s="74">
        <f t="shared" si="3"/>
        <v>9.5573578001693018E-5</v>
      </c>
      <c r="AH41" s="74">
        <f t="shared" si="3"/>
        <v>3.2489684525163258E-5</v>
      </c>
      <c r="AI41" s="74">
        <f t="shared" si="3"/>
        <v>5.4640827626402448E-5</v>
      </c>
      <c r="AJ41" s="63">
        <f t="shared" si="23"/>
        <v>2.7865285037301604E-4</v>
      </c>
      <c r="AK41" s="75">
        <f t="shared" si="4"/>
        <v>2.3685492281706362E-4</v>
      </c>
      <c r="AL41" s="63">
        <f t="shared" si="5"/>
        <v>-0.50844841195350865</v>
      </c>
      <c r="AM41" s="63">
        <f t="shared" si="6"/>
        <v>-0.50844841195350865</v>
      </c>
      <c r="AN41" s="63">
        <f t="shared" si="24"/>
        <v>9.474449189876509E-2</v>
      </c>
      <c r="AO41" s="63">
        <f t="shared" si="7"/>
        <v>1.4211673784814763E-2</v>
      </c>
      <c r="AP41" s="64">
        <f t="shared" si="8"/>
        <v>1.4448528707631827E-2</v>
      </c>
      <c r="AR41" s="70">
        <f t="shared" si="9"/>
        <v>195795.04861408434</v>
      </c>
      <c r="AS41" s="21">
        <f t="shared" si="25"/>
        <v>1251247.5226370511</v>
      </c>
      <c r="AT41" s="21">
        <f t="shared" si="10"/>
        <v>28063676.634667978</v>
      </c>
      <c r="AU41" s="21">
        <f t="shared" si="26"/>
        <v>29510719.205919113</v>
      </c>
      <c r="AV41" s="60">
        <f t="shared" si="27"/>
        <v>3.7983839321934654E-3</v>
      </c>
      <c r="AX41" s="70">
        <f t="shared" si="28"/>
        <v>283194.98349478317</v>
      </c>
      <c r="AY41" s="21">
        <f t="shared" si="29"/>
        <v>1254756.1643494752</v>
      </c>
      <c r="AZ41" s="21">
        <f t="shared" si="30"/>
        <v>28142370.406014558</v>
      </c>
      <c r="BA41" s="21">
        <f t="shared" si="31"/>
        <v>29680321.553858817</v>
      </c>
      <c r="BB41" s="60">
        <f t="shared" si="32"/>
        <v>3.8095314274861347E-3</v>
      </c>
    </row>
    <row r="42" spans="1:54">
      <c r="A42" s="54" t="s">
        <v>36</v>
      </c>
      <c r="B42" s="261">
        <v>675385</v>
      </c>
      <c r="C42" s="262">
        <v>85535</v>
      </c>
      <c r="D42" s="261">
        <v>721640</v>
      </c>
      <c r="E42" s="263">
        <v>94052</v>
      </c>
      <c r="F42" s="56">
        <f t="shared" si="11"/>
        <v>0.12664628323104599</v>
      </c>
      <c r="G42" s="55">
        <f t="shared" si="12"/>
        <v>10832.689836167518</v>
      </c>
      <c r="H42" s="60">
        <f t="shared" si="13"/>
        <v>5.613089016619207E-6</v>
      </c>
      <c r="I42" s="56">
        <f t="shared" si="14"/>
        <v>0.13033091292056981</v>
      </c>
      <c r="J42" s="55">
        <f t="shared" si="15"/>
        <v>12257.883022005431</v>
      </c>
      <c r="K42" s="60">
        <f t="shared" si="16"/>
        <v>7.2365892706168557E-6</v>
      </c>
      <c r="L42" s="264">
        <v>6996</v>
      </c>
      <c r="M42" s="62">
        <f t="shared" si="0"/>
        <v>1.3665386334301135E-3</v>
      </c>
      <c r="N42" s="62">
        <f t="shared" si="17"/>
        <v>1.1615578384155964E-3</v>
      </c>
      <c r="O42" s="55">
        <v>1006.78</v>
      </c>
      <c r="P42" s="63">
        <f t="shared" si="1"/>
        <v>1.5677013472720547E-2</v>
      </c>
      <c r="Q42" s="63">
        <f t="shared" si="18"/>
        <v>2.3515520209080819E-3</v>
      </c>
      <c r="R42" s="64">
        <f t="shared" si="19"/>
        <v>3.5131098593236786E-3</v>
      </c>
      <c r="S42" s="66">
        <v>1457</v>
      </c>
      <c r="T42" s="67">
        <v>857</v>
      </c>
      <c r="U42" s="67">
        <v>6591</v>
      </c>
      <c r="V42" s="67">
        <v>540</v>
      </c>
      <c r="W42" s="68">
        <f t="shared" si="20"/>
        <v>8.5202486017903634E-4</v>
      </c>
      <c r="X42" s="68">
        <f t="shared" si="20"/>
        <v>2.4356831849755012E-3</v>
      </c>
      <c r="Y42" s="68">
        <f t="shared" si="20"/>
        <v>4.9319361384982845E-3</v>
      </c>
      <c r="Z42" s="68">
        <f t="shared" si="20"/>
        <v>3.4488925222900648E-3</v>
      </c>
      <c r="AA42" s="69">
        <f t="shared" si="21"/>
        <v>1.1668536705942888E-2</v>
      </c>
      <c r="AB42" s="72">
        <v>1103.9999999949041</v>
      </c>
      <c r="AC42" s="72">
        <v>656</v>
      </c>
      <c r="AD42" s="72">
        <v>3161</v>
      </c>
      <c r="AE42" s="72">
        <v>242</v>
      </c>
      <c r="AF42" s="74">
        <f t="shared" si="22"/>
        <v>8.6825763344109482E-4</v>
      </c>
      <c r="AG42" s="74">
        <f t="shared" si="3"/>
        <v>2.2391523988968078E-3</v>
      </c>
      <c r="AH42" s="74">
        <f t="shared" si="3"/>
        <v>6.4187432990025668E-3</v>
      </c>
      <c r="AI42" s="74">
        <f t="shared" si="3"/>
        <v>4.4076934285297974E-3</v>
      </c>
      <c r="AJ42" s="63">
        <f t="shared" si="23"/>
        <v>1.3933846759870267E-2</v>
      </c>
      <c r="AK42" s="75">
        <f t="shared" si="4"/>
        <v>1.1843769745889727E-2</v>
      </c>
      <c r="AL42" s="63">
        <f t="shared" si="5"/>
        <v>0.19413831494172162</v>
      </c>
      <c r="AM42" s="63">
        <f t="shared" si="6"/>
        <v>0</v>
      </c>
      <c r="AN42" s="63">
        <f t="shared" si="24"/>
        <v>0</v>
      </c>
      <c r="AO42" s="63">
        <f t="shared" si="7"/>
        <v>0</v>
      </c>
      <c r="AP42" s="64">
        <f t="shared" si="8"/>
        <v>1.1843769745889727E-2</v>
      </c>
      <c r="AR42" s="70">
        <f t="shared" si="9"/>
        <v>21804.838163321438</v>
      </c>
      <c r="AS42" s="21">
        <f t="shared" si="25"/>
        <v>6823586.0598074049</v>
      </c>
      <c r="AT42" s="21">
        <f t="shared" si="10"/>
        <v>23004399.341266315</v>
      </c>
      <c r="AU42" s="21">
        <f t="shared" si="26"/>
        <v>29849790.23923704</v>
      </c>
      <c r="AV42" s="60">
        <f t="shared" si="27"/>
        <v>3.8420264458116603E-3</v>
      </c>
      <c r="AX42" s="70">
        <f t="shared" si="28"/>
        <v>28190.382543562129</v>
      </c>
      <c r="AY42" s="21">
        <f t="shared" si="29"/>
        <v>6842720.1785525894</v>
      </c>
      <c r="AZ42" s="21">
        <f t="shared" si="30"/>
        <v>23068906.318213545</v>
      </c>
      <c r="BA42" s="21">
        <f t="shared" si="31"/>
        <v>29939816.879309695</v>
      </c>
      <c r="BB42" s="60">
        <f t="shared" si="32"/>
        <v>3.8428381959386597E-3</v>
      </c>
    </row>
    <row r="43" spans="1:54">
      <c r="A43" s="54" t="s">
        <v>37</v>
      </c>
      <c r="B43" s="261">
        <v>4108792</v>
      </c>
      <c r="C43" s="262">
        <v>684339</v>
      </c>
      <c r="D43" s="261">
        <v>4192006</v>
      </c>
      <c r="E43" s="263">
        <v>601205</v>
      </c>
      <c r="F43" s="56">
        <f t="shared" si="11"/>
        <v>0.1665547927468706</v>
      </c>
      <c r="G43" s="55">
        <f t="shared" si="12"/>
        <v>113979.94031360067</v>
      </c>
      <c r="H43" s="60">
        <f t="shared" si="13"/>
        <v>5.9060082100119597E-5</v>
      </c>
      <c r="I43" s="56">
        <f t="shared" si="14"/>
        <v>0.14341701800999332</v>
      </c>
      <c r="J43" s="55">
        <f t="shared" si="15"/>
        <v>86223.028312698036</v>
      </c>
      <c r="K43" s="60">
        <f t="shared" si="16"/>
        <v>5.0902806010436367E-5</v>
      </c>
      <c r="L43" s="264">
        <v>5326</v>
      </c>
      <c r="M43" s="62">
        <f t="shared" si="0"/>
        <v>1.0403351574683798E-3</v>
      </c>
      <c r="N43" s="62">
        <f t="shared" si="17"/>
        <v>8.8428488384812277E-4</v>
      </c>
      <c r="O43" s="55">
        <v>3872.26</v>
      </c>
      <c r="P43" s="63">
        <f t="shared" si="1"/>
        <v>6.0296660829453175E-2</v>
      </c>
      <c r="Q43" s="63">
        <f t="shared" si="18"/>
        <v>9.0444991244179752E-3</v>
      </c>
      <c r="R43" s="64">
        <f t="shared" si="19"/>
        <v>9.9287840082660974E-3</v>
      </c>
      <c r="S43" s="66">
        <v>871</v>
      </c>
      <c r="T43" s="67">
        <v>298</v>
      </c>
      <c r="U43" s="67">
        <v>2364</v>
      </c>
      <c r="V43" s="67">
        <v>407</v>
      </c>
      <c r="W43" s="68">
        <f t="shared" si="20"/>
        <v>5.0934361922851112E-4</v>
      </c>
      <c r="X43" s="68">
        <f t="shared" si="20"/>
        <v>8.4694701181178454E-4</v>
      </c>
      <c r="Y43" s="68">
        <f t="shared" si="20"/>
        <v>1.7689420469443097E-3</v>
      </c>
      <c r="Z43" s="68">
        <f t="shared" si="20"/>
        <v>2.5994430677260304E-3</v>
      </c>
      <c r="AA43" s="69">
        <f t="shared" si="21"/>
        <v>5.7246757457106359E-3</v>
      </c>
      <c r="AB43" s="72">
        <v>541.99999999184001</v>
      </c>
      <c r="AC43" s="72">
        <v>247</v>
      </c>
      <c r="AD43" s="72">
        <v>493</v>
      </c>
      <c r="AE43" s="72">
        <v>128</v>
      </c>
      <c r="AF43" s="74">
        <f t="shared" si="22"/>
        <v>4.2626416423927597E-4</v>
      </c>
      <c r="AG43" s="74">
        <f t="shared" si="3"/>
        <v>8.4309549165779193E-4</v>
      </c>
      <c r="AH43" s="74">
        <f t="shared" si="3"/>
        <v>1.0010884044315931E-3</v>
      </c>
      <c r="AI43" s="74">
        <f t="shared" si="3"/>
        <v>2.3313419787265046E-3</v>
      </c>
      <c r="AJ43" s="63">
        <f t="shared" si="23"/>
        <v>4.6017900390551651E-3</v>
      </c>
      <c r="AK43" s="75">
        <f t="shared" si="4"/>
        <v>3.9115215331968906E-3</v>
      </c>
      <c r="AL43" s="63">
        <f t="shared" si="5"/>
        <v>-0.19614835084708904</v>
      </c>
      <c r="AM43" s="63">
        <f t="shared" si="6"/>
        <v>-0.19614835084708904</v>
      </c>
      <c r="AN43" s="63">
        <f t="shared" si="24"/>
        <v>3.655036656794089E-2</v>
      </c>
      <c r="AO43" s="63">
        <f t="shared" si="7"/>
        <v>5.4825549851911333E-3</v>
      </c>
      <c r="AP43" s="64">
        <f t="shared" si="8"/>
        <v>9.3940765183880247E-3</v>
      </c>
      <c r="AR43" s="70">
        <f t="shared" si="9"/>
        <v>229427.24198613031</v>
      </c>
      <c r="AS43" s="21">
        <f t="shared" si="25"/>
        <v>19284882.870894909</v>
      </c>
      <c r="AT43" s="21">
        <f t="shared" si="10"/>
        <v>18246309.435930073</v>
      </c>
      <c r="AU43" s="21">
        <f t="shared" si="26"/>
        <v>37760619.548811108</v>
      </c>
      <c r="AV43" s="60">
        <f t="shared" si="27"/>
        <v>4.8602451727135891E-3</v>
      </c>
      <c r="AX43" s="70">
        <f t="shared" si="28"/>
        <v>198293.63258205427</v>
      </c>
      <c r="AY43" s="21">
        <f t="shared" si="29"/>
        <v>19338959.896611955</v>
      </c>
      <c r="AZ43" s="21">
        <f t="shared" si="30"/>
        <v>18297474.182494186</v>
      </c>
      <c r="BA43" s="21">
        <f t="shared" si="31"/>
        <v>37834727.711688191</v>
      </c>
      <c r="BB43" s="60">
        <f t="shared" si="32"/>
        <v>4.8561665346687488E-3</v>
      </c>
    </row>
    <row r="44" spans="1:54">
      <c r="A44" s="54" t="s">
        <v>38</v>
      </c>
      <c r="B44" s="261">
        <v>53027371</v>
      </c>
      <c r="C44" s="262">
        <v>16186491</v>
      </c>
      <c r="D44" s="261">
        <v>68064400</v>
      </c>
      <c r="E44" s="263">
        <v>16720965.199999999</v>
      </c>
      <c r="F44" s="56">
        <f t="shared" si="11"/>
        <v>0.30524785020928152</v>
      </c>
      <c r="G44" s="55">
        <f t="shared" si="12"/>
        <v>4940891.5801818836</v>
      </c>
      <c r="H44" s="60">
        <f t="shared" si="13"/>
        <v>2.5601826213494821E-3</v>
      </c>
      <c r="I44" s="56">
        <f t="shared" si="14"/>
        <v>0.24566388890521329</v>
      </c>
      <c r="J44" s="55">
        <f t="shared" si="15"/>
        <v>4107737.3372807372</v>
      </c>
      <c r="K44" s="60">
        <f t="shared" si="16"/>
        <v>2.4250523428975225E-3</v>
      </c>
      <c r="L44" s="264">
        <v>60829</v>
      </c>
      <c r="M44" s="62">
        <f t="shared" si="0"/>
        <v>1.1881815113339104E-2</v>
      </c>
      <c r="N44" s="62">
        <f t="shared" si="17"/>
        <v>1.0099542846338239E-2</v>
      </c>
      <c r="O44" s="55">
        <v>1869.3</v>
      </c>
      <c r="P44" s="63">
        <f t="shared" si="1"/>
        <v>2.9107691138636562E-2</v>
      </c>
      <c r="Q44" s="63">
        <f t="shared" si="18"/>
        <v>4.3661536707954845E-3</v>
      </c>
      <c r="R44" s="64">
        <f t="shared" si="19"/>
        <v>1.4465696517133723E-2</v>
      </c>
      <c r="S44" s="66">
        <v>9097</v>
      </c>
      <c r="T44" s="67">
        <v>1608</v>
      </c>
      <c r="U44" s="67">
        <v>18077</v>
      </c>
      <c r="V44" s="67">
        <v>1611</v>
      </c>
      <c r="W44" s="68">
        <f t="shared" si="20"/>
        <v>5.3197461585783755E-3</v>
      </c>
      <c r="X44" s="68">
        <f t="shared" si="20"/>
        <v>4.5701033389038571E-3</v>
      </c>
      <c r="Y44" s="68">
        <f t="shared" si="20"/>
        <v>1.3526719704996738E-2</v>
      </c>
      <c r="Z44" s="68">
        <f t="shared" si="20"/>
        <v>1.0289196024832026E-2</v>
      </c>
      <c r="AA44" s="69">
        <f t="shared" si="21"/>
        <v>3.3705765227310995E-2</v>
      </c>
      <c r="AB44" s="72">
        <v>5867.9999999965466</v>
      </c>
      <c r="AC44" s="72">
        <v>1434</v>
      </c>
      <c r="AD44" s="72">
        <v>7372</v>
      </c>
      <c r="AE44" s="72">
        <v>494</v>
      </c>
      <c r="AF44" s="74">
        <f t="shared" si="22"/>
        <v>4.6149780734174488E-3</v>
      </c>
      <c r="AG44" s="74">
        <f t="shared" si="3"/>
        <v>4.8947325305152781E-3</v>
      </c>
      <c r="AH44" s="74">
        <f t="shared" si="3"/>
        <v>1.4969622144968973E-2</v>
      </c>
      <c r="AI44" s="74">
        <f t="shared" si="3"/>
        <v>8.9975229491476034E-3</v>
      </c>
      <c r="AJ44" s="63">
        <f t="shared" si="23"/>
        <v>3.3476855698049306E-2</v>
      </c>
      <c r="AK44" s="75">
        <f t="shared" si="4"/>
        <v>2.8455327343341909E-2</v>
      </c>
      <c r="AL44" s="63">
        <f t="shared" si="5"/>
        <v>-6.7914057941698752E-3</v>
      </c>
      <c r="AM44" s="63">
        <f t="shared" si="6"/>
        <v>-6.7914057941698752E-3</v>
      </c>
      <c r="AN44" s="63">
        <f t="shared" si="24"/>
        <v>1.2655134249997214E-3</v>
      </c>
      <c r="AO44" s="63">
        <f t="shared" si="7"/>
        <v>1.898270137499582E-4</v>
      </c>
      <c r="AP44" s="64">
        <f t="shared" si="8"/>
        <v>2.8645154357091869E-2</v>
      </c>
      <c r="AR44" s="70">
        <f t="shared" si="9"/>
        <v>9945391.4879648238</v>
      </c>
      <c r="AS44" s="21">
        <f t="shared" si="25"/>
        <v>28097022.026723873</v>
      </c>
      <c r="AT44" s="21">
        <f t="shared" si="10"/>
        <v>55638076.740848817</v>
      </c>
      <c r="AU44" s="21">
        <f t="shared" si="26"/>
        <v>93680490.25553751</v>
      </c>
      <c r="AV44" s="60">
        <f t="shared" si="27"/>
        <v>1.2057804029231138E-2</v>
      </c>
      <c r="AX44" s="70">
        <f t="shared" si="28"/>
        <v>9446874.8574721031</v>
      </c>
      <c r="AY44" s="21">
        <f t="shared" si="29"/>
        <v>28175809.302378245</v>
      </c>
      <c r="AZ44" s="21">
        <f t="shared" si="30"/>
        <v>55794092.295980997</v>
      </c>
      <c r="BA44" s="21">
        <f t="shared" si="31"/>
        <v>93416776.455831349</v>
      </c>
      <c r="BB44" s="60">
        <f t="shared" si="32"/>
        <v>1.1990238890005158E-2</v>
      </c>
    </row>
    <row r="45" spans="1:54">
      <c r="A45" s="54" t="s">
        <v>39</v>
      </c>
      <c r="B45" s="261">
        <v>1643953678</v>
      </c>
      <c r="C45" s="262">
        <v>1146404960.6099999</v>
      </c>
      <c r="D45" s="261">
        <v>2173533369</v>
      </c>
      <c r="E45" s="263">
        <v>1201710192.6199999</v>
      </c>
      <c r="F45" s="56">
        <f t="shared" si="11"/>
        <v>0.69734626708259351</v>
      </c>
      <c r="G45" s="55">
        <f t="shared" si="12"/>
        <v>799441219.84635103</v>
      </c>
      <c r="H45" s="60">
        <f t="shared" si="13"/>
        <v>0.41424011934415189</v>
      </c>
      <c r="I45" s="56">
        <f t="shared" si="14"/>
        <v>0.55288324980852865</v>
      </c>
      <c r="J45" s="55">
        <f t="shared" si="15"/>
        <v>664405436.62377846</v>
      </c>
      <c r="K45" s="60">
        <f t="shared" si="16"/>
        <v>0.39223977299993296</v>
      </c>
      <c r="L45" s="264">
        <v>1109171</v>
      </c>
      <c r="M45" s="62">
        <f t="shared" si="0"/>
        <v>0.21665594948260614</v>
      </c>
      <c r="N45" s="62">
        <f t="shared" si="17"/>
        <v>0.18415755706021522</v>
      </c>
      <c r="O45" s="55">
        <v>323.60000000000002</v>
      </c>
      <c r="P45" s="63">
        <f t="shared" si="1"/>
        <v>5.0389176977814112E-3</v>
      </c>
      <c r="Q45" s="63">
        <f t="shared" si="18"/>
        <v>7.558376546672117E-4</v>
      </c>
      <c r="R45" s="64">
        <f t="shared" si="19"/>
        <v>0.18491339471488244</v>
      </c>
      <c r="S45" s="66">
        <v>123398</v>
      </c>
      <c r="T45" s="67">
        <v>25536</v>
      </c>
      <c r="U45" s="67">
        <v>28126</v>
      </c>
      <c r="V45" s="67">
        <v>2378</v>
      </c>
      <c r="W45" s="68">
        <f t="shared" si="20"/>
        <v>7.2160716332445252E-2</v>
      </c>
      <c r="X45" s="68">
        <f t="shared" si="20"/>
        <v>7.2575969441697072E-2</v>
      </c>
      <c r="Y45" s="68">
        <f t="shared" si="20"/>
        <v>2.104621997138564E-2</v>
      </c>
      <c r="Z45" s="68">
        <f t="shared" si="20"/>
        <v>1.5187900774084766E-2</v>
      </c>
      <c r="AA45" s="69">
        <f t="shared" si="21"/>
        <v>0.18097080651961275</v>
      </c>
      <c r="AB45" s="72">
        <v>88873.999998769097</v>
      </c>
      <c r="AC45" s="72">
        <v>19246</v>
      </c>
      <c r="AD45" s="72">
        <v>4982</v>
      </c>
      <c r="AE45" s="72">
        <v>694</v>
      </c>
      <c r="AF45" s="74">
        <f t="shared" si="22"/>
        <v>6.9896312421858064E-2</v>
      </c>
      <c r="AG45" s="74">
        <f t="shared" si="3"/>
        <v>6.5693181507877993E-2</v>
      </c>
      <c r="AH45" s="74">
        <f t="shared" si="3"/>
        <v>1.011647551902271E-2</v>
      </c>
      <c r="AI45" s="74">
        <f t="shared" si="3"/>
        <v>1.2640244790907766E-2</v>
      </c>
      <c r="AJ45" s="63">
        <f t="shared" si="23"/>
        <v>0.15834621423966655</v>
      </c>
      <c r="AK45" s="75">
        <f t="shared" si="4"/>
        <v>0.13459428210371657</v>
      </c>
      <c r="AL45" s="63">
        <f t="shared" si="5"/>
        <v>-0.12501791153532965</v>
      </c>
      <c r="AM45" s="63">
        <f t="shared" si="6"/>
        <v>-0.12501791153532965</v>
      </c>
      <c r="AN45" s="63">
        <f t="shared" si="24"/>
        <v>2.329589045455142E-2</v>
      </c>
      <c r="AO45" s="63">
        <f t="shared" si="7"/>
        <v>3.4943835681827129E-3</v>
      </c>
      <c r="AP45" s="64">
        <f t="shared" si="8"/>
        <v>0.13808866567189929</v>
      </c>
      <c r="AR45" s="70">
        <f t="shared" si="9"/>
        <v>1609174330.9808536</v>
      </c>
      <c r="AS45" s="21">
        <f t="shared" si="25"/>
        <v>359161117.3500405</v>
      </c>
      <c r="AT45" s="21">
        <f t="shared" si="10"/>
        <v>268212476.07599014</v>
      </c>
      <c r="AU45" s="21">
        <f t="shared" si="26"/>
        <v>2236547924.4068842</v>
      </c>
      <c r="AV45" s="60">
        <f t="shared" si="27"/>
        <v>0.28787057476877137</v>
      </c>
      <c r="AX45" s="70">
        <f t="shared" si="28"/>
        <v>1527983534.2548795</v>
      </c>
      <c r="AY45" s="21">
        <f t="shared" si="29"/>
        <v>360168246.35930264</v>
      </c>
      <c r="AZ45" s="21">
        <f t="shared" si="30"/>
        <v>268964574.65307218</v>
      </c>
      <c r="BA45" s="21">
        <f t="shared" si="31"/>
        <v>2157116355.2672544</v>
      </c>
      <c r="BB45" s="60">
        <f t="shared" si="32"/>
        <v>0.27687040159666193</v>
      </c>
    </row>
    <row r="46" spans="1:54">
      <c r="A46" s="54" t="s">
        <v>40</v>
      </c>
      <c r="B46" s="261">
        <v>1644701</v>
      </c>
      <c r="C46" s="262">
        <v>507232</v>
      </c>
      <c r="D46" s="261">
        <v>1324127</v>
      </c>
      <c r="E46" s="263">
        <v>476354</v>
      </c>
      <c r="F46" s="56">
        <f t="shared" si="11"/>
        <v>0.30840377673510261</v>
      </c>
      <c r="G46" s="55">
        <f t="shared" si="12"/>
        <v>156432.26448089955</v>
      </c>
      <c r="H46" s="60">
        <f t="shared" si="13"/>
        <v>8.1057266374503598E-5</v>
      </c>
      <c r="I46" s="56">
        <f t="shared" si="14"/>
        <v>0.35974948022357373</v>
      </c>
      <c r="J46" s="55">
        <f t="shared" si="15"/>
        <v>171368.10390242023</v>
      </c>
      <c r="K46" s="60">
        <f t="shared" si="16"/>
        <v>1.0116922961329751E-4</v>
      </c>
      <c r="L46" s="264">
        <v>971</v>
      </c>
      <c r="M46" s="62">
        <f t="shared" si="0"/>
        <v>1.8966681147236138E-4</v>
      </c>
      <c r="N46" s="62">
        <f t="shared" si="17"/>
        <v>1.6121678975150716E-4</v>
      </c>
      <c r="O46" s="55">
        <v>1172.6600000000001</v>
      </c>
      <c r="P46" s="63">
        <f t="shared" si="1"/>
        <v>1.8260003793202563E-2</v>
      </c>
      <c r="Q46" s="63">
        <f t="shared" si="18"/>
        <v>2.7390005689803842E-3</v>
      </c>
      <c r="R46" s="64">
        <f t="shared" si="19"/>
        <v>2.9002173587318915E-3</v>
      </c>
      <c r="S46" s="66">
        <v>244</v>
      </c>
      <c r="T46" s="67">
        <v>60</v>
      </c>
      <c r="U46" s="67">
        <v>375</v>
      </c>
      <c r="V46" s="67">
        <v>47</v>
      </c>
      <c r="W46" s="68">
        <f t="shared" si="20"/>
        <v>1.4268638701694225E-4</v>
      </c>
      <c r="X46" s="68">
        <f t="shared" si="20"/>
        <v>1.7052624398894989E-4</v>
      </c>
      <c r="Y46" s="68">
        <f t="shared" si="20"/>
        <v>2.8060628917263796E-4</v>
      </c>
      <c r="Z46" s="68">
        <f t="shared" si="20"/>
        <v>3.0018138619932047E-4</v>
      </c>
      <c r="AA46" s="69">
        <f t="shared" si="21"/>
        <v>8.9400030637785065E-4</v>
      </c>
      <c r="AB46" s="72">
        <v>95.999999999399989</v>
      </c>
      <c r="AC46" s="72">
        <v>43</v>
      </c>
      <c r="AD46" s="72">
        <v>84</v>
      </c>
      <c r="AE46" s="72">
        <v>27</v>
      </c>
      <c r="AF46" s="74">
        <f t="shared" si="22"/>
        <v>7.5500663777363118E-5</v>
      </c>
      <c r="AG46" s="74">
        <f t="shared" si="3"/>
        <v>1.4677370907402855E-4</v>
      </c>
      <c r="AH46" s="74">
        <f t="shared" si="3"/>
        <v>1.7057084375710711E-4</v>
      </c>
      <c r="AI46" s="74">
        <f t="shared" si="3"/>
        <v>4.91767448637622E-4</v>
      </c>
      <c r="AJ46" s="63">
        <f t="shared" si="23"/>
        <v>8.8461266524612078E-4</v>
      </c>
      <c r="AK46" s="75">
        <f t="shared" si="4"/>
        <v>7.5192076545920264E-4</v>
      </c>
      <c r="AL46" s="63">
        <f t="shared" si="5"/>
        <v>-1.0500713550943872E-2</v>
      </c>
      <c r="AM46" s="63">
        <f t="shared" si="6"/>
        <v>-1.0500713550943872E-2</v>
      </c>
      <c r="AN46" s="63">
        <f t="shared" si="24"/>
        <v>1.9567073995495625E-3</v>
      </c>
      <c r="AO46" s="63">
        <f t="shared" si="7"/>
        <v>2.9350610993243438E-4</v>
      </c>
      <c r="AP46" s="64">
        <f t="shared" si="8"/>
        <v>1.0454268753916371E-3</v>
      </c>
      <c r="AR46" s="70">
        <f t="shared" si="9"/>
        <v>314878.4154365373</v>
      </c>
      <c r="AS46" s="21">
        <f t="shared" si="25"/>
        <v>5633152.2587979091</v>
      </c>
      <c r="AT46" s="21">
        <f t="shared" si="10"/>
        <v>2030554.2778681265</v>
      </c>
      <c r="AU46" s="21">
        <f t="shared" si="26"/>
        <v>7978584.9521025727</v>
      </c>
      <c r="AV46" s="60">
        <f t="shared" si="27"/>
        <v>1.0269396917181337E-3</v>
      </c>
      <c r="AX46" s="70">
        <f t="shared" si="28"/>
        <v>394108.21559494466</v>
      </c>
      <c r="AY46" s="21">
        <f t="shared" si="29"/>
        <v>5648948.2644882938</v>
      </c>
      <c r="AZ46" s="21">
        <f t="shared" si="30"/>
        <v>2036248.1851964334</v>
      </c>
      <c r="BA46" s="21">
        <f t="shared" si="31"/>
        <v>8079304.6652796715</v>
      </c>
      <c r="BB46" s="60">
        <f t="shared" si="32"/>
        <v>1.0369956733375309E-3</v>
      </c>
    </row>
    <row r="47" spans="1:54">
      <c r="A47" s="54" t="s">
        <v>41</v>
      </c>
      <c r="B47" s="261">
        <v>62339071</v>
      </c>
      <c r="C47" s="262">
        <v>13914494.860000001</v>
      </c>
      <c r="D47" s="261">
        <v>69874178</v>
      </c>
      <c r="E47" s="263">
        <v>16886302</v>
      </c>
      <c r="F47" s="56">
        <f t="shared" si="11"/>
        <v>0.22320664451351868</v>
      </c>
      <c r="G47" s="55">
        <f t="shared" si="12"/>
        <v>3105807.7078012032</v>
      </c>
      <c r="H47" s="60">
        <f t="shared" si="13"/>
        <v>1.6093117587642357E-3</v>
      </c>
      <c r="I47" s="56">
        <f t="shared" si="14"/>
        <v>0.24166727227903848</v>
      </c>
      <c r="J47" s="55">
        <f t="shared" si="15"/>
        <v>4080866.5432200721</v>
      </c>
      <c r="K47" s="60">
        <f t="shared" si="16"/>
        <v>2.4091888451268813E-3</v>
      </c>
      <c r="L47" s="264">
        <v>87168</v>
      </c>
      <c r="M47" s="62">
        <f t="shared" si="0"/>
        <v>1.7026649456666116E-2</v>
      </c>
      <c r="N47" s="62">
        <f t="shared" si="17"/>
        <v>1.4472652038166198E-2</v>
      </c>
      <c r="O47" s="55">
        <v>308.89</v>
      </c>
      <c r="P47" s="63">
        <f t="shared" si="1"/>
        <v>4.8098618283921504E-3</v>
      </c>
      <c r="Q47" s="63">
        <f t="shared" si="18"/>
        <v>7.2147927425882249E-4</v>
      </c>
      <c r="R47" s="64">
        <f t="shared" si="19"/>
        <v>1.5194131312425021E-2</v>
      </c>
      <c r="S47" s="66">
        <v>1423</v>
      </c>
      <c r="T47" s="67">
        <v>462</v>
      </c>
      <c r="U47" s="67">
        <v>3867</v>
      </c>
      <c r="V47" s="67">
        <v>358</v>
      </c>
      <c r="W47" s="68">
        <f t="shared" si="20"/>
        <v>8.3214233084060992E-4</v>
      </c>
      <c r="X47" s="68">
        <f t="shared" si="20"/>
        <v>1.3130520787149142E-3</v>
      </c>
      <c r="Y47" s="68">
        <f t="shared" si="20"/>
        <v>2.8936120539482428E-3</v>
      </c>
      <c r="Z47" s="68">
        <f t="shared" si="20"/>
        <v>2.286488005518228E-3</v>
      </c>
      <c r="AA47" s="69">
        <f t="shared" si="21"/>
        <v>7.3252944690219944E-3</v>
      </c>
      <c r="AB47" s="72">
        <v>502.9999955589883</v>
      </c>
      <c r="AC47" s="72">
        <v>435</v>
      </c>
      <c r="AD47" s="72">
        <v>1115</v>
      </c>
      <c r="AE47" s="72">
        <v>155</v>
      </c>
      <c r="AF47" s="74">
        <f t="shared" si="22"/>
        <v>3.9559201609324664E-4</v>
      </c>
      <c r="AG47" s="74">
        <f t="shared" si="3"/>
        <v>1.4848038010977307E-3</v>
      </c>
      <c r="AH47" s="74">
        <f t="shared" si="3"/>
        <v>2.2641248903473147E-3</v>
      </c>
      <c r="AI47" s="74">
        <f t="shared" si="3"/>
        <v>2.8231094273641266E-3</v>
      </c>
      <c r="AJ47" s="63">
        <f t="shared" si="23"/>
        <v>6.9676301349024189E-3</v>
      </c>
      <c r="AK47" s="75">
        <f t="shared" si="4"/>
        <v>5.9224856146670559E-3</v>
      </c>
      <c r="AL47" s="63">
        <f t="shared" si="5"/>
        <v>-4.8825932613645158E-2</v>
      </c>
      <c r="AM47" s="63">
        <f t="shared" si="6"/>
        <v>-4.8825932613645158E-2</v>
      </c>
      <c r="AN47" s="63">
        <f t="shared" si="24"/>
        <v>9.0982449117888945E-3</v>
      </c>
      <c r="AO47" s="63">
        <f t="shared" si="7"/>
        <v>1.3647367367683341E-3</v>
      </c>
      <c r="AP47" s="64">
        <f t="shared" si="8"/>
        <v>7.2872223514353898E-3</v>
      </c>
      <c r="AR47" s="70">
        <f t="shared" si="9"/>
        <v>6251599.1373533765</v>
      </c>
      <c r="AS47" s="21">
        <f t="shared" si="25"/>
        <v>29511876.020383283</v>
      </c>
      <c r="AT47" s="21">
        <f t="shared" si="10"/>
        <v>14154122.940392248</v>
      </c>
      <c r="AU47" s="21">
        <f t="shared" si="26"/>
        <v>49917598.098128907</v>
      </c>
      <c r="AV47" s="60">
        <f t="shared" si="27"/>
        <v>6.4249942953472196E-3</v>
      </c>
      <c r="AX47" s="70">
        <f t="shared" si="28"/>
        <v>9385078.0559803974</v>
      </c>
      <c r="AY47" s="21">
        <f t="shared" si="29"/>
        <v>29594630.709078908</v>
      </c>
      <c r="AZ47" s="21">
        <f t="shared" si="30"/>
        <v>14193812.726188406</v>
      </c>
      <c r="BA47" s="21">
        <f t="shared" si="31"/>
        <v>53173521.491247714</v>
      </c>
      <c r="BB47" s="60">
        <f t="shared" si="32"/>
        <v>6.8249328385285432E-3</v>
      </c>
    </row>
    <row r="48" spans="1:54">
      <c r="A48" s="54" t="s">
        <v>42</v>
      </c>
      <c r="B48" s="261">
        <v>3451857</v>
      </c>
      <c r="C48" s="262">
        <v>745242</v>
      </c>
      <c r="D48" s="261">
        <v>5011351</v>
      </c>
      <c r="E48" s="263">
        <v>704593</v>
      </c>
      <c r="F48" s="56">
        <f t="shared" si="11"/>
        <v>0.21589596556288398</v>
      </c>
      <c r="G48" s="55">
        <f t="shared" si="12"/>
        <v>160894.74116801479</v>
      </c>
      <c r="H48" s="60">
        <f t="shared" si="13"/>
        <v>8.3369552543330854E-5</v>
      </c>
      <c r="I48" s="56">
        <f t="shared" si="14"/>
        <v>0.14059941121665595</v>
      </c>
      <c r="J48" s="55">
        <f t="shared" si="15"/>
        <v>99065.360947377267</v>
      </c>
      <c r="K48" s="60">
        <f t="shared" si="16"/>
        <v>5.8484432167822231E-5</v>
      </c>
      <c r="L48" s="264">
        <v>4469</v>
      </c>
      <c r="M48" s="62">
        <f t="shared" si="0"/>
        <v>8.7293612818741819E-4</v>
      </c>
      <c r="N48" s="62">
        <f t="shared" si="17"/>
        <v>7.4199570895930539E-4</v>
      </c>
      <c r="O48" s="55">
        <v>1341.58</v>
      </c>
      <c r="P48" s="63">
        <f t="shared" si="1"/>
        <v>2.089033128859575E-2</v>
      </c>
      <c r="Q48" s="63">
        <f t="shared" si="18"/>
        <v>3.1335496932893623E-3</v>
      </c>
      <c r="R48" s="64">
        <f t="shared" si="19"/>
        <v>3.8755454022486677E-3</v>
      </c>
      <c r="S48" s="66">
        <v>1104</v>
      </c>
      <c r="T48" s="67">
        <v>274</v>
      </c>
      <c r="U48" s="67">
        <v>2326</v>
      </c>
      <c r="V48" s="67">
        <v>140</v>
      </c>
      <c r="W48" s="68">
        <f t="shared" si="20"/>
        <v>6.4559742322419769E-4</v>
      </c>
      <c r="X48" s="68">
        <f t="shared" si="20"/>
        <v>7.7873651421620459E-4</v>
      </c>
      <c r="Y48" s="68">
        <f t="shared" si="20"/>
        <v>1.7405072763081492E-3</v>
      </c>
      <c r="Z48" s="68">
        <f t="shared" si="20"/>
        <v>8.9415732059372043E-4</v>
      </c>
      <c r="AA48" s="69">
        <f t="shared" si="21"/>
        <v>4.0589985343422721E-3</v>
      </c>
      <c r="AB48" s="72">
        <v>511.00000000414997</v>
      </c>
      <c r="AC48" s="72">
        <v>264</v>
      </c>
      <c r="AD48" s="72">
        <v>999</v>
      </c>
      <c r="AE48" s="72">
        <v>49</v>
      </c>
      <c r="AF48" s="74">
        <f t="shared" si="22"/>
        <v>4.0188374157069809E-4</v>
      </c>
      <c r="AG48" s="74">
        <f t="shared" si="3"/>
        <v>9.0112230687310556E-4</v>
      </c>
      <c r="AH48" s="74">
        <f t="shared" si="3"/>
        <v>2.028574677539881E-3</v>
      </c>
      <c r="AI48" s="74">
        <f t="shared" si="3"/>
        <v>8.9246685123123997E-4</v>
      </c>
      <c r="AJ48" s="63">
        <f t="shared" si="23"/>
        <v>4.2240475772149242E-3</v>
      </c>
      <c r="AK48" s="75">
        <f t="shared" si="4"/>
        <v>3.5904404406326856E-3</v>
      </c>
      <c r="AL48" s="63">
        <f t="shared" si="5"/>
        <v>4.066250368809185E-2</v>
      </c>
      <c r="AM48" s="63">
        <f t="shared" si="6"/>
        <v>0</v>
      </c>
      <c r="AN48" s="63">
        <f t="shared" si="24"/>
        <v>0</v>
      </c>
      <c r="AO48" s="63">
        <f t="shared" si="7"/>
        <v>0</v>
      </c>
      <c r="AP48" s="64">
        <f t="shared" si="8"/>
        <v>3.5904404406326856E-3</v>
      </c>
      <c r="AR48" s="70">
        <f t="shared" si="9"/>
        <v>323860.81809384143</v>
      </c>
      <c r="AS48" s="21">
        <f t="shared" si="25"/>
        <v>7527552.1232990231</v>
      </c>
      <c r="AT48" s="21">
        <f t="shared" si="10"/>
        <v>6973786.8499183431</v>
      </c>
      <c r="AU48" s="21">
        <f t="shared" si="26"/>
        <v>14825199.791311208</v>
      </c>
      <c r="AV48" s="60">
        <f t="shared" si="27"/>
        <v>1.9081812369920036E-3</v>
      </c>
      <c r="AX48" s="70">
        <f t="shared" si="28"/>
        <v>227828.11819211929</v>
      </c>
      <c r="AY48" s="21">
        <f t="shared" si="29"/>
        <v>7548660.243710394</v>
      </c>
      <c r="AZ48" s="21">
        <f t="shared" si="30"/>
        <v>6993342.1489239372</v>
      </c>
      <c r="BA48" s="21">
        <f t="shared" si="31"/>
        <v>14769830.51082645</v>
      </c>
      <c r="BB48" s="60">
        <f t="shared" si="32"/>
        <v>1.8957386768042493E-3</v>
      </c>
    </row>
    <row r="49" spans="1:54">
      <c r="A49" s="54" t="s">
        <v>43</v>
      </c>
      <c r="B49" s="261">
        <v>1460042</v>
      </c>
      <c r="C49" s="262">
        <v>536095</v>
      </c>
      <c r="D49" s="261">
        <v>1007011</v>
      </c>
      <c r="E49" s="263">
        <v>625255</v>
      </c>
      <c r="F49" s="56">
        <f t="shared" si="11"/>
        <v>0.36717779351552898</v>
      </c>
      <c r="G49" s="55">
        <f t="shared" si="12"/>
        <v>196842.17921470752</v>
      </c>
      <c r="H49" s="60">
        <f t="shared" si="13"/>
        <v>1.0199615154386833E-4</v>
      </c>
      <c r="I49" s="56">
        <f t="shared" si="14"/>
        <v>0.620901857080012</v>
      </c>
      <c r="J49" s="55">
        <f t="shared" si="15"/>
        <v>388221.9906485629</v>
      </c>
      <c r="K49" s="60">
        <f t="shared" si="16"/>
        <v>2.2919154042353389E-4</v>
      </c>
      <c r="L49" s="264">
        <v>2640</v>
      </c>
      <c r="M49" s="62">
        <f t="shared" si="0"/>
        <v>5.1567495601136364E-4</v>
      </c>
      <c r="N49" s="62">
        <f t="shared" si="17"/>
        <v>4.3832371260965906E-4</v>
      </c>
      <c r="O49" s="55">
        <v>673.76</v>
      </c>
      <c r="P49" s="63">
        <f t="shared" si="1"/>
        <v>1.0491412818470961E-2</v>
      </c>
      <c r="Q49" s="63">
        <f t="shared" si="18"/>
        <v>1.5737119227706442E-3</v>
      </c>
      <c r="R49" s="64">
        <f t="shared" si="19"/>
        <v>2.0120356353803032E-3</v>
      </c>
      <c r="S49" s="66">
        <v>671</v>
      </c>
      <c r="T49" s="67">
        <v>247</v>
      </c>
      <c r="U49" s="67">
        <v>1766</v>
      </c>
      <c r="V49" s="67">
        <v>574</v>
      </c>
      <c r="W49" s="68">
        <f t="shared" si="20"/>
        <v>3.9238756429659118E-4</v>
      </c>
      <c r="X49" s="68">
        <f t="shared" si="20"/>
        <v>7.0199970442117712E-4</v>
      </c>
      <c r="Y49" s="68">
        <f t="shared" si="20"/>
        <v>1.3214685511436764E-3</v>
      </c>
      <c r="Z49" s="68">
        <f t="shared" si="20"/>
        <v>3.6660450144342539E-3</v>
      </c>
      <c r="AA49" s="69">
        <f t="shared" si="21"/>
        <v>6.0819008342956988E-3</v>
      </c>
      <c r="AB49" s="72">
        <v>600.99999999995009</v>
      </c>
      <c r="AC49" s="72">
        <v>212</v>
      </c>
      <c r="AD49" s="72">
        <v>872</v>
      </c>
      <c r="AE49" s="72">
        <v>90</v>
      </c>
      <c r="AF49" s="74">
        <f t="shared" si="22"/>
        <v>4.7266561385911533E-4</v>
      </c>
      <c r="AG49" s="74">
        <f t="shared" si="3"/>
        <v>7.2362851915567573E-4</v>
      </c>
      <c r="AH49" s="74">
        <f t="shared" si="3"/>
        <v>1.7706878066213977E-3</v>
      </c>
      <c r="AI49" s="74">
        <f t="shared" si="3"/>
        <v>1.6392248287920735E-3</v>
      </c>
      <c r="AJ49" s="63">
        <f t="shared" si="23"/>
        <v>4.6062067684282618E-3</v>
      </c>
      <c r="AK49" s="75">
        <f t="shared" si="4"/>
        <v>3.9152757531640226E-3</v>
      </c>
      <c r="AL49" s="63">
        <f t="shared" si="5"/>
        <v>-0.24263698242924844</v>
      </c>
      <c r="AM49" s="63">
        <f t="shared" si="6"/>
        <v>-0.24263698242924844</v>
      </c>
      <c r="AN49" s="63">
        <f t="shared" si="24"/>
        <v>4.5213077818031917E-2</v>
      </c>
      <c r="AO49" s="63">
        <f t="shared" si="7"/>
        <v>6.7819616727047873E-3</v>
      </c>
      <c r="AP49" s="64">
        <f t="shared" si="8"/>
        <v>1.0697237425868811E-2</v>
      </c>
      <c r="AR49" s="70">
        <f t="shared" si="9"/>
        <v>396218.47633465636</v>
      </c>
      <c r="AS49" s="21">
        <f t="shared" si="25"/>
        <v>3908018.4973378112</v>
      </c>
      <c r="AT49" s="21">
        <f t="shared" si="10"/>
        <v>20777465.863723576</v>
      </c>
      <c r="AU49" s="21">
        <f t="shared" si="26"/>
        <v>25081702.837396044</v>
      </c>
      <c r="AV49" s="60">
        <f t="shared" si="27"/>
        <v>3.2283163410842127E-3</v>
      </c>
      <c r="AX49" s="70">
        <f t="shared" si="28"/>
        <v>892823.53311409662</v>
      </c>
      <c r="AY49" s="21">
        <f t="shared" si="29"/>
        <v>3918977.029894012</v>
      </c>
      <c r="AZ49" s="21">
        <f t="shared" si="30"/>
        <v>20835728.263519809</v>
      </c>
      <c r="BA49" s="21">
        <f t="shared" si="31"/>
        <v>25647528.826527916</v>
      </c>
      <c r="BB49" s="60">
        <f t="shared" si="32"/>
        <v>3.2919140355240455E-3</v>
      </c>
    </row>
    <row r="50" spans="1:54">
      <c r="A50" s="54" t="s">
        <v>44</v>
      </c>
      <c r="B50" s="261">
        <v>17855109</v>
      </c>
      <c r="C50" s="262">
        <v>6777223</v>
      </c>
      <c r="D50" s="261">
        <v>18112141</v>
      </c>
      <c r="E50" s="263">
        <v>6249012</v>
      </c>
      <c r="F50" s="56">
        <f t="shared" si="11"/>
        <v>0.37956771924495114</v>
      </c>
      <c r="G50" s="55">
        <f t="shared" si="12"/>
        <v>2572415.0769244255</v>
      </c>
      <c r="H50" s="60">
        <f t="shared" si="13"/>
        <v>1.3329279276751238E-3</v>
      </c>
      <c r="I50" s="56">
        <f t="shared" si="14"/>
        <v>0.34501785294184711</v>
      </c>
      <c r="J50" s="55">
        <f t="shared" si="15"/>
        <v>2156020.7032478377</v>
      </c>
      <c r="K50" s="60">
        <f t="shared" si="16"/>
        <v>1.2728328586870893E-3</v>
      </c>
      <c r="L50" s="264">
        <v>35456</v>
      </c>
      <c r="M50" s="62">
        <f t="shared" si="0"/>
        <v>6.9256709243707987E-3</v>
      </c>
      <c r="N50" s="62">
        <f t="shared" si="17"/>
        <v>5.886820285715179E-3</v>
      </c>
      <c r="O50" s="55">
        <v>1542.15</v>
      </c>
      <c r="P50" s="63">
        <f t="shared" si="1"/>
        <v>2.4013494831995066E-2</v>
      </c>
      <c r="Q50" s="63">
        <f t="shared" si="18"/>
        <v>3.6020242247992596E-3</v>
      </c>
      <c r="R50" s="64">
        <f t="shared" si="19"/>
        <v>9.4888445105144395E-3</v>
      </c>
      <c r="S50" s="66">
        <v>4789</v>
      </c>
      <c r="T50" s="67">
        <v>909</v>
      </c>
      <c r="U50" s="67">
        <v>4749</v>
      </c>
      <c r="V50" s="67">
        <v>258</v>
      </c>
      <c r="W50" s="68">
        <f t="shared" si="20"/>
        <v>2.8005127353448217E-3</v>
      </c>
      <c r="X50" s="68">
        <f t="shared" si="20"/>
        <v>2.5834725964325911E-3</v>
      </c>
      <c r="Y50" s="68">
        <f t="shared" si="20"/>
        <v>3.5535980460822871E-3</v>
      </c>
      <c r="Z50" s="68">
        <f t="shared" si="20"/>
        <v>1.6478042050941421E-3</v>
      </c>
      <c r="AA50" s="69">
        <f t="shared" si="21"/>
        <v>1.0585387582953843E-2</v>
      </c>
      <c r="AB50" s="72">
        <v>3480.0000000606401</v>
      </c>
      <c r="AC50" s="72">
        <v>841</v>
      </c>
      <c r="AD50" s="72">
        <v>1534</v>
      </c>
      <c r="AE50" s="72">
        <v>182</v>
      </c>
      <c r="AF50" s="74">
        <f t="shared" si="22"/>
        <v>2.7368990619942106E-3</v>
      </c>
      <c r="AG50" s="74">
        <f t="shared" si="3"/>
        <v>2.8706206821222796E-3</v>
      </c>
      <c r="AH50" s="74">
        <f t="shared" si="3"/>
        <v>3.1149485038500274E-3</v>
      </c>
      <c r="AI50" s="74">
        <f t="shared" si="3"/>
        <v>3.3148768760017486E-3</v>
      </c>
      <c r="AJ50" s="63">
        <f t="shared" si="23"/>
        <v>1.2037345123968266E-2</v>
      </c>
      <c r="AK50" s="75">
        <f t="shared" si="4"/>
        <v>1.0231743355373026E-2</v>
      </c>
      <c r="AL50" s="63">
        <f t="shared" si="5"/>
        <v>0.1371662142397676</v>
      </c>
      <c r="AM50" s="63">
        <f t="shared" si="6"/>
        <v>0</v>
      </c>
      <c r="AN50" s="63">
        <f t="shared" si="24"/>
        <v>0</v>
      </c>
      <c r="AO50" s="63">
        <f t="shared" si="7"/>
        <v>0</v>
      </c>
      <c r="AP50" s="64">
        <f t="shared" si="8"/>
        <v>1.0231743355373026E-2</v>
      </c>
      <c r="AR50" s="70">
        <f t="shared" si="9"/>
        <v>5177947.055582785</v>
      </c>
      <c r="AS50" s="21">
        <f t="shared" si="25"/>
        <v>18430379.270317271</v>
      </c>
      <c r="AT50" s="21">
        <f t="shared" si="10"/>
        <v>19873327.087098602</v>
      </c>
      <c r="AU50" s="21">
        <f t="shared" si="26"/>
        <v>43481653.412998661</v>
      </c>
      <c r="AV50" s="60">
        <f t="shared" si="27"/>
        <v>5.5966109303094286E-3</v>
      </c>
      <c r="AX50" s="70">
        <f t="shared" si="28"/>
        <v>4958364.2042663852</v>
      </c>
      <c r="AY50" s="21">
        <f t="shared" si="29"/>
        <v>18482060.169830538</v>
      </c>
      <c r="AZ50" s="21">
        <f t="shared" si="30"/>
        <v>19929054.177958678</v>
      </c>
      <c r="BA50" s="21">
        <f t="shared" si="31"/>
        <v>43369478.552055597</v>
      </c>
      <c r="BB50" s="60">
        <f t="shared" si="32"/>
        <v>5.5665633958154109E-3</v>
      </c>
    </row>
    <row r="51" spans="1:54">
      <c r="A51" s="54" t="s">
        <v>45</v>
      </c>
      <c r="B51" s="261">
        <v>281026895</v>
      </c>
      <c r="C51" s="262">
        <v>21565896.16</v>
      </c>
      <c r="D51" s="261">
        <v>386855908</v>
      </c>
      <c r="E51" s="263">
        <v>19718538</v>
      </c>
      <c r="F51" s="56">
        <f t="shared" si="11"/>
        <v>7.6739616540972E-2</v>
      </c>
      <c r="G51" s="55">
        <f t="shared" si="12"/>
        <v>1654958.6016808206</v>
      </c>
      <c r="H51" s="60">
        <f t="shared" si="13"/>
        <v>8.5753677900378151E-4</v>
      </c>
      <c r="I51" s="56">
        <f t="shared" si="14"/>
        <v>5.097127274582039E-2</v>
      </c>
      <c r="J51" s="55">
        <f t="shared" si="15"/>
        <v>1005078.9785468237</v>
      </c>
      <c r="K51" s="60">
        <f t="shared" si="16"/>
        <v>5.9336051251405639E-4</v>
      </c>
      <c r="L51" s="264">
        <v>54192</v>
      </c>
      <c r="M51" s="62">
        <f t="shared" si="0"/>
        <v>1.0585400460669627E-2</v>
      </c>
      <c r="N51" s="62">
        <f t="shared" si="17"/>
        <v>8.9975903915691831E-3</v>
      </c>
      <c r="O51" s="55">
        <v>1658.08</v>
      </c>
      <c r="P51" s="63">
        <f t="shared" si="1"/>
        <v>2.5818691768656987E-2</v>
      </c>
      <c r="Q51" s="63">
        <f t="shared" si="18"/>
        <v>3.8728037652985478E-3</v>
      </c>
      <c r="R51" s="64">
        <f t="shared" si="19"/>
        <v>1.2870394156867731E-2</v>
      </c>
      <c r="S51" s="66">
        <v>2382</v>
      </c>
      <c r="T51" s="67">
        <v>572</v>
      </c>
      <c r="U51" s="67">
        <v>6969</v>
      </c>
      <c r="V51" s="67">
        <v>1381</v>
      </c>
      <c r="W51" s="68">
        <f t="shared" si="20"/>
        <v>1.3929466142391658E-3</v>
      </c>
      <c r="X51" s="68">
        <f t="shared" si="20"/>
        <v>1.6256835260279891E-3</v>
      </c>
      <c r="Y51" s="68">
        <f t="shared" si="20"/>
        <v>5.2147872779843042E-3</v>
      </c>
      <c r="Z51" s="68">
        <f t="shared" si="20"/>
        <v>8.8202232838566277E-3</v>
      </c>
      <c r="AA51" s="69">
        <f t="shared" si="21"/>
        <v>1.7053640702108089E-2</v>
      </c>
      <c r="AB51" s="72">
        <v>1795.99999997852</v>
      </c>
      <c r="AC51" s="72">
        <v>775</v>
      </c>
      <c r="AD51" s="72">
        <v>2276</v>
      </c>
      <c r="AE51" s="72">
        <v>675</v>
      </c>
      <c r="AF51" s="74">
        <f t="shared" si="22"/>
        <v>1.41249158482677E-3</v>
      </c>
      <c r="AG51" s="74">
        <f t="shared" si="3"/>
        <v>2.6453401054040032E-3</v>
      </c>
      <c r="AH51" s="74">
        <f t="shared" si="3"/>
        <v>4.6216576237044739E-3</v>
      </c>
      <c r="AI51" s="74">
        <f t="shared" si="3"/>
        <v>1.2294186215940551E-2</v>
      </c>
      <c r="AJ51" s="63">
        <f t="shared" si="23"/>
        <v>2.09736755298758E-2</v>
      </c>
      <c r="AK51" s="75">
        <f t="shared" si="4"/>
        <v>1.782762420039443E-2</v>
      </c>
      <c r="AL51" s="63">
        <f t="shared" si="5"/>
        <v>0.22986498286451734</v>
      </c>
      <c r="AM51" s="63">
        <f t="shared" si="6"/>
        <v>0</v>
      </c>
      <c r="AN51" s="63">
        <f t="shared" si="24"/>
        <v>0</v>
      </c>
      <c r="AO51" s="63">
        <f t="shared" si="7"/>
        <v>0</v>
      </c>
      <c r="AP51" s="64">
        <f t="shared" si="8"/>
        <v>1.782762420039443E-2</v>
      </c>
      <c r="AR51" s="70">
        <f t="shared" si="9"/>
        <v>3331222.9023824693</v>
      </c>
      <c r="AS51" s="21">
        <f t="shared" si="25"/>
        <v>24998433.202978827</v>
      </c>
      <c r="AT51" s="21">
        <f t="shared" si="10"/>
        <v>34626963.813968383</v>
      </c>
      <c r="AU51" s="21">
        <f t="shared" si="26"/>
        <v>62956619.919329681</v>
      </c>
      <c r="AV51" s="60">
        <f t="shared" si="27"/>
        <v>8.1032729788174315E-3</v>
      </c>
      <c r="AX51" s="70">
        <f t="shared" si="28"/>
        <v>2311456.2963982476</v>
      </c>
      <c r="AY51" s="21">
        <f t="shared" si="29"/>
        <v>25068531.679814462</v>
      </c>
      <c r="AZ51" s="21">
        <f t="shared" si="30"/>
        <v>34724061.796113618</v>
      </c>
      <c r="BA51" s="21">
        <f t="shared" si="31"/>
        <v>62104049.772326328</v>
      </c>
      <c r="BB51" s="60">
        <f t="shared" si="32"/>
        <v>7.9711848455725695E-3</v>
      </c>
    </row>
    <row r="52" spans="1:54">
      <c r="A52" s="54" t="s">
        <v>46</v>
      </c>
      <c r="B52" s="261">
        <v>546007792</v>
      </c>
      <c r="C52" s="262">
        <v>273934217.07000005</v>
      </c>
      <c r="D52" s="261">
        <v>589355093</v>
      </c>
      <c r="E52" s="263">
        <v>290272983.67000002</v>
      </c>
      <c r="F52" s="56">
        <f t="shared" si="11"/>
        <v>0.50170386042769155</v>
      </c>
      <c r="G52" s="55">
        <f t="shared" si="12"/>
        <v>137433854.20725626</v>
      </c>
      <c r="H52" s="60">
        <f t="shared" si="13"/>
        <v>7.1213010732274235E-2</v>
      </c>
      <c r="I52" s="56">
        <f t="shared" si="14"/>
        <v>0.49252647023447377</v>
      </c>
      <c r="J52" s="55">
        <f t="shared" si="15"/>
        <v>142967128.05141416</v>
      </c>
      <c r="K52" s="60">
        <f t="shared" si="16"/>
        <v>8.4402370543956023E-2</v>
      </c>
      <c r="L52" s="264">
        <v>430143</v>
      </c>
      <c r="M52" s="62">
        <f t="shared" si="0"/>
        <v>8.4020444168028771E-2</v>
      </c>
      <c r="N52" s="62">
        <f t="shared" si="17"/>
        <v>7.1417377542824456E-2</v>
      </c>
      <c r="O52" s="55">
        <v>60.1</v>
      </c>
      <c r="P52" s="63">
        <f t="shared" si="1"/>
        <v>9.3584349084259205E-4</v>
      </c>
      <c r="Q52" s="63">
        <f t="shared" si="18"/>
        <v>1.403765236263888E-4</v>
      </c>
      <c r="R52" s="64">
        <f t="shared" si="19"/>
        <v>7.1557754066450846E-2</v>
      </c>
      <c r="S52" s="66">
        <v>40580</v>
      </c>
      <c r="T52" s="67">
        <v>5745</v>
      </c>
      <c r="U52" s="67">
        <v>2165</v>
      </c>
      <c r="V52" s="67">
        <v>472</v>
      </c>
      <c r="W52" s="68">
        <f t="shared" si="20"/>
        <v>2.3730383545686545E-2</v>
      </c>
      <c r="X52" s="68">
        <f t="shared" si="20"/>
        <v>1.6327887861941955E-2</v>
      </c>
      <c r="Y52" s="68">
        <f t="shared" si="20"/>
        <v>1.6200336428233632E-3</v>
      </c>
      <c r="Z52" s="68">
        <f t="shared" si="20"/>
        <v>3.0145875380016862E-3</v>
      </c>
      <c r="AA52" s="69">
        <f t="shared" si="21"/>
        <v>4.4692892588453548E-2</v>
      </c>
      <c r="AB52" s="72">
        <v>18155.999999995089</v>
      </c>
      <c r="AC52" s="72">
        <v>4217</v>
      </c>
      <c r="AD52" s="72">
        <v>161</v>
      </c>
      <c r="AE52" s="72">
        <v>91</v>
      </c>
      <c r="AF52" s="74">
        <f t="shared" si="22"/>
        <v>1.4279063036979183E-2</v>
      </c>
      <c r="AG52" s="74">
        <f t="shared" si="3"/>
        <v>1.4394063515469267E-2</v>
      </c>
      <c r="AH52" s="74">
        <f t="shared" si="3"/>
        <v>3.2692745053445531E-4</v>
      </c>
      <c r="AI52" s="74">
        <f t="shared" si="3"/>
        <v>1.6574384380008743E-3</v>
      </c>
      <c r="AJ52" s="63">
        <f t="shared" si="23"/>
        <v>3.0657492440983779E-2</v>
      </c>
      <c r="AK52" s="75">
        <f t="shared" si="4"/>
        <v>2.6058868574836212E-2</v>
      </c>
      <c r="AL52" s="63">
        <f t="shared" si="5"/>
        <v>-0.3140409880540117</v>
      </c>
      <c r="AM52" s="63">
        <f t="shared" si="6"/>
        <v>-0.3140409880540117</v>
      </c>
      <c r="AN52" s="63">
        <f t="shared" si="24"/>
        <v>5.8518530393766088E-2</v>
      </c>
      <c r="AO52" s="63">
        <f t="shared" si="7"/>
        <v>8.7777795590649136E-3</v>
      </c>
      <c r="AP52" s="64">
        <f t="shared" si="8"/>
        <v>3.4836648133901124E-2</v>
      </c>
      <c r="AR52" s="70">
        <f t="shared" si="9"/>
        <v>276637012.08775139</v>
      </c>
      <c r="AS52" s="21">
        <f t="shared" si="25"/>
        <v>138988108.16379118</v>
      </c>
      <c r="AT52" s="21">
        <f t="shared" si="10"/>
        <v>67663943.370864555</v>
      </c>
      <c r="AU52" s="21">
        <f t="shared" si="26"/>
        <v>483289063.62240714</v>
      </c>
      <c r="AV52" s="60">
        <f t="shared" si="27"/>
        <v>6.2205105916225106E-2</v>
      </c>
      <c r="AX52" s="70">
        <f t="shared" si="28"/>
        <v>328792339.07588941</v>
      </c>
      <c r="AY52" s="21">
        <f t="shared" si="29"/>
        <v>139377846.776665</v>
      </c>
      <c r="AZ52" s="21">
        <f t="shared" si="30"/>
        <v>67853680.836748019</v>
      </c>
      <c r="BA52" s="21">
        <f t="shared" si="31"/>
        <v>536023866.68930244</v>
      </c>
      <c r="BB52" s="60">
        <f t="shared" si="32"/>
        <v>6.8799785822066001E-2</v>
      </c>
    </row>
    <row r="53" spans="1:54">
      <c r="A53" s="54" t="s">
        <v>47</v>
      </c>
      <c r="B53" s="261">
        <v>802588968</v>
      </c>
      <c r="C53" s="262">
        <v>648216317.71000004</v>
      </c>
      <c r="D53" s="261">
        <v>1007377996</v>
      </c>
      <c r="E53" s="263">
        <v>691961660.51999998</v>
      </c>
      <c r="F53" s="56">
        <f t="shared" si="11"/>
        <v>0.80765665060823522</v>
      </c>
      <c r="G53" s="55">
        <f t="shared" si="12"/>
        <v>523536220.03126228</v>
      </c>
      <c r="H53" s="60">
        <f t="shared" si="13"/>
        <v>0.27127661281765986</v>
      </c>
      <c r="I53" s="56">
        <f t="shared" si="14"/>
        <v>0.68689376109819256</v>
      </c>
      <c r="J53" s="55">
        <f t="shared" si="15"/>
        <v>475304147.53033346</v>
      </c>
      <c r="K53" s="60">
        <f t="shared" si="16"/>
        <v>0.28060154335972565</v>
      </c>
      <c r="L53" s="264">
        <v>123156</v>
      </c>
      <c r="M53" s="62">
        <f t="shared" si="0"/>
        <v>2.4056236697930111E-2</v>
      </c>
      <c r="N53" s="62">
        <f t="shared" si="17"/>
        <v>2.0447801193240595E-2</v>
      </c>
      <c r="O53" s="55">
        <v>72.010000000000005</v>
      </c>
      <c r="P53" s="63">
        <f t="shared" si="1"/>
        <v>1.1212993307084037E-3</v>
      </c>
      <c r="Q53" s="63">
        <f t="shared" si="18"/>
        <v>1.6819489960626053E-4</v>
      </c>
      <c r="R53" s="64">
        <f t="shared" si="19"/>
        <v>2.0615996092846856E-2</v>
      </c>
      <c r="S53" s="66">
        <v>9903</v>
      </c>
      <c r="T53" s="67">
        <v>1776</v>
      </c>
      <c r="U53" s="67">
        <v>642</v>
      </c>
      <c r="V53" s="67">
        <v>85</v>
      </c>
      <c r="W53" s="68">
        <f t="shared" si="20"/>
        <v>5.7910790599540133E-3</v>
      </c>
      <c r="X53" s="68">
        <f t="shared" si="20"/>
        <v>5.0475768220729174E-3</v>
      </c>
      <c r="Y53" s="68">
        <f t="shared" si="20"/>
        <v>4.8039796706355622E-4</v>
      </c>
      <c r="Z53" s="68">
        <f t="shared" si="20"/>
        <v>5.4288123036047315E-4</v>
      </c>
      <c r="AA53" s="69">
        <f t="shared" si="21"/>
        <v>1.186193507945096E-2</v>
      </c>
      <c r="AB53" s="72">
        <v>4908.0000000006539</v>
      </c>
      <c r="AC53" s="72">
        <v>1283</v>
      </c>
      <c r="AD53" s="72">
        <v>140</v>
      </c>
      <c r="AE53" s="72">
        <v>21</v>
      </c>
      <c r="AF53" s="74">
        <f t="shared" si="22"/>
        <v>3.8599714356423293E-3</v>
      </c>
      <c r="AG53" s="74">
        <f t="shared" si="3"/>
        <v>4.3793178777204334E-3</v>
      </c>
      <c r="AH53" s="74">
        <f t="shared" si="3"/>
        <v>2.8428473959517855E-4</v>
      </c>
      <c r="AI53" s="74">
        <f t="shared" si="3"/>
        <v>3.8248579338481716E-4</v>
      </c>
      <c r="AJ53" s="63">
        <f t="shared" si="23"/>
        <v>8.9060598463427572E-3</v>
      </c>
      <c r="AK53" s="75">
        <f t="shared" si="4"/>
        <v>7.5701508693913431E-3</v>
      </c>
      <c r="AL53" s="63">
        <f t="shared" si="5"/>
        <v>-0.24918996886341233</v>
      </c>
      <c r="AM53" s="63">
        <f t="shared" si="6"/>
        <v>-0.24918996886341233</v>
      </c>
      <c r="AN53" s="63">
        <f t="shared" si="24"/>
        <v>4.6434164078757868E-2</v>
      </c>
      <c r="AO53" s="63">
        <f t="shared" si="7"/>
        <v>6.9651246118136801E-3</v>
      </c>
      <c r="AP53" s="64">
        <f t="shared" si="8"/>
        <v>1.4535275481205024E-2</v>
      </c>
      <c r="AR53" s="70">
        <f t="shared" si="9"/>
        <v>1053812370.0638912</v>
      </c>
      <c r="AS53" s="21">
        <f t="shared" si="25"/>
        <v>40042876.306542709</v>
      </c>
      <c r="AT53" s="21">
        <f t="shared" si="10"/>
        <v>28232166.690086085</v>
      </c>
      <c r="AU53" s="21">
        <f t="shared" si="26"/>
        <v>1122087413.0605199</v>
      </c>
      <c r="AV53" s="60">
        <f t="shared" si="27"/>
        <v>0.14442612430234289</v>
      </c>
      <c r="AX53" s="70">
        <f t="shared" si="28"/>
        <v>1093092968.7750983</v>
      </c>
      <c r="AY53" s="21">
        <f t="shared" si="29"/>
        <v>40155161.129131988</v>
      </c>
      <c r="AZ53" s="21">
        <f t="shared" si="30"/>
        <v>28311332.926892832</v>
      </c>
      <c r="BA53" s="21">
        <f t="shared" si="31"/>
        <v>1161559462.8311231</v>
      </c>
      <c r="BB53" s="60">
        <f t="shared" si="32"/>
        <v>0.14908858957337578</v>
      </c>
    </row>
    <row r="54" spans="1:54">
      <c r="A54" s="54" t="s">
        <v>48</v>
      </c>
      <c r="B54" s="261">
        <v>247515007</v>
      </c>
      <c r="C54" s="262">
        <v>121128581.79000001</v>
      </c>
      <c r="D54" s="261">
        <v>264327274</v>
      </c>
      <c r="E54" s="263">
        <v>108456329.03999999</v>
      </c>
      <c r="F54" s="56">
        <f t="shared" si="11"/>
        <v>0.48937873811425103</v>
      </c>
      <c r="G54" s="55">
        <f t="shared" si="12"/>
        <v>59277752.505959049</v>
      </c>
      <c r="H54" s="60">
        <f t="shared" si="13"/>
        <v>3.0715483093605028E-2</v>
      </c>
      <c r="I54" s="56">
        <f t="shared" si="14"/>
        <v>0.41031077648082576</v>
      </c>
      <c r="J54" s="55">
        <f t="shared" si="15"/>
        <v>44500800.582662329</v>
      </c>
      <c r="K54" s="60">
        <f t="shared" si="16"/>
        <v>2.6271585024284942E-2</v>
      </c>
      <c r="L54" s="264">
        <v>296954</v>
      </c>
      <c r="M54" s="62">
        <f t="shared" si="0"/>
        <v>5.8004447305832756E-2</v>
      </c>
      <c r="N54" s="62">
        <f t="shared" si="17"/>
        <v>4.9303780209957841E-2</v>
      </c>
      <c r="O54" s="55">
        <v>885.01</v>
      </c>
      <c r="P54" s="63">
        <f t="shared" si="1"/>
        <v>1.3780879331624E-2</v>
      </c>
      <c r="Q54" s="63">
        <f t="shared" si="18"/>
        <v>2.0671318997435998E-3</v>
      </c>
      <c r="R54" s="64">
        <f t="shared" si="19"/>
        <v>5.137091210970144E-2</v>
      </c>
      <c r="S54" s="66">
        <v>25924</v>
      </c>
      <c r="T54" s="67">
        <v>5313</v>
      </c>
      <c r="U54" s="67">
        <v>11983</v>
      </c>
      <c r="V54" s="67">
        <v>721</v>
      </c>
      <c r="W54" s="68">
        <f t="shared" si="20"/>
        <v>1.5159843840275454E-2</v>
      </c>
      <c r="X54" s="68">
        <f t="shared" si="20"/>
        <v>1.5100098905221513E-2</v>
      </c>
      <c r="Y54" s="68">
        <f t="shared" si="20"/>
        <v>8.9666804350819213E-3</v>
      </c>
      <c r="Z54" s="68">
        <f t="shared" si="20"/>
        <v>4.6049102010576604E-3</v>
      </c>
      <c r="AA54" s="69">
        <f t="shared" si="21"/>
        <v>4.3831533381636548E-2</v>
      </c>
      <c r="AB54" s="72">
        <v>21053.000000219407</v>
      </c>
      <c r="AC54" s="72">
        <v>4306</v>
      </c>
      <c r="AD54" s="72">
        <v>2328</v>
      </c>
      <c r="AE54" s="72">
        <v>359</v>
      </c>
      <c r="AF54" s="74">
        <f t="shared" si="22"/>
        <v>1.655745285970131E-2</v>
      </c>
      <c r="AG54" s="74">
        <f t="shared" si="3"/>
        <v>1.4697850959831791E-2</v>
      </c>
      <c r="AH54" s="74">
        <f t="shared" si="3"/>
        <v>4.7272490984112542E-3</v>
      </c>
      <c r="AI54" s="74">
        <f t="shared" si="3"/>
        <v>6.5386857059594929E-3</v>
      </c>
      <c r="AJ54" s="63">
        <f t="shared" si="23"/>
        <v>4.2521238623903848E-2</v>
      </c>
      <c r="AK54" s="75">
        <f t="shared" si="4"/>
        <v>3.6143052830318267E-2</v>
      </c>
      <c r="AL54" s="63">
        <f t="shared" si="5"/>
        <v>-2.9893883618537846E-2</v>
      </c>
      <c r="AM54" s="63">
        <f t="shared" si="6"/>
        <v>-2.9893883618537846E-2</v>
      </c>
      <c r="AN54" s="63">
        <f t="shared" si="24"/>
        <v>5.5704389034027758E-3</v>
      </c>
      <c r="AO54" s="63">
        <f t="shared" si="7"/>
        <v>8.3556583551041631E-4</v>
      </c>
      <c r="AP54" s="64">
        <f t="shared" si="8"/>
        <v>3.6978618665828682E-2</v>
      </c>
      <c r="AR54" s="70">
        <f t="shared" si="9"/>
        <v>119318638.27231532</v>
      </c>
      <c r="AS54" s="21">
        <f t="shared" si="25"/>
        <v>99778786.826448023</v>
      </c>
      <c r="AT54" s="21">
        <f t="shared" si="10"/>
        <v>71824337.10958837</v>
      </c>
      <c r="AU54" s="21">
        <f t="shared" si="26"/>
        <v>290921762.20835173</v>
      </c>
      <c r="AV54" s="60">
        <f t="shared" si="27"/>
        <v>3.7445124240685045E-2</v>
      </c>
      <c r="AX54" s="70">
        <f t="shared" si="28"/>
        <v>102341863.57203335</v>
      </c>
      <c r="AY54" s="21">
        <f t="shared" si="29"/>
        <v>100058578.00056881</v>
      </c>
      <c r="AZ54" s="21">
        <f t="shared" si="30"/>
        <v>72025740.797180727</v>
      </c>
      <c r="BA54" s="21">
        <f t="shared" si="31"/>
        <v>274426182.36978287</v>
      </c>
      <c r="BB54" s="60">
        <f t="shared" si="32"/>
        <v>3.5223175206024998E-2</v>
      </c>
    </row>
    <row r="55" spans="1:54">
      <c r="A55" s="54" t="s">
        <v>49</v>
      </c>
      <c r="B55" s="261">
        <v>115569186</v>
      </c>
      <c r="C55" s="262">
        <v>61393149</v>
      </c>
      <c r="D55" s="261">
        <v>153858873</v>
      </c>
      <c r="E55" s="263">
        <v>65213950.950000003</v>
      </c>
      <c r="F55" s="56">
        <f t="shared" si="11"/>
        <v>0.53122420538637349</v>
      </c>
      <c r="G55" s="55">
        <f t="shared" si="12"/>
        <v>32613526.793692231</v>
      </c>
      <c r="H55" s="60">
        <f t="shared" si="13"/>
        <v>1.6899092636040575E-2</v>
      </c>
      <c r="I55" s="56">
        <f t="shared" si="14"/>
        <v>0.42385563912196345</v>
      </c>
      <c r="J55" s="55">
        <f t="shared" si="15"/>
        <v>27641300.859580625</v>
      </c>
      <c r="K55" s="60">
        <f t="shared" si="16"/>
        <v>1.6318375764170757E-2</v>
      </c>
      <c r="L55" s="264">
        <v>42407</v>
      </c>
      <c r="M55" s="62">
        <f t="shared" si="0"/>
        <v>8.2834196437779912E-3</v>
      </c>
      <c r="N55" s="62">
        <f t="shared" si="17"/>
        <v>7.0409066972112926E-3</v>
      </c>
      <c r="O55" s="55">
        <v>746.48</v>
      </c>
      <c r="P55" s="63">
        <f t="shared" si="1"/>
        <v>1.1623767870951384E-2</v>
      </c>
      <c r="Q55" s="63">
        <f t="shared" si="18"/>
        <v>1.7435651806427075E-3</v>
      </c>
      <c r="R55" s="64">
        <f t="shared" si="19"/>
        <v>8.7844718778539999E-3</v>
      </c>
      <c r="S55" s="66">
        <v>4577</v>
      </c>
      <c r="T55" s="67">
        <v>1003</v>
      </c>
      <c r="U55" s="67">
        <v>3403</v>
      </c>
      <c r="V55" s="67">
        <v>757</v>
      </c>
      <c r="W55" s="68">
        <f t="shared" si="20"/>
        <v>2.6765393171169867E-3</v>
      </c>
      <c r="X55" s="68">
        <f t="shared" si="20"/>
        <v>2.8506303786819459E-3</v>
      </c>
      <c r="Y55" s="68">
        <f t="shared" si="20"/>
        <v>2.5464085388119655E-3</v>
      </c>
      <c r="Z55" s="68">
        <f t="shared" si="20"/>
        <v>4.8348363692103311E-3</v>
      </c>
      <c r="AA55" s="69">
        <f t="shared" si="21"/>
        <v>1.2908414603821229E-2</v>
      </c>
      <c r="AB55" s="72">
        <v>2792.0000000464884</v>
      </c>
      <c r="AC55" s="72">
        <v>666</v>
      </c>
      <c r="AD55" s="72">
        <v>1225</v>
      </c>
      <c r="AE55" s="72">
        <v>325</v>
      </c>
      <c r="AF55" s="74">
        <f t="shared" si="22"/>
        <v>2.1958109715752628E-3</v>
      </c>
      <c r="AG55" s="74">
        <f t="shared" si="3"/>
        <v>2.2732858196116983E-3</v>
      </c>
      <c r="AH55" s="74">
        <f t="shared" si="3"/>
        <v>2.4874914714578121E-3</v>
      </c>
      <c r="AI55" s="74">
        <f t="shared" si="3"/>
        <v>5.9194229928602651E-3</v>
      </c>
      <c r="AJ55" s="63">
        <f t="shared" si="23"/>
        <v>1.2876011255505039E-2</v>
      </c>
      <c r="AK55" s="75">
        <f t="shared" si="4"/>
        <v>1.0944609567179282E-2</v>
      </c>
      <c r="AL55" s="63">
        <f t="shared" si="5"/>
        <v>-2.5102500431461333E-3</v>
      </c>
      <c r="AM55" s="63">
        <f t="shared" si="6"/>
        <v>-2.5102500431461333E-3</v>
      </c>
      <c r="AN55" s="63">
        <f t="shared" si="24"/>
        <v>4.6776105360022324E-4</v>
      </c>
      <c r="AO55" s="63">
        <f t="shared" si="7"/>
        <v>7.0164158040033481E-5</v>
      </c>
      <c r="AP55" s="64">
        <f t="shared" si="8"/>
        <v>1.1014773725219315E-2</v>
      </c>
      <c r="AR55" s="70">
        <f t="shared" si="9"/>
        <v>65646915.440828055</v>
      </c>
      <c r="AS55" s="21">
        <f t="shared" si="25"/>
        <v>17062261.713624377</v>
      </c>
      <c r="AT55" s="21">
        <f t="shared" si="10"/>
        <v>21394223.196256313</v>
      </c>
      <c r="AU55" s="21">
        <f t="shared" si="26"/>
        <v>104103400.35070874</v>
      </c>
      <c r="AV55" s="60">
        <f t="shared" si="27"/>
        <v>1.3399357718788614E-2</v>
      </c>
      <c r="AX55" s="70">
        <f t="shared" si="28"/>
        <v>63568794.369664967</v>
      </c>
      <c r="AY55" s="21">
        <f t="shared" si="29"/>
        <v>17110106.254431579</v>
      </c>
      <c r="AZ55" s="21">
        <f t="shared" si="30"/>
        <v>21454215.054424465</v>
      </c>
      <c r="BA55" s="21">
        <f t="shared" si="31"/>
        <v>102133115.67852101</v>
      </c>
      <c r="BB55" s="60">
        <f t="shared" si="32"/>
        <v>1.3108999282853707E-2</v>
      </c>
    </row>
    <row r="56" spans="1:54">
      <c r="A56" s="54" t="s">
        <v>50</v>
      </c>
      <c r="B56" s="261">
        <v>4428119</v>
      </c>
      <c r="C56" s="262">
        <v>1339229</v>
      </c>
      <c r="D56" s="261">
        <v>4364000</v>
      </c>
      <c r="E56" s="263">
        <v>1227159</v>
      </c>
      <c r="F56" s="56">
        <f t="shared" si="11"/>
        <v>0.30243744578680021</v>
      </c>
      <c r="G56" s="55">
        <f t="shared" si="12"/>
        <v>405032.99808361067</v>
      </c>
      <c r="H56" s="60">
        <f t="shared" si="13"/>
        <v>2.0987273773138851E-4</v>
      </c>
      <c r="I56" s="56">
        <f t="shared" si="14"/>
        <v>0.2812005041246563</v>
      </c>
      <c r="J56" s="55">
        <f t="shared" si="15"/>
        <v>345077.72944110911</v>
      </c>
      <c r="K56" s="60">
        <f t="shared" si="16"/>
        <v>2.0372080480123624E-4</v>
      </c>
      <c r="L56" s="264">
        <v>1632</v>
      </c>
      <c r="M56" s="62">
        <f t="shared" si="0"/>
        <v>3.1878088189793386E-4</v>
      </c>
      <c r="N56" s="62">
        <f t="shared" si="17"/>
        <v>2.7096374961324375E-4</v>
      </c>
      <c r="O56" s="55">
        <v>1766.28</v>
      </c>
      <c r="P56" s="63">
        <f t="shared" si="1"/>
        <v>2.7503521480955966E-2</v>
      </c>
      <c r="Q56" s="63">
        <f t="shared" si="18"/>
        <v>4.1255282221433947E-3</v>
      </c>
      <c r="R56" s="64">
        <f t="shared" si="19"/>
        <v>4.3964919717566385E-3</v>
      </c>
      <c r="S56" s="66">
        <v>477</v>
      </c>
      <c r="T56" s="67">
        <v>88</v>
      </c>
      <c r="U56" s="67">
        <v>1037</v>
      </c>
      <c r="V56" s="67">
        <v>127</v>
      </c>
      <c r="W56" s="68">
        <f t="shared" si="20"/>
        <v>2.7894019101262893E-4</v>
      </c>
      <c r="X56" s="68">
        <f t="shared" si="20"/>
        <v>2.5010515785045984E-4</v>
      </c>
      <c r="Y56" s="68">
        <f t="shared" si="20"/>
        <v>7.7596992499206823E-4</v>
      </c>
      <c r="Z56" s="68">
        <f t="shared" si="20"/>
        <v>8.1112842653858932E-4</v>
      </c>
      <c r="AA56" s="69">
        <f t="shared" si="21"/>
        <v>2.1161437003937465E-3</v>
      </c>
      <c r="AB56" s="72">
        <v>265.99999999676999</v>
      </c>
      <c r="AC56" s="72">
        <v>85</v>
      </c>
      <c r="AD56" s="72">
        <v>641</v>
      </c>
      <c r="AE56" s="72">
        <v>46</v>
      </c>
      <c r="AF56" s="74">
        <f t="shared" si="22"/>
        <v>2.0919975588187754E-4</v>
      </c>
      <c r="AG56" s="74">
        <f t="shared" si="3"/>
        <v>2.9013407607656811E-4</v>
      </c>
      <c r="AH56" s="74">
        <f t="shared" si="3"/>
        <v>1.3016179862893531E-3</v>
      </c>
      <c r="AI56" s="74">
        <f t="shared" si="3"/>
        <v>8.3782602360483755E-4</v>
      </c>
      <c r="AJ56" s="63">
        <f t="shared" si="23"/>
        <v>2.6387778418526363E-3</v>
      </c>
      <c r="AK56" s="75">
        <f t="shared" si="4"/>
        <v>2.2429611655747409E-3</v>
      </c>
      <c r="AL56" s="63">
        <f t="shared" si="5"/>
        <v>0.24697478784717899</v>
      </c>
      <c r="AM56" s="63">
        <f t="shared" si="6"/>
        <v>0</v>
      </c>
      <c r="AN56" s="63">
        <f t="shared" si="24"/>
        <v>0</v>
      </c>
      <c r="AO56" s="63">
        <f t="shared" si="7"/>
        <v>0</v>
      </c>
      <c r="AP56" s="64">
        <f t="shared" si="8"/>
        <v>2.2429611655747409E-3</v>
      </c>
      <c r="AR56" s="70">
        <f t="shared" si="9"/>
        <v>815280.33273244346</v>
      </c>
      <c r="AS56" s="21">
        <f t="shared" si="25"/>
        <v>8539397.4375481512</v>
      </c>
      <c r="AT56" s="21">
        <f t="shared" si="10"/>
        <v>4356549.9386493992</v>
      </c>
      <c r="AU56" s="21">
        <f t="shared" si="26"/>
        <v>13711227.708929993</v>
      </c>
      <c r="AV56" s="60">
        <f t="shared" si="27"/>
        <v>1.7647996531985389E-3</v>
      </c>
      <c r="AX56" s="70">
        <f t="shared" si="28"/>
        <v>793601.40594792401</v>
      </c>
      <c r="AY56" s="21">
        <f t="shared" si="29"/>
        <v>8563342.8883932438</v>
      </c>
      <c r="AZ56" s="21">
        <f t="shared" si="30"/>
        <v>4368766.2048640875</v>
      </c>
      <c r="BA56" s="21">
        <f t="shared" si="31"/>
        <v>13725710.499205254</v>
      </c>
      <c r="BB56" s="60">
        <f t="shared" si="32"/>
        <v>1.761723686733463E-3</v>
      </c>
    </row>
    <row r="57" spans="1:54">
      <c r="A57" s="54" t="s">
        <v>51</v>
      </c>
      <c r="B57" s="261">
        <v>2813893</v>
      </c>
      <c r="C57" s="262">
        <v>482832</v>
      </c>
      <c r="D57" s="261">
        <v>2880237</v>
      </c>
      <c r="E57" s="263">
        <v>442199</v>
      </c>
      <c r="F57" s="56">
        <f t="shared" si="11"/>
        <v>0.17158861406599327</v>
      </c>
      <c r="G57" s="55">
        <f t="shared" si="12"/>
        <v>82848.473706711666</v>
      </c>
      <c r="H57" s="60">
        <f t="shared" si="13"/>
        <v>4.2928936842092102E-5</v>
      </c>
      <c r="I57" s="56">
        <f t="shared" si="14"/>
        <v>0.15352868531304889</v>
      </c>
      <c r="J57" s="55">
        <f t="shared" si="15"/>
        <v>67890.231116744908</v>
      </c>
      <c r="K57" s="60">
        <f t="shared" si="16"/>
        <v>4.0079817795386132E-5</v>
      </c>
      <c r="L57" s="264">
        <v>4080</v>
      </c>
      <c r="M57" s="62">
        <f t="shared" si="0"/>
        <v>7.9695220474483466E-4</v>
      </c>
      <c r="N57" s="62">
        <f t="shared" si="17"/>
        <v>6.7740937403310941E-4</v>
      </c>
      <c r="O57" s="55">
        <v>879.68</v>
      </c>
      <c r="P57" s="63">
        <f t="shared" si="1"/>
        <v>1.3697883561138291E-2</v>
      </c>
      <c r="Q57" s="63">
        <f t="shared" si="18"/>
        <v>2.0546825341707436E-3</v>
      </c>
      <c r="R57" s="64">
        <f t="shared" si="19"/>
        <v>2.7320919082038531E-3</v>
      </c>
      <c r="S57" s="66">
        <v>765</v>
      </c>
      <c r="T57" s="67">
        <v>138</v>
      </c>
      <c r="U57" s="67">
        <v>1343</v>
      </c>
      <c r="V57" s="67">
        <v>81</v>
      </c>
      <c r="W57" s="68">
        <f t="shared" si="20"/>
        <v>4.4735691011459354E-4</v>
      </c>
      <c r="X57" s="68">
        <f t="shared" si="20"/>
        <v>3.9221036117458475E-4</v>
      </c>
      <c r="Y57" s="68">
        <f t="shared" si="20"/>
        <v>1.0049446569569407E-3</v>
      </c>
      <c r="Z57" s="68">
        <f t="shared" si="20"/>
        <v>5.1733387834350972E-4</v>
      </c>
      <c r="AA57" s="69">
        <f t="shared" si="21"/>
        <v>2.3618458065896289E-3</v>
      </c>
      <c r="AB57" s="72">
        <v>609.99999999842794</v>
      </c>
      <c r="AC57" s="72">
        <v>123</v>
      </c>
      <c r="AD57" s="72">
        <v>468</v>
      </c>
      <c r="AE57" s="72">
        <v>34</v>
      </c>
      <c r="AF57" s="74">
        <f t="shared" si="22"/>
        <v>4.7974380108709025E-4</v>
      </c>
      <c r="AG57" s="74">
        <f t="shared" si="3"/>
        <v>4.198410747931515E-4</v>
      </c>
      <c r="AH57" s="74">
        <f t="shared" si="3"/>
        <v>9.5032327236102532E-4</v>
      </c>
      <c r="AI57" s="74">
        <f t="shared" si="3"/>
        <v>6.1926271309922776E-4</v>
      </c>
      <c r="AJ57" s="63">
        <f t="shared" si="23"/>
        <v>2.4691708613404947E-3</v>
      </c>
      <c r="AK57" s="75">
        <f t="shared" si="4"/>
        <v>2.0987952321394206E-3</v>
      </c>
      <c r="AL57" s="63">
        <f t="shared" si="5"/>
        <v>4.5441177595686125E-2</v>
      </c>
      <c r="AM57" s="63">
        <f t="shared" si="6"/>
        <v>0</v>
      </c>
      <c r="AN57" s="63">
        <f t="shared" si="24"/>
        <v>0</v>
      </c>
      <c r="AO57" s="63">
        <f t="shared" si="7"/>
        <v>0</v>
      </c>
      <c r="AP57" s="64">
        <f t="shared" si="8"/>
        <v>2.0987952321394206E-3</v>
      </c>
      <c r="AR57" s="70">
        <f t="shared" si="9"/>
        <v>166763.52674860277</v>
      </c>
      <c r="AS57" s="21">
        <f t="shared" si="25"/>
        <v>5306598.7132327789</v>
      </c>
      <c r="AT57" s="21">
        <f t="shared" si="10"/>
        <v>4076533.4594955831</v>
      </c>
      <c r="AU57" s="21">
        <f t="shared" si="26"/>
        <v>9549895.6994769648</v>
      </c>
      <c r="AV57" s="60">
        <f t="shared" si="27"/>
        <v>1.2291862535068643E-3</v>
      </c>
      <c r="AX57" s="70">
        <f t="shared" si="28"/>
        <v>156132.30952817266</v>
      </c>
      <c r="AY57" s="21">
        <f t="shared" si="29"/>
        <v>5321479.0252889451</v>
      </c>
      <c r="AZ57" s="21">
        <f t="shared" si="30"/>
        <v>4087964.527353311</v>
      </c>
      <c r="BA57" s="21">
        <f t="shared" si="31"/>
        <v>9565575.862170428</v>
      </c>
      <c r="BB57" s="60">
        <f t="shared" si="32"/>
        <v>1.2277616939835115E-3</v>
      </c>
    </row>
    <row r="58" spans="1:54" ht="13.5" thickBot="1">
      <c r="A58" s="58" t="s">
        <v>52</v>
      </c>
      <c r="B58" s="413">
        <v>5898005919</v>
      </c>
      <c r="C58" s="414">
        <v>3135538344.1599998</v>
      </c>
      <c r="D58" s="413">
        <f>SUM(D7:D57)</f>
        <v>7376103693</v>
      </c>
      <c r="E58" s="415">
        <f>SUM(E7:E57)</f>
        <v>3314378996.3799996</v>
      </c>
      <c r="F58" s="265">
        <f t="shared" si="11"/>
        <v>0.53162685613100003</v>
      </c>
      <c r="G58" s="266">
        <f t="shared" ref="G58:O58" si="33">SUM(G7:G57)</f>
        <v>1929898101.400876</v>
      </c>
      <c r="H58" s="61">
        <f t="shared" si="33"/>
        <v>1.0000000000000002</v>
      </c>
      <c r="I58" s="265">
        <f t="shared" si="14"/>
        <v>0.44934007632313794</v>
      </c>
      <c r="J58" s="266">
        <f>SUM(J7:J57)</f>
        <v>1693875742.2335446</v>
      </c>
      <c r="K58" s="61">
        <f t="shared" ref="K58" si="34">SUM(K7:K57)</f>
        <v>1</v>
      </c>
      <c r="L58" s="268">
        <f t="shared" si="33"/>
        <v>5119504</v>
      </c>
      <c r="M58" s="269">
        <f t="shared" si="33"/>
        <v>0.99999999999999989</v>
      </c>
      <c r="N58" s="269">
        <f t="shared" si="33"/>
        <v>0.85</v>
      </c>
      <c r="O58" s="267">
        <f t="shared" si="33"/>
        <v>64220.140000000021</v>
      </c>
      <c r="P58" s="270">
        <f t="shared" si="1"/>
        <v>1</v>
      </c>
      <c r="Q58" s="270">
        <f>SUM(Q7:Q57)</f>
        <v>0.15</v>
      </c>
      <c r="R58" s="65">
        <f>SUM(R7:R57)</f>
        <v>1</v>
      </c>
      <c r="S58" s="73">
        <v>427511</v>
      </c>
      <c r="T58" s="271">
        <v>87963</v>
      </c>
      <c r="U58" s="271">
        <v>334098</v>
      </c>
      <c r="V58" s="271">
        <v>39143</v>
      </c>
      <c r="W58" s="272">
        <f>SUM(W7:W57)</f>
        <v>0.25</v>
      </c>
      <c r="X58" s="272">
        <f>SUM(X7:X57)</f>
        <v>0.24999999999999994</v>
      </c>
      <c r="Y58" s="272">
        <f>SUM(Y7:Y57)</f>
        <v>0.25</v>
      </c>
      <c r="Z58" s="272">
        <f>SUM(Z7:Z57)</f>
        <v>0.25</v>
      </c>
      <c r="AA58" s="273">
        <f>SUM(AA7:AA57)</f>
        <v>1</v>
      </c>
      <c r="AB58" s="274">
        <v>317877.99999509094</v>
      </c>
      <c r="AC58" s="274">
        <v>73242</v>
      </c>
      <c r="AD58" s="274">
        <v>123116</v>
      </c>
      <c r="AE58" s="274">
        <v>13726</v>
      </c>
      <c r="AF58" s="275">
        <f t="shared" ref="AF58:AK58" si="35">SUM(AF7:AF57)</f>
        <v>0.24999999999999994</v>
      </c>
      <c r="AG58" s="275">
        <f t="shared" si="35"/>
        <v>0.24999999999999997</v>
      </c>
      <c r="AH58" s="275">
        <f t="shared" si="35"/>
        <v>0.24999999999999997</v>
      </c>
      <c r="AI58" s="275">
        <f t="shared" si="35"/>
        <v>0.25000000000000006</v>
      </c>
      <c r="AJ58" s="276">
        <f t="shared" si="35"/>
        <v>1.0000000000000002</v>
      </c>
      <c r="AK58" s="276">
        <f t="shared" si="35"/>
        <v>0.85</v>
      </c>
      <c r="AL58" s="270"/>
      <c r="AM58" s="270">
        <f>SUM(AM7:AM57)</f>
        <v>-5.3665221245451189</v>
      </c>
      <c r="AN58" s="277">
        <f>SUM(AN7:AN57)</f>
        <v>1.0000000000000002</v>
      </c>
      <c r="AO58" s="270">
        <f>SUM(AO7:AO57)</f>
        <v>0.15000000000000005</v>
      </c>
      <c r="AP58" s="65">
        <f>SUM(AP7:AP57)</f>
        <v>1.0000000000000002</v>
      </c>
      <c r="AR58" s="71">
        <f>SUM(AR7:AR57)</f>
        <v>3884641433.400002</v>
      </c>
      <c r="AS58" s="278">
        <f>SUM(AS7:AS57)</f>
        <v>1942320716.7000003</v>
      </c>
      <c r="AT58" s="278">
        <f>SUM(AT7:AT57)</f>
        <v>1942320716.7000005</v>
      </c>
      <c r="AU58" s="278">
        <f>SUM(AU7:AU57)</f>
        <v>7769282866.8000021</v>
      </c>
      <c r="AV58" s="61">
        <f>SUM(AV7:AV57)</f>
        <v>1</v>
      </c>
      <c r="AX58" s="71">
        <f>SUM(AX7:AX57)</f>
        <v>3895534413.9849396</v>
      </c>
      <c r="AY58" s="278">
        <f>SUM(AY7:AY57)</f>
        <v>1947767206.9924693</v>
      </c>
      <c r="AZ58" s="278">
        <f>SUM(AZ7:AZ57)</f>
        <v>1947767206.9924693</v>
      </c>
      <c r="BA58" s="278">
        <f>SUM(BA7:BA57)</f>
        <v>7791068827.9698782</v>
      </c>
      <c r="BB58" s="61">
        <f>SUM(BB7:BB57)</f>
        <v>1</v>
      </c>
    </row>
    <row r="59" spans="1:54" ht="13.5" thickTop="1">
      <c r="P59" s="31"/>
      <c r="AA59" s="33"/>
    </row>
    <row r="60" spans="1:54" ht="65.25" customHeight="1">
      <c r="B60" s="499"/>
      <c r="C60" s="499"/>
      <c r="D60" s="499"/>
      <c r="E60" s="499"/>
      <c r="F60" s="499"/>
      <c r="G60" s="499"/>
      <c r="H60" s="499"/>
      <c r="I60" s="177"/>
      <c r="J60" s="177"/>
      <c r="K60" s="177"/>
      <c r="P60" s="31"/>
      <c r="AA60" s="33"/>
    </row>
    <row r="61" spans="1:54">
      <c r="AA61" s="33"/>
      <c r="AB61" s="33"/>
    </row>
    <row r="62" spans="1:54">
      <c r="AA62" s="33"/>
    </row>
    <row r="63" spans="1:54">
      <c r="AA63" s="33"/>
    </row>
    <row r="64" spans="1:54">
      <c r="AA64" s="33"/>
    </row>
    <row r="65" spans="14:42">
      <c r="N65" s="17"/>
      <c r="Q65" s="17"/>
      <c r="R65" s="17"/>
      <c r="AA65" s="33"/>
      <c r="AK65" s="17"/>
      <c r="AN65" s="17"/>
      <c r="AO65" s="17"/>
      <c r="AP65" s="17"/>
    </row>
    <row r="66" spans="14:42">
      <c r="N66" s="17"/>
      <c r="Q66" s="17"/>
      <c r="R66" s="17"/>
      <c r="AA66" s="33"/>
      <c r="AK66" s="17"/>
      <c r="AN66" s="17"/>
      <c r="AO66" s="17"/>
      <c r="AP66" s="17"/>
    </row>
    <row r="67" spans="14:42">
      <c r="N67" s="17"/>
      <c r="Q67" s="17"/>
      <c r="R67" s="17"/>
      <c r="AA67" s="33"/>
      <c r="AK67" s="17"/>
      <c r="AN67" s="17"/>
      <c r="AO67" s="17"/>
      <c r="AP67" s="17"/>
    </row>
    <row r="68" spans="14:42">
      <c r="N68" s="17"/>
      <c r="Q68" s="17"/>
      <c r="R68" s="17"/>
      <c r="AA68" s="33"/>
      <c r="AK68" s="17"/>
      <c r="AN68" s="17"/>
      <c r="AO68" s="17"/>
      <c r="AP68" s="17"/>
    </row>
    <row r="69" spans="14:42">
      <c r="N69" s="17"/>
      <c r="Q69" s="17"/>
      <c r="R69" s="17"/>
      <c r="AA69" s="33"/>
      <c r="AK69" s="17"/>
      <c r="AN69" s="17"/>
      <c r="AO69" s="17"/>
      <c r="AP69" s="17"/>
    </row>
    <row r="70" spans="14:42">
      <c r="N70" s="17"/>
      <c r="Q70" s="17"/>
      <c r="R70" s="17"/>
      <c r="AA70" s="33"/>
      <c r="AK70" s="17"/>
      <c r="AN70" s="17"/>
      <c r="AO70" s="17"/>
      <c r="AP70" s="17"/>
    </row>
    <row r="71" spans="14:42">
      <c r="N71" s="17"/>
      <c r="Q71" s="17"/>
      <c r="R71" s="17"/>
      <c r="AA71" s="33"/>
      <c r="AK71" s="17"/>
      <c r="AN71" s="17"/>
      <c r="AO71" s="17"/>
      <c r="AP71" s="17"/>
    </row>
    <row r="72" spans="14:42">
      <c r="N72" s="17"/>
      <c r="Q72" s="17"/>
      <c r="R72" s="17"/>
      <c r="AA72" s="33"/>
      <c r="AK72" s="17"/>
      <c r="AN72" s="17"/>
      <c r="AO72" s="17"/>
      <c r="AP72" s="17"/>
    </row>
    <row r="73" spans="14:42">
      <c r="N73" s="17"/>
      <c r="Q73" s="17"/>
      <c r="R73" s="17"/>
      <c r="AA73" s="33"/>
      <c r="AK73" s="17"/>
      <c r="AN73" s="17"/>
      <c r="AO73" s="17"/>
      <c r="AP73" s="17"/>
    </row>
    <row r="74" spans="14:42">
      <c r="N74" s="17"/>
      <c r="Q74" s="17"/>
      <c r="R74" s="17"/>
      <c r="AA74" s="33"/>
      <c r="AK74" s="17"/>
      <c r="AN74" s="17"/>
      <c r="AO74" s="17"/>
      <c r="AP74" s="17"/>
    </row>
    <row r="75" spans="14:42">
      <c r="N75" s="17"/>
      <c r="Q75" s="17"/>
      <c r="R75" s="17"/>
      <c r="AA75" s="33"/>
      <c r="AK75" s="17"/>
      <c r="AN75" s="17"/>
      <c r="AO75" s="17"/>
      <c r="AP75" s="17"/>
    </row>
    <row r="76" spans="14:42">
      <c r="N76" s="17"/>
      <c r="Q76" s="17"/>
      <c r="R76" s="17"/>
      <c r="AA76" s="33"/>
      <c r="AK76" s="17"/>
      <c r="AN76" s="17"/>
      <c r="AO76" s="17"/>
      <c r="AP76" s="17"/>
    </row>
    <row r="77" spans="14:42">
      <c r="N77" s="17"/>
      <c r="Q77" s="17"/>
      <c r="R77" s="17"/>
      <c r="AA77" s="33"/>
      <c r="AK77" s="17"/>
      <c r="AN77" s="17"/>
      <c r="AO77" s="17"/>
      <c r="AP77" s="17"/>
    </row>
    <row r="78" spans="14:42">
      <c r="N78" s="17"/>
      <c r="Q78" s="17"/>
      <c r="R78" s="17"/>
      <c r="AA78" s="33"/>
      <c r="AK78" s="17"/>
      <c r="AN78" s="17"/>
      <c r="AO78" s="17"/>
      <c r="AP78" s="17"/>
    </row>
    <row r="79" spans="14:42">
      <c r="N79" s="17"/>
      <c r="Q79" s="17"/>
      <c r="R79" s="17"/>
      <c r="AA79" s="33"/>
      <c r="AK79" s="17"/>
      <c r="AN79" s="17"/>
      <c r="AO79" s="17"/>
      <c r="AP79" s="17"/>
    </row>
    <row r="80" spans="14:42">
      <c r="N80" s="17"/>
      <c r="Q80" s="17"/>
      <c r="R80" s="17"/>
      <c r="AA80" s="33"/>
      <c r="AK80" s="17"/>
      <c r="AN80" s="17"/>
      <c r="AO80" s="17"/>
      <c r="AP80" s="17"/>
    </row>
    <row r="81" spans="14:42">
      <c r="N81" s="17"/>
      <c r="Q81" s="17"/>
      <c r="R81" s="17"/>
      <c r="AA81" s="33"/>
      <c r="AK81" s="17"/>
      <c r="AN81" s="17"/>
      <c r="AO81" s="17"/>
      <c r="AP81" s="17"/>
    </row>
    <row r="82" spans="14:42">
      <c r="N82" s="17"/>
      <c r="Q82" s="17"/>
      <c r="R82" s="17"/>
      <c r="AA82" s="33"/>
      <c r="AK82" s="17"/>
      <c r="AN82" s="17"/>
      <c r="AO82" s="17"/>
      <c r="AP82" s="17"/>
    </row>
    <row r="83" spans="14:42">
      <c r="N83" s="17"/>
      <c r="Q83" s="17"/>
      <c r="R83" s="17"/>
      <c r="AA83" s="33"/>
      <c r="AK83" s="17"/>
      <c r="AN83" s="17"/>
      <c r="AO83" s="17"/>
      <c r="AP83" s="17"/>
    </row>
    <row r="84" spans="14:42">
      <c r="N84" s="17"/>
      <c r="Q84" s="17"/>
      <c r="R84" s="17"/>
      <c r="AA84" s="33"/>
      <c r="AK84" s="17"/>
      <c r="AN84" s="17"/>
      <c r="AO84" s="17"/>
      <c r="AP84" s="17"/>
    </row>
    <row r="85" spans="14:42">
      <c r="N85" s="17"/>
      <c r="Q85" s="17"/>
      <c r="R85" s="17"/>
      <c r="AA85" s="33"/>
      <c r="AK85" s="17"/>
      <c r="AN85" s="17"/>
      <c r="AO85" s="17"/>
      <c r="AP85" s="17"/>
    </row>
    <row r="86" spans="14:42">
      <c r="N86" s="17"/>
      <c r="Q86" s="17"/>
      <c r="R86" s="17"/>
      <c r="AA86" s="33"/>
      <c r="AK86" s="17"/>
      <c r="AN86" s="17"/>
      <c r="AO86" s="17"/>
      <c r="AP86" s="17"/>
    </row>
    <row r="87" spans="14:42">
      <c r="N87" s="17"/>
      <c r="Q87" s="17"/>
      <c r="R87" s="17"/>
      <c r="AA87" s="33"/>
      <c r="AK87" s="17"/>
      <c r="AN87" s="17"/>
      <c r="AO87" s="17"/>
      <c r="AP87" s="17"/>
    </row>
  </sheetData>
  <mergeCells count="15">
    <mergeCell ref="B60:H60"/>
    <mergeCell ref="AR1:AV1"/>
    <mergeCell ref="AX1:BB1"/>
    <mergeCell ref="B2:C2"/>
    <mergeCell ref="D2:E2"/>
    <mergeCell ref="F2:H2"/>
    <mergeCell ref="I2:K2"/>
    <mergeCell ref="AR2:AV2"/>
    <mergeCell ref="AX2:BB2"/>
    <mergeCell ref="B1:K1"/>
    <mergeCell ref="L1:R1"/>
    <mergeCell ref="S1:X1"/>
    <mergeCell ref="Y1:AD1"/>
    <mergeCell ref="AF1:AK1"/>
    <mergeCell ref="AL1:AP1"/>
  </mergeCells>
  <printOptions horizontalCentered="1"/>
  <pageMargins left="0.27559055118110237" right="0.19685039370078741" top="0.23622047244094491" bottom="0.23622047244094491" header="0.23622047244094491" footer="0.23622047244094491"/>
  <pageSetup scale="80" orientation="portrait" r:id="rId1"/>
  <headerFooter alignWithMargins="0"/>
  <colBreaks count="2" manualBreakCount="2">
    <brk id="18" max="1048575" man="1"/>
    <brk id="4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U62"/>
  <sheetViews>
    <sheetView topLeftCell="I1" zoomScale="89" zoomScaleNormal="89" workbookViewId="0">
      <selection activeCell="V9" sqref="V9"/>
    </sheetView>
  </sheetViews>
  <sheetFormatPr baseColWidth="10" defaultColWidth="9.7109375" defaultRowHeight="12.75"/>
  <cols>
    <col min="1" max="1" width="28.7109375" style="17" customWidth="1"/>
    <col min="2" max="2" width="12.42578125" style="17" customWidth="1"/>
    <col min="3" max="3" width="14.140625" style="32" customWidth="1"/>
    <col min="4" max="4" width="2.140625" style="17" customWidth="1"/>
    <col min="5" max="5" width="14.7109375" style="17" customWidth="1"/>
    <col min="6" max="6" width="15.7109375" style="32" customWidth="1"/>
    <col min="7" max="7" width="2" style="17" customWidth="1"/>
    <col min="8" max="9" width="16.140625" style="32" customWidth="1"/>
    <col min="10" max="10" width="2.140625" style="17" customWidth="1"/>
    <col min="11" max="13" width="18.42578125" style="17" customWidth="1"/>
    <col min="14" max="14" width="15.7109375" style="17" customWidth="1"/>
    <col min="15" max="15" width="15.7109375" style="32" customWidth="1"/>
    <col min="16" max="16" width="9.7109375" style="17"/>
    <col min="17" max="17" width="18.140625" style="17" customWidth="1"/>
    <col min="18" max="19" width="17.85546875" style="17" bestFit="1" customWidth="1"/>
    <col min="20" max="20" width="14.140625" style="17" bestFit="1" customWidth="1"/>
    <col min="21" max="21" width="15.5703125" style="17" bestFit="1" customWidth="1"/>
    <col min="22" max="16384" width="9.7109375" style="17"/>
  </cols>
  <sheetData>
    <row r="1" spans="1:21" s="86" customFormat="1" ht="27.75" customHeight="1">
      <c r="A1" s="513" t="s">
        <v>242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37.5" customHeight="1" thickBot="1">
      <c r="B2" s="514" t="s">
        <v>127</v>
      </c>
      <c r="C2" s="515"/>
      <c r="E2" s="516" t="s">
        <v>129</v>
      </c>
      <c r="F2" s="516"/>
      <c r="H2" s="76" t="s">
        <v>128</v>
      </c>
      <c r="I2" s="76" t="s">
        <v>128</v>
      </c>
      <c r="K2" s="517" t="s">
        <v>208</v>
      </c>
      <c r="L2" s="518"/>
      <c r="M2" s="518"/>
      <c r="N2" s="518"/>
      <c r="O2" s="518"/>
      <c r="Q2" s="519" t="s">
        <v>243</v>
      </c>
      <c r="R2" s="519"/>
      <c r="S2" s="519"/>
      <c r="T2" s="519"/>
      <c r="U2" s="519"/>
    </row>
    <row r="3" spans="1:21" ht="39" customHeight="1" thickBot="1">
      <c r="A3" s="14" t="s">
        <v>0</v>
      </c>
      <c r="B3" s="14" t="s">
        <v>157</v>
      </c>
      <c r="C3" s="218" t="s">
        <v>115</v>
      </c>
      <c r="E3" s="77" t="s">
        <v>168</v>
      </c>
      <c r="F3" s="218" t="s">
        <v>116</v>
      </c>
      <c r="H3" s="218" t="s">
        <v>122</v>
      </c>
      <c r="I3" s="218" t="s">
        <v>122</v>
      </c>
      <c r="K3" s="219" t="s">
        <v>119</v>
      </c>
      <c r="L3" s="219" t="s">
        <v>120</v>
      </c>
      <c r="M3" s="219" t="s">
        <v>121</v>
      </c>
      <c r="N3" s="219" t="s">
        <v>162</v>
      </c>
      <c r="O3" s="279" t="s">
        <v>114</v>
      </c>
      <c r="Q3" s="219" t="s">
        <v>119</v>
      </c>
      <c r="R3" s="219" t="s">
        <v>120</v>
      </c>
      <c r="S3" s="219" t="s">
        <v>121</v>
      </c>
      <c r="T3" s="219" t="s">
        <v>162</v>
      </c>
      <c r="U3" s="279" t="s">
        <v>114</v>
      </c>
    </row>
    <row r="4" spans="1:21">
      <c r="A4" s="19"/>
      <c r="B4" s="181"/>
      <c r="C4" s="226"/>
      <c r="D4" s="21"/>
      <c r="E4" s="78"/>
      <c r="F4" s="226"/>
      <c r="G4" s="21"/>
      <c r="H4" s="226"/>
      <c r="I4" s="226"/>
      <c r="J4" s="21"/>
      <c r="K4" s="227" t="s">
        <v>130</v>
      </c>
      <c r="L4" s="227" t="s">
        <v>130</v>
      </c>
      <c r="M4" s="227" t="s">
        <v>130</v>
      </c>
      <c r="N4" s="227" t="s">
        <v>130</v>
      </c>
      <c r="O4" s="280"/>
      <c r="Q4" s="227" t="s">
        <v>130</v>
      </c>
      <c r="R4" s="227" t="s">
        <v>130</v>
      </c>
      <c r="S4" s="227" t="s">
        <v>130</v>
      </c>
      <c r="T4" s="227" t="s">
        <v>130</v>
      </c>
      <c r="U4" s="280"/>
    </row>
    <row r="5" spans="1:21" s="24" customFormat="1" ht="11.25">
      <c r="A5" s="79"/>
      <c r="B5" s="22" t="s">
        <v>57</v>
      </c>
      <c r="C5" s="281" t="s">
        <v>75</v>
      </c>
      <c r="E5" s="80" t="s">
        <v>56</v>
      </c>
      <c r="F5" s="281" t="s">
        <v>76</v>
      </c>
      <c r="H5" s="234" t="s">
        <v>72</v>
      </c>
      <c r="I5" s="234" t="s">
        <v>72</v>
      </c>
      <c r="K5" s="23">
        <f>+N5*0.35</f>
        <v>84136771.599999994</v>
      </c>
      <c r="L5" s="23">
        <f>+N5*0.35</f>
        <v>84136771.599999994</v>
      </c>
      <c r="M5" s="23">
        <f>+N5*0.3</f>
        <v>72117232.799999997</v>
      </c>
      <c r="N5" s="23">
        <f>ParFedAn19!W48</f>
        <v>240390776</v>
      </c>
      <c r="O5" s="81"/>
      <c r="Q5" s="23">
        <f>+T5*0.35</f>
        <v>81607504.286509112</v>
      </c>
      <c r="R5" s="23">
        <f>+T5*0.35</f>
        <v>81607504.286509112</v>
      </c>
      <c r="S5" s="23">
        <f>+T5*0.3</f>
        <v>69949289.388436392</v>
      </c>
      <c r="T5" s="23">
        <f>ParFedAn19!K38+ParFedAn19!W45</f>
        <v>233164297.96145463</v>
      </c>
      <c r="U5" s="81"/>
    </row>
    <row r="6" spans="1:21" s="26" customFormat="1" ht="23.25" customHeight="1" thickBot="1">
      <c r="A6" s="25"/>
      <c r="B6" s="25"/>
      <c r="C6" s="82"/>
      <c r="E6" s="83"/>
      <c r="F6" s="84"/>
      <c r="H6" s="282" t="s">
        <v>244</v>
      </c>
      <c r="I6" s="283" t="s">
        <v>245</v>
      </c>
      <c r="K6" s="23" t="s">
        <v>117</v>
      </c>
      <c r="L6" s="23" t="s">
        <v>71</v>
      </c>
      <c r="M6" s="23" t="s">
        <v>118</v>
      </c>
      <c r="N6" s="29" t="s">
        <v>132</v>
      </c>
      <c r="O6" s="85" t="s">
        <v>73</v>
      </c>
      <c r="Q6" s="23" t="s">
        <v>117</v>
      </c>
      <c r="R6" s="23" t="s">
        <v>71</v>
      </c>
      <c r="S6" s="23" t="s">
        <v>118</v>
      </c>
      <c r="T6" s="29" t="s">
        <v>132</v>
      </c>
      <c r="U6" s="85" t="s">
        <v>73</v>
      </c>
    </row>
    <row r="7" spans="1:21" ht="13.5" thickTop="1">
      <c r="A7" s="240" t="s">
        <v>1</v>
      </c>
      <c r="B7" s="284">
        <v>2639</v>
      </c>
      <c r="C7" s="285">
        <f t="shared" ref="C7:C57" si="0">+B7/$B$58</f>
        <v>5.1547962458863201E-4</v>
      </c>
      <c r="E7" s="286">
        <v>2997</v>
      </c>
      <c r="F7" s="285">
        <f t="shared" ref="F7:F58" si="1">(E7/E$58)</f>
        <v>5.6540598300273027E-4</v>
      </c>
      <c r="H7" s="287">
        <f>CoAr14FI19!AV7</f>
        <v>4.45130753439938E-4</v>
      </c>
      <c r="I7" s="287">
        <f>CoAr14FI19!BB7</f>
        <v>4.4676387536875039E-4</v>
      </c>
      <c r="K7" s="259">
        <f t="shared" ref="K7:K57" si="2">+C7*K$5</f>
        <v>43370.791438467473</v>
      </c>
      <c r="L7" s="260">
        <f t="shared" ref="L7:L57" si="3">+F7*L$5</f>
        <v>47571.434053174198</v>
      </c>
      <c r="M7" s="260">
        <f t="shared" ref="M7:M57" si="4">+H7*M$5</f>
        <v>32101.598172267408</v>
      </c>
      <c r="N7" s="260">
        <f>SUM(K7:M7)</f>
        <v>123043.82366390908</v>
      </c>
      <c r="O7" s="288">
        <f>+N7/N$58</f>
        <v>5.1184918868895821E-4</v>
      </c>
      <c r="Q7" s="259">
        <f>C7*Q$5</f>
        <v>42067.005673224892</v>
      </c>
      <c r="R7" s="260">
        <f>F7*R$5</f>
        <v>46141.371181513205</v>
      </c>
      <c r="S7" s="260">
        <f>+I7*S$5</f>
        <v>31250.815606468052</v>
      </c>
      <c r="T7" s="260">
        <f>SUM(Q7:S7)</f>
        <v>119459.19246120616</v>
      </c>
      <c r="U7" s="288">
        <f>+T7/T$58</f>
        <v>5.1233912526760185E-4</v>
      </c>
    </row>
    <row r="8" spans="1:21">
      <c r="A8" s="54" t="s">
        <v>2</v>
      </c>
      <c r="B8" s="289">
        <v>2439</v>
      </c>
      <c r="C8" s="57">
        <f t="shared" si="0"/>
        <v>4.7641334004231659E-4</v>
      </c>
      <c r="E8" s="90">
        <v>3480</v>
      </c>
      <c r="F8" s="57">
        <f t="shared" si="1"/>
        <v>6.5652746775091803E-4</v>
      </c>
      <c r="H8" s="290">
        <f>CoAr14FI19!AV8</f>
        <v>2.4496365222162861E-3</v>
      </c>
      <c r="I8" s="290">
        <f>CoAr14FI19!BB8</f>
        <v>2.4368318122312267E-3</v>
      </c>
      <c r="K8" s="70">
        <f t="shared" si="2"/>
        <v>40083.880378333524</v>
      </c>
      <c r="L8" s="21">
        <f t="shared" si="3"/>
        <v>55238.101603285351</v>
      </c>
      <c r="M8" s="21">
        <f t="shared" si="4"/>
        <v>176661.00734805426</v>
      </c>
      <c r="N8" s="21">
        <f t="shared" ref="N8:N57" si="5">SUM(K8:M8)</f>
        <v>271982.98932967312</v>
      </c>
      <c r="O8" s="87">
        <f t="shared" ref="O8:O57" si="6">+N8/N$58</f>
        <v>1.1314202393925179E-3</v>
      </c>
      <c r="Q8" s="70">
        <f t="shared" ref="Q8:Q57" si="7">C8*Q$5</f>
        <v>38878.903689653474</v>
      </c>
      <c r="R8" s="21">
        <f t="shared" ref="R8:R57" si="8">F8*R$5</f>
        <v>53577.568138694012</v>
      </c>
      <c r="S8" s="21">
        <f t="shared" ref="S8:S57" si="9">+I8*S$5</f>
        <v>170454.65362470996</v>
      </c>
      <c r="T8" s="21">
        <f t="shared" ref="T8:T57" si="10">SUM(Q8:S8)</f>
        <v>262911.12545305747</v>
      </c>
      <c r="U8" s="87">
        <f t="shared" ref="U8:U57" si="11">+T8/T$58</f>
        <v>1.1275788263970001E-3</v>
      </c>
    </row>
    <row r="9" spans="1:21">
      <c r="A9" s="54" t="s">
        <v>3</v>
      </c>
      <c r="B9" s="289">
        <v>1292</v>
      </c>
      <c r="C9" s="57">
        <f t="shared" si="0"/>
        <v>2.5236819816919762E-4</v>
      </c>
      <c r="E9" s="90">
        <v>1247</v>
      </c>
      <c r="F9" s="57">
        <f t="shared" si="1"/>
        <v>2.3525567594407894E-4</v>
      </c>
      <c r="H9" s="290">
        <f>CoAr14FI19!AV9</f>
        <v>2.6508690168012094E-3</v>
      </c>
      <c r="I9" s="290">
        <f>CoAr14FI19!BB9</f>
        <v>2.6548687961543758E-3</v>
      </c>
      <c r="K9" s="70">
        <f t="shared" si="2"/>
        <v>21233.445448465318</v>
      </c>
      <c r="L9" s="21">
        <f t="shared" si="3"/>
        <v>19793.653074510585</v>
      </c>
      <c r="M9" s="21">
        <f t="shared" si="4"/>
        <v>191173.33800695994</v>
      </c>
      <c r="N9" s="21">
        <f t="shared" si="5"/>
        <v>232200.43652993583</v>
      </c>
      <c r="O9" s="87">
        <f t="shared" si="6"/>
        <v>9.659290609800097E-4</v>
      </c>
      <c r="Q9" s="70">
        <f t="shared" si="7"/>
        <v>20595.138813871377</v>
      </c>
      <c r="R9" s="21">
        <f t="shared" si="8"/>
        <v>19198.628583032019</v>
      </c>
      <c r="S9" s="21">
        <f t="shared" si="9"/>
        <v>185706.18571053218</v>
      </c>
      <c r="T9" s="21">
        <f t="shared" si="10"/>
        <v>225499.95310743558</v>
      </c>
      <c r="U9" s="87">
        <f t="shared" si="11"/>
        <v>9.6712899478595959E-4</v>
      </c>
    </row>
    <row r="10" spans="1:21" ht="13.5" customHeight="1">
      <c r="A10" s="54" t="s">
        <v>4</v>
      </c>
      <c r="B10" s="289">
        <v>34353</v>
      </c>
      <c r="C10" s="57">
        <f t="shared" si="0"/>
        <v>6.7102203650978689E-3</v>
      </c>
      <c r="E10" s="90">
        <v>36535</v>
      </c>
      <c r="F10" s="57">
        <f t="shared" si="1"/>
        <v>6.8925951247930427E-3</v>
      </c>
      <c r="H10" s="290">
        <f>CoAr14FI19!AV10</f>
        <v>6.9760878250624513E-3</v>
      </c>
      <c r="I10" s="290">
        <f>CoAr14FI19!BB10</f>
        <v>7.3200387525291849E-3</v>
      </c>
      <c r="K10" s="70">
        <f t="shared" si="2"/>
        <v>564576.27824390796</v>
      </c>
      <c r="L10" s="21">
        <f t="shared" si="3"/>
        <v>579920.70174598566</v>
      </c>
      <c r="M10" s="21">
        <f t="shared" si="4"/>
        <v>503096.14971327444</v>
      </c>
      <c r="N10" s="21">
        <f t="shared" si="5"/>
        <v>1647593.1297031683</v>
      </c>
      <c r="O10" s="87">
        <f t="shared" si="6"/>
        <v>6.8538117689805559E-3</v>
      </c>
      <c r="Q10" s="70">
        <f t="shared" si="7"/>
        <v>547604.33720814507</v>
      </c>
      <c r="R10" s="21">
        <f t="shared" si="8"/>
        <v>562487.48619172</v>
      </c>
      <c r="S10" s="21">
        <f t="shared" si="9"/>
        <v>512031.50903523288</v>
      </c>
      <c r="T10" s="21">
        <f t="shared" si="10"/>
        <v>1622123.332435098</v>
      </c>
      <c r="U10" s="87">
        <f t="shared" si="11"/>
        <v>6.9569970472205742E-3</v>
      </c>
    </row>
    <row r="11" spans="1:21">
      <c r="A11" s="54" t="s">
        <v>5</v>
      </c>
      <c r="B11" s="289">
        <v>18194</v>
      </c>
      <c r="C11" s="57">
        <f t="shared" si="0"/>
        <v>3.5538599051783142E-3</v>
      </c>
      <c r="E11" s="90">
        <v>19787</v>
      </c>
      <c r="F11" s="57">
        <f t="shared" si="1"/>
        <v>3.7329623575825905E-3</v>
      </c>
      <c r="H11" s="290">
        <f>CoAr14FI19!AV11</f>
        <v>7.4402333452740716E-3</v>
      </c>
      <c r="I11" s="290">
        <f>CoAr14FI19!BB11</f>
        <v>7.2844235978765329E-3</v>
      </c>
      <c r="K11" s="70">
        <f t="shared" si="2"/>
        <v>299010.29914038547</v>
      </c>
      <c r="L11" s="21">
        <f t="shared" si="3"/>
        <v>314079.40127132391</v>
      </c>
      <c r="M11" s="21">
        <f t="shared" si="4"/>
        <v>536569.04024745303</v>
      </c>
      <c r="N11" s="21">
        <f t="shared" si="5"/>
        <v>1149658.7406591624</v>
      </c>
      <c r="O11" s="87">
        <f t="shared" si="6"/>
        <v>4.7824577955485389E-3</v>
      </c>
      <c r="Q11" s="70">
        <f t="shared" si="7"/>
        <v>290021.63744549215</v>
      </c>
      <c r="R11" s="21">
        <f t="shared" si="8"/>
        <v>304637.74159779842</v>
      </c>
      <c r="S11" s="21">
        <f t="shared" si="9"/>
        <v>509540.25427582063</v>
      </c>
      <c r="T11" s="21">
        <f t="shared" si="10"/>
        <v>1104199.6333191113</v>
      </c>
      <c r="U11" s="87">
        <f t="shared" si="11"/>
        <v>4.7357148713292772E-3</v>
      </c>
    </row>
    <row r="12" spans="1:21">
      <c r="A12" s="54" t="s">
        <v>6</v>
      </c>
      <c r="B12" s="289">
        <v>597207</v>
      </c>
      <c r="C12" s="57">
        <f t="shared" si="0"/>
        <v>0.11665329297525698</v>
      </c>
      <c r="E12" s="90">
        <v>636331</v>
      </c>
      <c r="F12" s="57">
        <f t="shared" si="1"/>
        <v>0.12004850002339351</v>
      </c>
      <c r="H12" s="290">
        <f>CoAr14FI19!AV12</f>
        <v>6.9579379303662009E-2</v>
      </c>
      <c r="I12" s="290">
        <f>CoAr14FI19!BB12</f>
        <v>6.2991998515920161E-2</v>
      </c>
      <c r="K12" s="70">
        <f t="shared" si="2"/>
        <v>9814831.4674470797</v>
      </c>
      <c r="L12" s="21">
        <f t="shared" si="3"/>
        <v>10100493.227390854</v>
      </c>
      <c r="M12" s="21">
        <f t="shared" si="4"/>
        <v>5017872.2953216946</v>
      </c>
      <c r="N12" s="21">
        <f t="shared" si="5"/>
        <v>24933196.990159631</v>
      </c>
      <c r="O12" s="87">
        <f t="shared" si="6"/>
        <v>0.10371944134062629</v>
      </c>
      <c r="Q12" s="70">
        <f t="shared" si="7"/>
        <v>9519784.1065136865</v>
      </c>
      <c r="R12" s="21">
        <f t="shared" si="8"/>
        <v>9796858.480248075</v>
      </c>
      <c r="S12" s="21">
        <f t="shared" si="9"/>
        <v>4406245.5333460551</v>
      </c>
      <c r="T12" s="21">
        <f t="shared" si="10"/>
        <v>23722888.120107815</v>
      </c>
      <c r="U12" s="87">
        <f t="shared" si="11"/>
        <v>0.1017432271043037</v>
      </c>
    </row>
    <row r="13" spans="1:21">
      <c r="A13" s="54" t="s">
        <v>7</v>
      </c>
      <c r="B13" s="289">
        <v>16152</v>
      </c>
      <c r="C13" s="57">
        <f t="shared" si="0"/>
        <v>3.1549931399604335E-3</v>
      </c>
      <c r="E13" s="90">
        <v>16364</v>
      </c>
      <c r="F13" s="57">
        <f t="shared" si="1"/>
        <v>3.0871883569758684E-3</v>
      </c>
      <c r="H13" s="290">
        <f>CoAr14FI19!AV13</f>
        <v>1.050050205810453E-2</v>
      </c>
      <c r="I13" s="290">
        <f>CoAr14FI19!BB13</f>
        <v>1.0420916955353359E-2</v>
      </c>
      <c r="K13" s="70">
        <f t="shared" si="2"/>
        <v>265450.93721641781</v>
      </c>
      <c r="L13" s="21">
        <f t="shared" si="3"/>
        <v>259746.06167705788</v>
      </c>
      <c r="M13" s="21">
        <f t="shared" si="4"/>
        <v>757267.15144120343</v>
      </c>
      <c r="N13" s="21">
        <f t="shared" si="5"/>
        <v>1282464.1503346791</v>
      </c>
      <c r="O13" s="87">
        <f t="shared" si="6"/>
        <v>5.3349141413590647E-3</v>
      </c>
      <c r="Q13" s="70">
        <f t="shared" si="7"/>
        <v>257471.11619322791</v>
      </c>
      <c r="R13" s="21">
        <f t="shared" si="8"/>
        <v>251937.73707516919</v>
      </c>
      <c r="S13" s="21">
        <f t="shared" si="9"/>
        <v>728935.7358028756</v>
      </c>
      <c r="T13" s="21">
        <f t="shared" si="10"/>
        <v>1238344.5890712726</v>
      </c>
      <c r="U13" s="87">
        <f t="shared" si="11"/>
        <v>5.3110386105337127E-3</v>
      </c>
    </row>
    <row r="14" spans="1:21">
      <c r="A14" s="54" t="s">
        <v>8</v>
      </c>
      <c r="B14" s="289">
        <v>3977</v>
      </c>
      <c r="C14" s="57">
        <f t="shared" si="0"/>
        <v>7.7683306820348224E-4</v>
      </c>
      <c r="E14" s="90">
        <v>4216</v>
      </c>
      <c r="F14" s="57">
        <f t="shared" si="1"/>
        <v>7.9537925403387079E-4</v>
      </c>
      <c r="H14" s="290">
        <f>CoAr14FI19!AV14</f>
        <v>1.3520268469388616E-3</v>
      </c>
      <c r="I14" s="290">
        <f>CoAr14FI19!BB14</f>
        <v>1.3580209499982649E-3</v>
      </c>
      <c r="K14" s="70">
        <f t="shared" si="2"/>
        <v>65360.2264307636</v>
      </c>
      <c r="L14" s="21">
        <f t="shared" si="3"/>
        <v>66920.642632026167</v>
      </c>
      <c r="M14" s="21">
        <f t="shared" si="4"/>
        <v>97504.434872539845</v>
      </c>
      <c r="N14" s="21">
        <f t="shared" si="5"/>
        <v>229785.3039353296</v>
      </c>
      <c r="O14" s="87">
        <f t="shared" si="6"/>
        <v>9.5588236686473208E-4</v>
      </c>
      <c r="Q14" s="70">
        <f t="shared" si="7"/>
        <v>63395.407943317703</v>
      </c>
      <c r="R14" s="21">
        <f t="shared" si="8"/>
        <v>64908.91588296953</v>
      </c>
      <c r="S14" s="21">
        <f t="shared" si="9"/>
        <v>94992.600426987934</v>
      </c>
      <c r="T14" s="21">
        <f t="shared" si="10"/>
        <v>223296.92425327515</v>
      </c>
      <c r="U14" s="87">
        <f t="shared" si="11"/>
        <v>9.5768059778255287E-4</v>
      </c>
    </row>
    <row r="15" spans="1:21">
      <c r="A15" s="54" t="s">
        <v>9</v>
      </c>
      <c r="B15" s="289">
        <v>95534</v>
      </c>
      <c r="C15" s="57">
        <f t="shared" si="0"/>
        <v>1.8660792139238488E-2</v>
      </c>
      <c r="E15" s="90">
        <v>100728</v>
      </c>
      <c r="F15" s="57">
        <f t="shared" si="1"/>
        <v>1.9003074359659332E-2</v>
      </c>
      <c r="H15" s="290">
        <f>CoAr14FI19!AV15</f>
        <v>1.3117406546729847E-2</v>
      </c>
      <c r="I15" s="290">
        <f>CoAr14FI19!BB15</f>
        <v>1.2560790500063179E-2</v>
      </c>
      <c r="K15" s="70">
        <f t="shared" si="2"/>
        <v>1570058.8060941838</v>
      </c>
      <c r="L15" s="21">
        <f t="shared" si="3"/>
        <v>1598857.3270964734</v>
      </c>
      <c r="M15" s="21">
        <f t="shared" si="4"/>
        <v>945991.06166276045</v>
      </c>
      <c r="N15" s="21">
        <f t="shared" si="5"/>
        <v>4114907.1948534176</v>
      </c>
      <c r="O15" s="87">
        <f t="shared" si="6"/>
        <v>1.7117575238633193E-2</v>
      </c>
      <c r="Q15" s="70">
        <f t="shared" si="7"/>
        <v>1522860.6744925603</v>
      </c>
      <c r="R15" s="21">
        <f t="shared" si="8"/>
        <v>1550793.4722627504</v>
      </c>
      <c r="S15" s="21">
        <f t="shared" si="9"/>
        <v>878618.36963644193</v>
      </c>
      <c r="T15" s="21">
        <f t="shared" si="10"/>
        <v>3952272.5163917528</v>
      </c>
      <c r="U15" s="87">
        <f t="shared" si="11"/>
        <v>1.6950590424633191E-2</v>
      </c>
    </row>
    <row r="16" spans="1:21">
      <c r="A16" s="54" t="s">
        <v>10</v>
      </c>
      <c r="B16" s="289">
        <v>38306</v>
      </c>
      <c r="C16" s="57">
        <f t="shared" si="0"/>
        <v>7.4823654791557935E-3</v>
      </c>
      <c r="E16" s="90">
        <v>23214</v>
      </c>
      <c r="F16" s="57">
        <f t="shared" si="1"/>
        <v>4.3794909874625889E-3</v>
      </c>
      <c r="H16" s="290">
        <f>CoAr14FI19!AV16</f>
        <v>2.8515374194838768E-3</v>
      </c>
      <c r="I16" s="290">
        <f>CoAr14FI19!BB16</f>
        <v>2.9134243997998165E-3</v>
      </c>
      <c r="K16" s="70">
        <f t="shared" si="2"/>
        <v>629542.07534745557</v>
      </c>
      <c r="L16" s="21">
        <f t="shared" si="3"/>
        <v>368476.2329363983</v>
      </c>
      <c r="M16" s="21">
        <f t="shared" si="4"/>
        <v>205644.98791882998</v>
      </c>
      <c r="N16" s="21">
        <f t="shared" si="5"/>
        <v>1203663.2962026838</v>
      </c>
      <c r="O16" s="87">
        <f t="shared" si="6"/>
        <v>5.0071109891615976E-3</v>
      </c>
      <c r="Q16" s="70">
        <f t="shared" si="7"/>
        <v>610617.17291343422</v>
      </c>
      <c r="R16" s="21">
        <f t="shared" si="8"/>
        <v>357399.32953208126</v>
      </c>
      <c r="S16" s="21">
        <f t="shared" si="9"/>
        <v>203791.96645292896</v>
      </c>
      <c r="T16" s="21">
        <f t="shared" si="10"/>
        <v>1171808.4688984444</v>
      </c>
      <c r="U16" s="87">
        <f t="shared" si="11"/>
        <v>5.0256770832563784E-3</v>
      </c>
    </row>
    <row r="17" spans="1:21">
      <c r="A17" s="54" t="s">
        <v>11</v>
      </c>
      <c r="B17" s="289">
        <v>7757</v>
      </c>
      <c r="C17" s="57">
        <f t="shared" si="0"/>
        <v>1.5151858461288437E-3</v>
      </c>
      <c r="E17" s="90">
        <v>8146</v>
      </c>
      <c r="F17" s="57">
        <f t="shared" si="1"/>
        <v>1.5368025150284421E-3</v>
      </c>
      <c r="H17" s="290">
        <f>CoAr14FI19!AV17</f>
        <v>4.8775048458901361E-3</v>
      </c>
      <c r="I17" s="290">
        <f>CoAr14FI19!BB17</f>
        <v>4.2194870553740578E-3</v>
      </c>
      <c r="K17" s="70">
        <f t="shared" si="2"/>
        <v>127482.84546729525</v>
      </c>
      <c r="L17" s="21">
        <f t="shared" si="3"/>
        <v>129301.60220125358</v>
      </c>
      <c r="M17" s="21">
        <f t="shared" si="4"/>
        <v>351752.15245418705</v>
      </c>
      <c r="N17" s="21">
        <f t="shared" si="5"/>
        <v>608536.60012273584</v>
      </c>
      <c r="O17" s="87">
        <f t="shared" si="6"/>
        <v>2.5314473801720909E-3</v>
      </c>
      <c r="Q17" s="70">
        <f t="shared" si="7"/>
        <v>123650.53543281755</v>
      </c>
      <c r="R17" s="21">
        <f t="shared" si="8"/>
        <v>125414.61783270157</v>
      </c>
      <c r="S17" s="21">
        <f t="shared" si="9"/>
        <v>295150.12110712129</v>
      </c>
      <c r="T17" s="21">
        <f t="shared" si="10"/>
        <v>544215.27437264042</v>
      </c>
      <c r="U17" s="87">
        <f t="shared" si="11"/>
        <v>2.3340420430172674E-3</v>
      </c>
    </row>
    <row r="18" spans="1:21">
      <c r="A18" s="54" t="s">
        <v>12</v>
      </c>
      <c r="B18" s="289">
        <v>10835</v>
      </c>
      <c r="C18" s="57">
        <f t="shared" si="0"/>
        <v>2.1164159652966382E-3</v>
      </c>
      <c r="E18" s="90">
        <v>11557</v>
      </c>
      <c r="F18" s="57">
        <f t="shared" si="1"/>
        <v>2.1803126278153334E-3</v>
      </c>
      <c r="H18" s="290">
        <f>CoAr14FI19!AV18</f>
        <v>7.0565746375042685E-3</v>
      </c>
      <c r="I18" s="290">
        <f>CoAr14FI19!BB18</f>
        <v>7.0644351540848751E-3</v>
      </c>
      <c r="K18" s="70">
        <f t="shared" si="2"/>
        <v>178068.40668275676</v>
      </c>
      <c r="L18" s="21">
        <f t="shared" si="3"/>
        <v>183444.46558309448</v>
      </c>
      <c r="M18" s="21">
        <f t="shared" si="4"/>
        <v>508900.63590347092</v>
      </c>
      <c r="N18" s="21">
        <f t="shared" si="5"/>
        <v>870413.50816932216</v>
      </c>
      <c r="O18" s="87">
        <f t="shared" si="6"/>
        <v>3.6208273988404707E-3</v>
      </c>
      <c r="Q18" s="70">
        <f t="shared" si="7"/>
        <v>172715.42495998173</v>
      </c>
      <c r="R18" s="21">
        <f t="shared" si="8"/>
        <v>177929.87212036975</v>
      </c>
      <c r="S18" s="21">
        <f t="shared" si="9"/>
        <v>494152.21895892615</v>
      </c>
      <c r="T18" s="21">
        <f t="shared" si="10"/>
        <v>844797.51603927766</v>
      </c>
      <c r="U18" s="87">
        <f t="shared" si="11"/>
        <v>3.6231855538146527E-3</v>
      </c>
    </row>
    <row r="19" spans="1:21">
      <c r="A19" s="54" t="s">
        <v>13</v>
      </c>
      <c r="B19" s="289">
        <v>42715</v>
      </c>
      <c r="C19" s="57">
        <f t="shared" si="0"/>
        <v>8.3435817219793176E-3</v>
      </c>
      <c r="E19" s="90">
        <v>35078</v>
      </c>
      <c r="F19" s="57">
        <f t="shared" si="1"/>
        <v>6.6177214120019257E-3</v>
      </c>
      <c r="H19" s="290">
        <f>CoAr14FI19!AV19</f>
        <v>3.8049837735212077E-3</v>
      </c>
      <c r="I19" s="290">
        <f>CoAr14FI19!BB19</f>
        <v>3.8663688905713699E-3</v>
      </c>
      <c r="K19" s="70">
        <f t="shared" si="2"/>
        <v>702002.02966810844</v>
      </c>
      <c r="L19" s="21">
        <f t="shared" si="3"/>
        <v>556793.71495403547</v>
      </c>
      <c r="M19" s="21">
        <f t="shared" si="4"/>
        <v>274404.90059525141</v>
      </c>
      <c r="N19" s="21">
        <f t="shared" si="5"/>
        <v>1533200.6452173954</v>
      </c>
      <c r="O19" s="87">
        <f t="shared" si="6"/>
        <v>6.3779512289497981E-3</v>
      </c>
      <c r="Q19" s="70">
        <f t="shared" si="7"/>
        <v>680898.8811412662</v>
      </c>
      <c r="R19" s="21">
        <f t="shared" si="8"/>
        <v>540055.72849687026</v>
      </c>
      <c r="S19" s="21">
        <f t="shared" si="9"/>
        <v>270449.75640902453</v>
      </c>
      <c r="T19" s="21">
        <f t="shared" si="10"/>
        <v>1491404.3660471609</v>
      </c>
      <c r="U19" s="87">
        <f t="shared" si="11"/>
        <v>6.3963667640648449E-3</v>
      </c>
    </row>
    <row r="20" spans="1:21">
      <c r="A20" s="54" t="s">
        <v>14</v>
      </c>
      <c r="B20" s="289">
        <v>34110</v>
      </c>
      <c r="C20" s="57">
        <f t="shared" si="0"/>
        <v>6.6627548293740953E-3</v>
      </c>
      <c r="E20" s="90">
        <v>37995</v>
      </c>
      <c r="F20" s="57">
        <f t="shared" si="1"/>
        <v>7.1680348095391174E-3</v>
      </c>
      <c r="H20" s="290">
        <f>CoAr14FI19!AV20</f>
        <v>2.3570782794262373E-2</v>
      </c>
      <c r="I20" s="290">
        <f>CoAr14FI19!BB20</f>
        <v>2.3570333897761319E-2</v>
      </c>
      <c r="K20" s="70">
        <f t="shared" si="2"/>
        <v>560582.68130584515</v>
      </c>
      <c r="L20" s="21">
        <f t="shared" si="3"/>
        <v>603095.30759104213</v>
      </c>
      <c r="M20" s="21">
        <f t="shared" si="4"/>
        <v>1699859.6300520541</v>
      </c>
      <c r="N20" s="21">
        <f t="shared" si="5"/>
        <v>2863537.6189489411</v>
      </c>
      <c r="O20" s="87">
        <f t="shared" si="6"/>
        <v>1.1912011211898336E-2</v>
      </c>
      <c r="Q20" s="70">
        <f t="shared" si="7"/>
        <v>543730.79329810583</v>
      </c>
      <c r="R20" s="21">
        <f t="shared" si="8"/>
        <v>584965.43144531001</v>
      </c>
      <c r="S20" s="21">
        <f t="shared" si="9"/>
        <v>1648728.1067965785</v>
      </c>
      <c r="T20" s="21">
        <f t="shared" si="10"/>
        <v>2777424.3315399941</v>
      </c>
      <c r="U20" s="87">
        <f t="shared" si="11"/>
        <v>1.191187654294802E-2</v>
      </c>
    </row>
    <row r="21" spans="1:21">
      <c r="A21" s="54" t="s">
        <v>15</v>
      </c>
      <c r="B21" s="289">
        <v>1632</v>
      </c>
      <c r="C21" s="57">
        <f t="shared" si="0"/>
        <v>3.1878088189793386E-4</v>
      </c>
      <c r="E21" s="90">
        <v>1822</v>
      </c>
      <c r="F21" s="57">
        <f t="shared" si="1"/>
        <v>3.4373363397763578E-4</v>
      </c>
      <c r="H21" s="290">
        <f>CoAr14FI19!AV21</f>
        <v>3.0132035203329138E-3</v>
      </c>
      <c r="I21" s="290">
        <f>CoAr14FI19!BB21</f>
        <v>3.025504881672682E-3</v>
      </c>
      <c r="K21" s="70">
        <f t="shared" si="2"/>
        <v>26821.194250693035</v>
      </c>
      <c r="L21" s="21">
        <f t="shared" si="3"/>
        <v>28920.63825321434</v>
      </c>
      <c r="M21" s="21">
        <f t="shared" si="4"/>
        <v>217303.89974962827</v>
      </c>
      <c r="N21" s="21">
        <f t="shared" si="5"/>
        <v>273045.73225353565</v>
      </c>
      <c r="O21" s="87">
        <f t="shared" si="6"/>
        <v>1.1358411366563237E-3</v>
      </c>
      <c r="Q21" s="70">
        <f t="shared" si="7"/>
        <v>26014.912185942794</v>
      </c>
      <c r="R21" s="21">
        <f t="shared" si="8"/>
        <v>28051.244008247268</v>
      </c>
      <c r="S21" s="21">
        <f t="shared" si="9"/>
        <v>211631.91651424943</v>
      </c>
      <c r="T21" s="21">
        <f t="shared" si="10"/>
        <v>265698.07270843949</v>
      </c>
      <c r="U21" s="87">
        <f t="shared" si="11"/>
        <v>1.139531545058254E-3</v>
      </c>
    </row>
    <row r="22" spans="1:21">
      <c r="A22" s="54" t="s">
        <v>16</v>
      </c>
      <c r="B22" s="289">
        <v>2861</v>
      </c>
      <c r="C22" s="57">
        <f t="shared" si="0"/>
        <v>5.588432004350421E-4</v>
      </c>
      <c r="E22" s="90">
        <v>3654</v>
      </c>
      <c r="F22" s="57">
        <f t="shared" si="1"/>
        <v>6.8935384113846386E-4</v>
      </c>
      <c r="H22" s="290">
        <f>CoAr14FI19!AV22</f>
        <v>1.1166327133865521E-3</v>
      </c>
      <c r="I22" s="290">
        <f>CoAr14FI19!BB22</f>
        <v>1.1288486414847783E-3</v>
      </c>
      <c r="K22" s="70">
        <f t="shared" si="2"/>
        <v>47019.262715216151</v>
      </c>
      <c r="L22" s="21">
        <f t="shared" si="3"/>
        <v>58000.006683449617</v>
      </c>
      <c r="M22" s="21">
        <f t="shared" si="4"/>
        <v>80528.461343393647</v>
      </c>
      <c r="N22" s="21">
        <f t="shared" si="5"/>
        <v>185547.73074205942</v>
      </c>
      <c r="O22" s="87">
        <f t="shared" si="6"/>
        <v>7.7185877856669272E-4</v>
      </c>
      <c r="Q22" s="70">
        <f t="shared" si="7"/>
        <v>45605.798874989167</v>
      </c>
      <c r="R22" s="21">
        <f t="shared" si="8"/>
        <v>56256.446545628714</v>
      </c>
      <c r="S22" s="21">
        <f t="shared" si="9"/>
        <v>78962.160298962044</v>
      </c>
      <c r="T22" s="21">
        <f t="shared" si="10"/>
        <v>180824.40571957993</v>
      </c>
      <c r="U22" s="87">
        <f t="shared" si="11"/>
        <v>7.7552355699616053E-4</v>
      </c>
    </row>
    <row r="23" spans="1:21">
      <c r="A23" s="54" t="s">
        <v>17</v>
      </c>
      <c r="B23" s="289">
        <v>41130</v>
      </c>
      <c r="C23" s="57">
        <f t="shared" si="0"/>
        <v>8.0339814169497672E-3</v>
      </c>
      <c r="E23" s="90">
        <v>42420</v>
      </c>
      <c r="F23" s="57">
        <f t="shared" si="1"/>
        <v>8.0028434431017072E-3</v>
      </c>
      <c r="H23" s="290">
        <f>CoAr14FI19!AV23</f>
        <v>1.7518725622636972E-2</v>
      </c>
      <c r="I23" s="290">
        <f>CoAr14FI19!BB23</f>
        <v>1.7531571126368092E-2</v>
      </c>
      <c r="K23" s="70">
        <f t="shared" si="2"/>
        <v>675953.25951654685</v>
      </c>
      <c r="L23" s="21">
        <f t="shared" si="3"/>
        <v>673333.4109228059</v>
      </c>
      <c r="M23" s="21">
        <f t="shared" si="4"/>
        <v>1263402.0140870353</v>
      </c>
      <c r="N23" s="21">
        <f t="shared" si="5"/>
        <v>2612688.6845263881</v>
      </c>
      <c r="O23" s="87">
        <f t="shared" si="6"/>
        <v>1.0868506387809108E-2</v>
      </c>
      <c r="Q23" s="70">
        <f t="shared" si="7"/>
        <v>655633.17292146268</v>
      </c>
      <c r="R23" s="21">
        <f t="shared" si="8"/>
        <v>653092.08058718394</v>
      </c>
      <c r="S23" s="21">
        <f t="shared" si="9"/>
        <v>1226320.9421522773</v>
      </c>
      <c r="T23" s="21">
        <f t="shared" si="10"/>
        <v>2535046.1956609236</v>
      </c>
      <c r="U23" s="87">
        <f t="shared" si="11"/>
        <v>1.0872360038928441E-2</v>
      </c>
    </row>
    <row r="24" spans="1:21">
      <c r="A24" s="54" t="s">
        <v>18</v>
      </c>
      <c r="B24" s="289">
        <v>247370</v>
      </c>
      <c r="C24" s="57">
        <f t="shared" si="0"/>
        <v>4.8319134041110233E-2</v>
      </c>
      <c r="E24" s="90">
        <v>204735</v>
      </c>
      <c r="F24" s="57">
        <f t="shared" si="1"/>
        <v>3.8624756066087416E-2</v>
      </c>
      <c r="H24" s="290">
        <f>CoAr14FI19!AV24</f>
        <v>2.1546870349124923E-2</v>
      </c>
      <c r="I24" s="290">
        <f>CoAr14FI19!BB24</f>
        <v>2.350523229333577E-2</v>
      </c>
      <c r="K24" s="70">
        <f t="shared" si="2"/>
        <v>4065415.9447266762</v>
      </c>
      <c r="L24" s="21">
        <f t="shared" si="3"/>
        <v>3249762.2792381113</v>
      </c>
      <c r="M24" s="21">
        <f t="shared" si="4"/>
        <v>1553900.6650792593</v>
      </c>
      <c r="N24" s="21">
        <f t="shared" si="5"/>
        <v>8869078.8890440464</v>
      </c>
      <c r="O24" s="87">
        <f t="shared" si="6"/>
        <v>3.6894422642256654E-2</v>
      </c>
      <c r="Q24" s="70">
        <f t="shared" si="7"/>
        <v>3943203.9383803117</v>
      </c>
      <c r="R24" s="21">
        <f t="shared" si="8"/>
        <v>3152069.9462285978</v>
      </c>
      <c r="S24" s="21">
        <f t="shared" si="9"/>
        <v>1644174.2958289641</v>
      </c>
      <c r="T24" s="21">
        <f t="shared" si="10"/>
        <v>8739448.180437874</v>
      </c>
      <c r="U24" s="87">
        <f t="shared" si="11"/>
        <v>3.7481931225519904E-2</v>
      </c>
    </row>
    <row r="25" spans="1:21">
      <c r="A25" s="54" t="s">
        <v>19</v>
      </c>
      <c r="B25" s="289">
        <v>5479</v>
      </c>
      <c r="C25" s="57">
        <f t="shared" si="0"/>
        <v>1.0702208651463111E-3</v>
      </c>
      <c r="E25" s="90">
        <v>5835</v>
      </c>
      <c r="F25" s="57">
        <f t="shared" si="1"/>
        <v>1.1008154523927029E-3</v>
      </c>
      <c r="H25" s="290">
        <f>CoAr14FI19!AV25</f>
        <v>2.7063344378389091E-3</v>
      </c>
      <c r="I25" s="290">
        <f>CoAr14FI19!BB25</f>
        <v>2.7232098342419315E-3</v>
      </c>
      <c r="K25" s="70">
        <f t="shared" si="2"/>
        <v>90044.928492369567</v>
      </c>
      <c r="L25" s="21">
        <f t="shared" si="3"/>
        <v>92619.058291715512</v>
      </c>
      <c r="M25" s="21">
        <f t="shared" si="4"/>
        <v>195173.35068828572</v>
      </c>
      <c r="N25" s="21">
        <f t="shared" si="5"/>
        <v>377837.33747237083</v>
      </c>
      <c r="O25" s="87">
        <f t="shared" si="6"/>
        <v>1.5717630424903278E-3</v>
      </c>
      <c r="Q25" s="70">
        <f t="shared" si="7"/>
        <v>87338.053839939079</v>
      </c>
      <c r="R25" s="21">
        <f t="shared" si="8"/>
        <v>89834.801749792969</v>
      </c>
      <c r="S25" s="21">
        <f t="shared" si="9"/>
        <v>190486.59276082477</v>
      </c>
      <c r="T25" s="21">
        <f t="shared" si="10"/>
        <v>367659.44835055684</v>
      </c>
      <c r="U25" s="87">
        <f t="shared" si="11"/>
        <v>1.5768256614112344E-3</v>
      </c>
    </row>
    <row r="26" spans="1:21">
      <c r="A26" s="54" t="s">
        <v>20</v>
      </c>
      <c r="B26" s="289">
        <v>425148</v>
      </c>
      <c r="C26" s="57">
        <f t="shared" si="0"/>
        <v>8.3044763711484545E-2</v>
      </c>
      <c r="E26" s="90">
        <v>425926</v>
      </c>
      <c r="F26" s="57">
        <f t="shared" si="1"/>
        <v>8.0354056962436068E-2</v>
      </c>
      <c r="H26" s="290">
        <f>CoAr14FI19!AV26</f>
        <v>4.4206257545681485E-2</v>
      </c>
      <c r="I26" s="290">
        <f>CoAr14FI19!BB26</f>
        <v>4.5708276578502884E-2</v>
      </c>
      <c r="K26" s="70">
        <f t="shared" si="2"/>
        <v>6987118.3169691432</v>
      </c>
      <c r="L26" s="21">
        <f t="shared" si="3"/>
        <v>6760730.9377818732</v>
      </c>
      <c r="M26" s="21">
        <f t="shared" si="4"/>
        <v>3188032.966638668</v>
      </c>
      <c r="N26" s="21">
        <f t="shared" si="5"/>
        <v>16935882.221389685</v>
      </c>
      <c r="O26" s="87">
        <f t="shared" si="6"/>
        <v>7.0451464499576663E-2</v>
      </c>
      <c r="Q26" s="70">
        <f t="shared" si="7"/>
        <v>6777075.9105571117</v>
      </c>
      <c r="R26" s="21">
        <f t="shared" si="8"/>
        <v>6557494.048000399</v>
      </c>
      <c r="S26" s="21">
        <f t="shared" si="9"/>
        <v>3197261.4658363876</v>
      </c>
      <c r="T26" s="21">
        <f t="shared" si="10"/>
        <v>16531831.424393898</v>
      </c>
      <c r="U26" s="87">
        <f t="shared" si="11"/>
        <v>7.0902070209423074E-2</v>
      </c>
    </row>
    <row r="27" spans="1:21">
      <c r="A27" s="54" t="s">
        <v>21</v>
      </c>
      <c r="B27" s="289">
        <v>14795</v>
      </c>
      <c r="C27" s="57">
        <f t="shared" si="0"/>
        <v>2.8899283993136836E-3</v>
      </c>
      <c r="E27" s="90">
        <v>15163</v>
      </c>
      <c r="F27" s="57">
        <f t="shared" si="1"/>
        <v>2.8606109176744741E-3</v>
      </c>
      <c r="H27" s="290">
        <f>CoAr14FI19!AV27</f>
        <v>6.3825552994392657E-3</v>
      </c>
      <c r="I27" s="290">
        <f>CoAr14FI19!BB27</f>
        <v>6.3385163746026178E-3</v>
      </c>
      <c r="K27" s="70">
        <f t="shared" si="2"/>
        <v>243149.24567340896</v>
      </c>
      <c r="L27" s="21">
        <f t="shared" si="3"/>
        <v>240682.56741684361</v>
      </c>
      <c r="M27" s="21">
        <f t="shared" si="4"/>
        <v>460292.22638853523</v>
      </c>
      <c r="N27" s="21">
        <f t="shared" si="5"/>
        <v>944124.0394787878</v>
      </c>
      <c r="O27" s="87">
        <f t="shared" si="6"/>
        <v>3.9274553507776351E-3</v>
      </c>
      <c r="Q27" s="70">
        <f t="shared" si="7"/>
        <v>235839.84423469586</v>
      </c>
      <c r="R27" s="21">
        <f t="shared" si="8"/>
        <v>233447.3177261544</v>
      </c>
      <c r="S27" s="21">
        <f t="shared" si="9"/>
        <v>443374.71618042118</v>
      </c>
      <c r="T27" s="21">
        <f t="shared" si="10"/>
        <v>912661.87814127142</v>
      </c>
      <c r="U27" s="87">
        <f t="shared" si="11"/>
        <v>3.9142436733266405E-3</v>
      </c>
    </row>
    <row r="28" spans="1:21">
      <c r="A28" s="54" t="s">
        <v>22</v>
      </c>
      <c r="B28" s="289">
        <v>1044</v>
      </c>
      <c r="C28" s="57">
        <f t="shared" si="0"/>
        <v>2.0392600533176652E-4</v>
      </c>
      <c r="E28" s="90">
        <v>1220</v>
      </c>
      <c r="F28" s="57">
        <f t="shared" si="1"/>
        <v>2.3016192834945977E-4</v>
      </c>
      <c r="H28" s="290">
        <f>CoAr14FI19!AV28</f>
        <v>5.2549254815914645E-4</v>
      </c>
      <c r="I28" s="290">
        <f>CoAr14FI19!BB28</f>
        <v>5.281810486437305E-4</v>
      </c>
      <c r="K28" s="70">
        <f t="shared" si="2"/>
        <v>17157.675733899221</v>
      </c>
      <c r="L28" s="21">
        <f t="shared" si="3"/>
        <v>19365.081596554061</v>
      </c>
      <c r="M28" s="21">
        <f t="shared" si="4"/>
        <v>37897.068430258376</v>
      </c>
      <c r="N28" s="21">
        <f t="shared" si="5"/>
        <v>74419.825760711654</v>
      </c>
      <c r="O28" s="87">
        <f t="shared" si="6"/>
        <v>3.0957854123617314E-4</v>
      </c>
      <c r="Q28" s="70">
        <f t="shared" si="7"/>
        <v>16641.892354242817</v>
      </c>
      <c r="R28" s="21">
        <f t="shared" si="8"/>
        <v>18782.940554369743</v>
      </c>
      <c r="S28" s="21">
        <f t="shared" si="9"/>
        <v>36945.889021068106</v>
      </c>
      <c r="T28" s="21">
        <f t="shared" si="10"/>
        <v>72370.721929680672</v>
      </c>
      <c r="U28" s="87">
        <f t="shared" si="11"/>
        <v>3.1038509138154837E-4</v>
      </c>
    </row>
    <row r="29" spans="1:21">
      <c r="A29" s="54" t="s">
        <v>23</v>
      </c>
      <c r="B29" s="289">
        <v>6011</v>
      </c>
      <c r="C29" s="57">
        <f t="shared" si="0"/>
        <v>1.17413718203951E-3</v>
      </c>
      <c r="E29" s="90">
        <v>6369</v>
      </c>
      <c r="F29" s="57">
        <f t="shared" si="1"/>
        <v>1.2015584603751715E-3</v>
      </c>
      <c r="H29" s="290">
        <f>CoAr14FI19!AV29</f>
        <v>5.2013443496052901E-3</v>
      </c>
      <c r="I29" s="290">
        <f>CoAr14FI19!BB29</f>
        <v>5.2015325600007403E-3</v>
      </c>
      <c r="K29" s="70">
        <f t="shared" si="2"/>
        <v>98788.111912325869</v>
      </c>
      <c r="L29" s="21">
        <f t="shared" si="3"/>
        <v>101095.24974463345</v>
      </c>
      <c r="M29" s="21">
        <f t="shared" si="4"/>
        <v>375106.56133344927</v>
      </c>
      <c r="N29" s="21">
        <f t="shared" si="5"/>
        <v>574989.92299040861</v>
      </c>
      <c r="O29" s="87">
        <f t="shared" si="6"/>
        <v>2.3918967797267256E-3</v>
      </c>
      <c r="Q29" s="70">
        <f t="shared" si="7"/>
        <v>95818.405116239039</v>
      </c>
      <c r="R29" s="21">
        <f t="shared" si="8"/>
        <v>98056.18720555809</v>
      </c>
      <c r="S29" s="21">
        <f t="shared" si="9"/>
        <v>363843.50630286615</v>
      </c>
      <c r="T29" s="21">
        <f t="shared" si="10"/>
        <v>557718.09862466331</v>
      </c>
      <c r="U29" s="87">
        <f t="shared" si="11"/>
        <v>2.3919532428453606E-3</v>
      </c>
    </row>
    <row r="30" spans="1:21">
      <c r="A30" s="54" t="s">
        <v>24</v>
      </c>
      <c r="B30" s="289">
        <v>67294</v>
      </c>
      <c r="C30" s="57">
        <f t="shared" si="0"/>
        <v>1.3144632761298751E-2</v>
      </c>
      <c r="E30" s="90">
        <v>82657</v>
      </c>
      <c r="F30" s="57">
        <f t="shared" si="1"/>
        <v>1.5593847960312537E-2</v>
      </c>
      <c r="H30" s="290">
        <f>CoAr14FI19!AV30</f>
        <v>4.8360114874877553E-3</v>
      </c>
      <c r="I30" s="290">
        <f>CoAr14FI19!BB30</f>
        <v>5.1002466585912077E-3</v>
      </c>
      <c r="K30" s="70">
        <f t="shared" si="2"/>
        <v>1105946.9644032703</v>
      </c>
      <c r="L30" s="21">
        <f t="shared" si="3"/>
        <v>1312016.0242019417</v>
      </c>
      <c r="M30" s="21">
        <f t="shared" si="4"/>
        <v>348759.76626662875</v>
      </c>
      <c r="N30" s="21">
        <f t="shared" si="5"/>
        <v>2766722.7548718406</v>
      </c>
      <c r="O30" s="87">
        <f t="shared" si="6"/>
        <v>1.1509271698810278E-2</v>
      </c>
      <c r="Q30" s="70">
        <f t="shared" si="7"/>
        <v>1072700.6744122759</v>
      </c>
      <c r="R30" s="21">
        <f t="shared" si="8"/>
        <v>1272575.0142643768</v>
      </c>
      <c r="S30" s="21">
        <f t="shared" si="9"/>
        <v>356758.62947420211</v>
      </c>
      <c r="T30" s="21">
        <f t="shared" si="10"/>
        <v>2702034.3181508547</v>
      </c>
      <c r="U30" s="87">
        <f t="shared" si="11"/>
        <v>1.1588542250141312E-2</v>
      </c>
    </row>
    <row r="31" spans="1:21">
      <c r="A31" s="54" t="s">
        <v>25</v>
      </c>
      <c r="B31" s="289">
        <v>682880</v>
      </c>
      <c r="C31" s="57">
        <f t="shared" si="0"/>
        <v>0.1333879219549394</v>
      </c>
      <c r="E31" s="90">
        <v>720743</v>
      </c>
      <c r="F31" s="57">
        <f t="shared" si="1"/>
        <v>0.1359734415773563</v>
      </c>
      <c r="H31" s="290">
        <f>CoAr14FI19!AV31</f>
        <v>7.5844269203432887E-2</v>
      </c>
      <c r="I31" s="290">
        <f>CoAr14FI19!BB31</f>
        <v>8.1298622370956614E-2</v>
      </c>
      <c r="K31" s="70">
        <f t="shared" si="2"/>
        <v>11222829.123721361</v>
      </c>
      <c r="L31" s="21">
        <f t="shared" si="3"/>
        <v>11440366.39765997</v>
      </c>
      <c r="M31" s="21">
        <f t="shared" si="4"/>
        <v>5469678.8186898399</v>
      </c>
      <c r="N31" s="21">
        <f t="shared" si="5"/>
        <v>28132874.340071172</v>
      </c>
      <c r="O31" s="87">
        <f t="shared" si="6"/>
        <v>0.11702975799733337</v>
      </c>
      <c r="Q31" s="70">
        <f t="shared" si="7"/>
        <v>10885455.41270626</v>
      </c>
      <c r="R31" s="21">
        <f t="shared" si="8"/>
        <v>11096453.2163755</v>
      </c>
      <c r="S31" s="21">
        <f t="shared" si="9"/>
        <v>5686780.8631072529</v>
      </c>
      <c r="T31" s="21">
        <f t="shared" si="10"/>
        <v>27668689.492189012</v>
      </c>
      <c r="U31" s="87">
        <f t="shared" si="11"/>
        <v>0.11866606394759047</v>
      </c>
    </row>
    <row r="32" spans="1:21">
      <c r="A32" s="54" t="s">
        <v>26</v>
      </c>
      <c r="B32" s="289">
        <v>1764</v>
      </c>
      <c r="C32" s="57">
        <f t="shared" si="0"/>
        <v>3.4456462969850206E-4</v>
      </c>
      <c r="E32" s="90">
        <v>2105</v>
      </c>
      <c r="F32" s="57">
        <f t="shared" si="1"/>
        <v>3.9712365506197768E-4</v>
      </c>
      <c r="H32" s="290">
        <f>CoAr14FI19!AV32</f>
        <v>1.3721755048966516E-3</v>
      </c>
      <c r="I32" s="290">
        <f>CoAr14FI19!BB32</f>
        <v>1.377511684178681E-3</v>
      </c>
      <c r="K32" s="70">
        <f t="shared" si="2"/>
        <v>28990.555550381443</v>
      </c>
      <c r="L32" s="21">
        <f t="shared" si="3"/>
        <v>33412.702262906794</v>
      </c>
      <c r="M32" s="21">
        <f t="shared" si="4"/>
        <v>98957.500329089366</v>
      </c>
      <c r="N32" s="21">
        <f t="shared" si="5"/>
        <v>161360.7581423776</v>
      </c>
      <c r="O32" s="87">
        <f t="shared" si="6"/>
        <v>6.7124355113516341E-4</v>
      </c>
      <c r="Q32" s="70">
        <f t="shared" si="7"/>
        <v>28119.059495099933</v>
      </c>
      <c r="R32" s="21">
        <f t="shared" si="8"/>
        <v>32408.270382744511</v>
      </c>
      <c r="S32" s="21">
        <f t="shared" si="9"/>
        <v>96355.963432566961</v>
      </c>
      <c r="T32" s="21">
        <f t="shared" si="10"/>
        <v>156883.29331041139</v>
      </c>
      <c r="U32" s="87">
        <f t="shared" si="11"/>
        <v>6.7284440491977222E-4</v>
      </c>
    </row>
    <row r="33" spans="1:21">
      <c r="A33" s="54" t="s">
        <v>27</v>
      </c>
      <c r="B33" s="289">
        <v>13836</v>
      </c>
      <c r="C33" s="57">
        <f t="shared" si="0"/>
        <v>2.702605564914101E-3</v>
      </c>
      <c r="E33" s="90">
        <v>18447</v>
      </c>
      <c r="F33" s="57">
        <f t="shared" si="1"/>
        <v>3.4801615510348231E-3</v>
      </c>
      <c r="H33" s="290">
        <f>CoAr14FI19!AV33</f>
        <v>3.227050654070735E-3</v>
      </c>
      <c r="I33" s="290">
        <f>CoAr14FI19!BB33</f>
        <v>3.2187586547037551E-3</v>
      </c>
      <c r="K33" s="70">
        <f t="shared" si="2"/>
        <v>227388.50714006668</v>
      </c>
      <c r="L33" s="21">
        <f t="shared" si="3"/>
        <v>292809.55755051866</v>
      </c>
      <c r="M33" s="21">
        <f t="shared" si="4"/>
        <v>232725.96327701147</v>
      </c>
      <c r="N33" s="21">
        <f t="shared" si="5"/>
        <v>752924.02796759689</v>
      </c>
      <c r="O33" s="87">
        <f t="shared" si="6"/>
        <v>3.1320836868033446E-3</v>
      </c>
      <c r="Q33" s="70">
        <f t="shared" si="7"/>
        <v>220552.89522347087</v>
      </c>
      <c r="R33" s="21">
        <f t="shared" si="8"/>
        <v>284007.29869381851</v>
      </c>
      <c r="S33" s="21">
        <f t="shared" si="9"/>
        <v>225149.88060940718</v>
      </c>
      <c r="T33" s="21">
        <f t="shared" si="10"/>
        <v>729710.07452669658</v>
      </c>
      <c r="U33" s="87">
        <f t="shared" si="11"/>
        <v>3.12959608699325E-3</v>
      </c>
    </row>
    <row r="34" spans="1:21">
      <c r="A34" s="54" t="s">
        <v>28</v>
      </c>
      <c r="B34" s="289">
        <v>1511</v>
      </c>
      <c r="C34" s="57">
        <f t="shared" si="0"/>
        <v>2.9514577974741303E-4</v>
      </c>
      <c r="E34" s="90">
        <v>1785</v>
      </c>
      <c r="F34" s="57">
        <f t="shared" si="1"/>
        <v>3.3675331319982433E-4</v>
      </c>
      <c r="H34" s="290">
        <f>CoAr14FI19!AV34</f>
        <v>2.1215388107506568E-3</v>
      </c>
      <c r="I34" s="290">
        <f>CoAr14FI19!BB34</f>
        <v>2.1051500554698428E-3</v>
      </c>
      <c r="K34" s="70">
        <f t="shared" si="2"/>
        <v>24832.613059311996</v>
      </c>
      <c r="L34" s="21">
        <f t="shared" si="3"/>
        <v>28333.336598236881</v>
      </c>
      <c r="M34" s="21">
        <f t="shared" si="4"/>
        <v>152999.50830914025</v>
      </c>
      <c r="N34" s="21">
        <f t="shared" si="5"/>
        <v>206165.45796668914</v>
      </c>
      <c r="O34" s="87">
        <f t="shared" si="6"/>
        <v>8.5762632575673019E-4</v>
      </c>
      <c r="Q34" s="70">
        <f t="shared" si="7"/>
        <v>24086.110485882084</v>
      </c>
      <c r="R34" s="21">
        <f t="shared" si="8"/>
        <v>27481.597450450809</v>
      </c>
      <c r="S34" s="21">
        <f t="shared" si="9"/>
        <v>147253.75043614296</v>
      </c>
      <c r="T34" s="21">
        <f t="shared" si="10"/>
        <v>198821.45837247587</v>
      </c>
      <c r="U34" s="87">
        <f t="shared" si="11"/>
        <v>8.5270969917248596E-4</v>
      </c>
    </row>
    <row r="35" spans="1:21">
      <c r="A35" s="54" t="s">
        <v>29</v>
      </c>
      <c r="B35" s="289">
        <v>6921</v>
      </c>
      <c r="C35" s="57">
        <f t="shared" si="0"/>
        <v>1.3518887767252452E-3</v>
      </c>
      <c r="E35" s="90">
        <v>7416</v>
      </c>
      <c r="F35" s="57">
        <f t="shared" si="1"/>
        <v>1.3990826726554045E-3</v>
      </c>
      <c r="H35" s="290">
        <f>CoAr14FI19!AV35</f>
        <v>2.3229483447908803E-3</v>
      </c>
      <c r="I35" s="290">
        <f>CoAr14FI19!BB35</f>
        <v>2.3337408779132299E-3</v>
      </c>
      <c r="K35" s="70">
        <f t="shared" si="2"/>
        <v>113743.55723593534</v>
      </c>
      <c r="L35" s="21">
        <f t="shared" si="3"/>
        <v>117714.29927872533</v>
      </c>
      <c r="M35" s="21">
        <f t="shared" si="4"/>
        <v>167524.60656365857</v>
      </c>
      <c r="N35" s="21">
        <f t="shared" si="5"/>
        <v>398982.46307831921</v>
      </c>
      <c r="O35" s="87">
        <f t="shared" si="6"/>
        <v>1.6597245107204915E-3</v>
      </c>
      <c r="Q35" s="70">
        <f t="shared" si="7"/>
        <v>110324.269141489</v>
      </c>
      <c r="R35" s="21">
        <f t="shared" si="8"/>
        <v>114175.64520590655</v>
      </c>
      <c r="S35" s="21">
        <f t="shared" si="9"/>
        <v>163243.51602677611</v>
      </c>
      <c r="T35" s="21">
        <f t="shared" si="10"/>
        <v>387743.43037417164</v>
      </c>
      <c r="U35" s="87">
        <f t="shared" si="11"/>
        <v>1.6629622706571961E-3</v>
      </c>
    </row>
    <row r="36" spans="1:21">
      <c r="A36" s="54" t="s">
        <v>30</v>
      </c>
      <c r="B36" s="289">
        <v>3571</v>
      </c>
      <c r="C36" s="57">
        <f t="shared" si="0"/>
        <v>6.9752851057446193E-4</v>
      </c>
      <c r="E36" s="90">
        <v>3719</v>
      </c>
      <c r="F36" s="57">
        <f t="shared" si="1"/>
        <v>7.0161656682921384E-4</v>
      </c>
      <c r="H36" s="290">
        <f>CoAr14FI19!AV36</f>
        <v>2.7217223083690397E-3</v>
      </c>
      <c r="I36" s="290">
        <f>CoAr14FI19!BB36</f>
        <v>2.7260874453038154E-3</v>
      </c>
      <c r="K36" s="70">
        <f t="shared" si="2"/>
        <v>58687.796978691687</v>
      </c>
      <c r="L36" s="21">
        <f t="shared" si="3"/>
        <v>59031.752834085695</v>
      </c>
      <c r="M36" s="21">
        <f t="shared" si="4"/>
        <v>196283.08132960342</v>
      </c>
      <c r="N36" s="21">
        <f t="shared" si="5"/>
        <v>314002.63114238076</v>
      </c>
      <c r="O36" s="87">
        <f t="shared" si="6"/>
        <v>1.3062174696019985E-3</v>
      </c>
      <c r="Q36" s="70">
        <f t="shared" si="7"/>
        <v>56923.560916667717</v>
      </c>
      <c r="R36" s="21">
        <f t="shared" si="8"/>
        <v>57257.176985000879</v>
      </c>
      <c r="S36" s="21">
        <f t="shared" si="9"/>
        <v>190687.87960973984</v>
      </c>
      <c r="T36" s="21">
        <f t="shared" si="10"/>
        <v>304868.6175114084</v>
      </c>
      <c r="U36" s="87">
        <f t="shared" si="11"/>
        <v>1.307527010682431E-3</v>
      </c>
    </row>
    <row r="37" spans="1:21">
      <c r="A37" s="54" t="s">
        <v>31</v>
      </c>
      <c r="B37" s="289">
        <v>333481</v>
      </c>
      <c r="C37" s="57">
        <f t="shared" si="0"/>
        <v>6.5139318183949066E-2</v>
      </c>
      <c r="E37" s="90">
        <v>363859</v>
      </c>
      <c r="F37" s="57">
        <f t="shared" si="1"/>
        <v>6.8644663186316457E-2</v>
      </c>
      <c r="H37" s="290">
        <f>CoAr14FI19!AV37</f>
        <v>2.4072407725340625E-2</v>
      </c>
      <c r="I37" s="290">
        <f>CoAr14FI19!BB37</f>
        <v>2.4538329513775606E-2</v>
      </c>
      <c r="K37" s="70">
        <f t="shared" si="2"/>
        <v>5480611.9362226492</v>
      </c>
      <c r="L37" s="21">
        <f t="shared" si="3"/>
        <v>5775540.3480660357</v>
      </c>
      <c r="M37" s="21">
        <f t="shared" si="4"/>
        <v>1736035.4319849082</v>
      </c>
      <c r="N37" s="21">
        <f t="shared" si="5"/>
        <v>12992187.716273595</v>
      </c>
      <c r="O37" s="87">
        <f t="shared" si="6"/>
        <v>5.4046115797195128E-2</v>
      </c>
      <c r="Q37" s="70">
        <f t="shared" si="7"/>
        <v>5315857.1879169047</v>
      </c>
      <c r="R37" s="21">
        <f t="shared" si="8"/>
        <v>5601919.6452232944</v>
      </c>
      <c r="S37" s="21">
        <f t="shared" si="9"/>
        <v>1716438.7122678997</v>
      </c>
      <c r="T37" s="21">
        <f t="shared" si="10"/>
        <v>12634215.545408098</v>
      </c>
      <c r="U37" s="87">
        <f t="shared" si="11"/>
        <v>5.4185892333725609E-2</v>
      </c>
    </row>
    <row r="38" spans="1:21">
      <c r="A38" s="54" t="s">
        <v>32</v>
      </c>
      <c r="B38" s="289">
        <v>5238</v>
      </c>
      <c r="C38" s="57">
        <f t="shared" si="0"/>
        <v>1.0231459922680009E-3</v>
      </c>
      <c r="E38" s="90">
        <v>6266</v>
      </c>
      <c r="F38" s="57">
        <f t="shared" si="1"/>
        <v>1.1821267565882909E-3</v>
      </c>
      <c r="H38" s="290">
        <f>CoAr14FI19!AV38</f>
        <v>4.429521415302993E-3</v>
      </c>
      <c r="I38" s="290">
        <f>CoAr14FI19!BB38</f>
        <v>4.4212673286792535E-3</v>
      </c>
      <c r="K38" s="70">
        <f t="shared" si="2"/>
        <v>86084.200664908145</v>
      </c>
      <c r="L38" s="21">
        <f t="shared" si="3"/>
        <v>99460.328921317821</v>
      </c>
      <c r="M38" s="21">
        <f t="shared" si="4"/>
        <v>319444.82709999144</v>
      </c>
      <c r="N38" s="21">
        <f t="shared" si="5"/>
        <v>504989.35668621742</v>
      </c>
      <c r="O38" s="87">
        <f t="shared" si="6"/>
        <v>2.1007018866906002E-3</v>
      </c>
      <c r="Q38" s="70">
        <f t="shared" si="7"/>
        <v>83496.390949735505</v>
      </c>
      <c r="R38" s="21">
        <f t="shared" si="8"/>
        <v>96470.414355476052</v>
      </c>
      <c r="S38" s="21">
        <f t="shared" si="9"/>
        <v>309264.50783742423</v>
      </c>
      <c r="T38" s="21">
        <f t="shared" si="10"/>
        <v>489231.3131426358</v>
      </c>
      <c r="U38" s="87">
        <f t="shared" si="11"/>
        <v>2.098225660703478E-3</v>
      </c>
    </row>
    <row r="39" spans="1:21">
      <c r="A39" s="54" t="s">
        <v>33</v>
      </c>
      <c r="B39" s="289">
        <v>79853</v>
      </c>
      <c r="C39" s="57">
        <f t="shared" si="0"/>
        <v>1.5597800099384627E-2</v>
      </c>
      <c r="E39" s="90">
        <v>88540</v>
      </c>
      <c r="F39" s="57">
        <f t="shared" si="1"/>
        <v>1.6703718963984562E-2</v>
      </c>
      <c r="H39" s="290">
        <f>CoAr14FI19!AV39</f>
        <v>1.7016325871313066E-2</v>
      </c>
      <c r="I39" s="290">
        <f>CoAr14FI19!BB39</f>
        <v>1.6987872554517496E-2</v>
      </c>
      <c r="K39" s="70">
        <f t="shared" si="2"/>
        <v>1312348.5444243816</v>
      </c>
      <c r="L39" s="21">
        <f t="shared" si="3"/>
        <v>1405396.9873433576</v>
      </c>
      <c r="M39" s="21">
        <f t="shared" si="4"/>
        <v>1227170.3342621471</v>
      </c>
      <c r="N39" s="21">
        <f t="shared" si="5"/>
        <v>3944915.8660298861</v>
      </c>
      <c r="O39" s="87">
        <f t="shared" si="6"/>
        <v>1.6410429433573136E-2</v>
      </c>
      <c r="Q39" s="70">
        <f t="shared" si="7"/>
        <v>1272897.5384706433</v>
      </c>
      <c r="R39" s="21">
        <f t="shared" si="8"/>
        <v>1363148.8169540137</v>
      </c>
      <c r="S39" s="21">
        <f t="shared" si="9"/>
        <v>1188289.6134098205</v>
      </c>
      <c r="T39" s="21">
        <f t="shared" si="10"/>
        <v>3824335.9688344775</v>
      </c>
      <c r="U39" s="87">
        <f t="shared" si="11"/>
        <v>1.6401893438534463E-2</v>
      </c>
    </row>
    <row r="40" spans="1:21">
      <c r="A40" s="54" t="s">
        <v>34</v>
      </c>
      <c r="B40" s="289">
        <v>5630</v>
      </c>
      <c r="C40" s="57">
        <f t="shared" si="0"/>
        <v>1.0997159099787792E-3</v>
      </c>
      <c r="E40" s="90">
        <v>5910</v>
      </c>
      <c r="F40" s="57">
        <f t="shared" si="1"/>
        <v>1.1149647512666452E-3</v>
      </c>
      <c r="H40" s="290">
        <f>CoAr14FI19!AV40</f>
        <v>3.9589086914114903E-3</v>
      </c>
      <c r="I40" s="290">
        <f>CoAr14FI19!BB40</f>
        <v>3.9262949885903566E-3</v>
      </c>
      <c r="K40" s="70">
        <f t="shared" si="2"/>
        <v>92526.5463427707</v>
      </c>
      <c r="L40" s="21">
        <f t="shared" si="3"/>
        <v>93809.534619372527</v>
      </c>
      <c r="M40" s="21">
        <f t="shared" si="4"/>
        <v>285505.53973246581</v>
      </c>
      <c r="N40" s="21">
        <f t="shared" si="5"/>
        <v>471841.62069460901</v>
      </c>
      <c r="O40" s="87">
        <f t="shared" si="6"/>
        <v>1.9628108388593459E-3</v>
      </c>
      <c r="Q40" s="70">
        <f t="shared" si="7"/>
        <v>89745.070837535488</v>
      </c>
      <c r="R40" s="21">
        <f t="shared" si="8"/>
        <v>90989.490718299319</v>
      </c>
      <c r="S40" s="21">
        <f t="shared" si="9"/>
        <v>274641.54438127443</v>
      </c>
      <c r="T40" s="21">
        <f t="shared" si="10"/>
        <v>455376.10593710921</v>
      </c>
      <c r="U40" s="87">
        <f t="shared" si="11"/>
        <v>1.9530267280130054E-3</v>
      </c>
    </row>
    <row r="41" spans="1:21">
      <c r="A41" s="54" t="s">
        <v>35</v>
      </c>
      <c r="B41" s="289">
        <v>955</v>
      </c>
      <c r="C41" s="57">
        <f t="shared" si="0"/>
        <v>1.8654150870865615E-4</v>
      </c>
      <c r="E41" s="90">
        <v>807</v>
      </c>
      <c r="F41" s="57">
        <f t="shared" si="1"/>
        <v>1.5224645588361805E-4</v>
      </c>
      <c r="H41" s="290">
        <f>CoAr14FI19!AV41</f>
        <v>3.7983839321934654E-3</v>
      </c>
      <c r="I41" s="290">
        <f>CoAr14FI19!BB41</f>
        <v>3.8095314274861347E-3</v>
      </c>
      <c r="K41" s="70">
        <f t="shared" si="2"/>
        <v>15695.000312139611</v>
      </c>
      <c r="L41" s="21">
        <f t="shared" si="3"/>
        <v>12809.525285589447</v>
      </c>
      <c r="M41" s="21">
        <f t="shared" si="4"/>
        <v>273928.93830177555</v>
      </c>
      <c r="N41" s="21">
        <f t="shared" si="5"/>
        <v>302433.46389950463</v>
      </c>
      <c r="O41" s="87">
        <f t="shared" si="6"/>
        <v>1.2580909672653359E-3</v>
      </c>
      <c r="Q41" s="70">
        <f t="shared" si="7"/>
        <v>15223.186971553534</v>
      </c>
      <c r="R41" s="21">
        <f t="shared" si="8"/>
        <v>12424.45330112818</v>
      </c>
      <c r="S41" s="21">
        <f t="shared" si="9"/>
        <v>266474.01625557081</v>
      </c>
      <c r="T41" s="21">
        <f t="shared" si="10"/>
        <v>294121.65652825253</v>
      </c>
      <c r="U41" s="87">
        <f t="shared" si="11"/>
        <v>1.2614352158531364E-3</v>
      </c>
    </row>
    <row r="42" spans="1:21">
      <c r="A42" s="54" t="s">
        <v>36</v>
      </c>
      <c r="B42" s="289">
        <v>6996</v>
      </c>
      <c r="C42" s="57">
        <f t="shared" si="0"/>
        <v>1.3665386334301135E-3</v>
      </c>
      <c r="E42" s="90">
        <v>7441</v>
      </c>
      <c r="F42" s="57">
        <f t="shared" si="1"/>
        <v>1.4037991056133853E-3</v>
      </c>
      <c r="H42" s="290">
        <f>CoAr14FI19!AV42</f>
        <v>3.8420264458116603E-3</v>
      </c>
      <c r="I42" s="290">
        <f>CoAr14FI19!BB42</f>
        <v>3.8428381959386597E-3</v>
      </c>
      <c r="K42" s="70">
        <f t="shared" si="2"/>
        <v>114976.14888348558</v>
      </c>
      <c r="L42" s="21">
        <f t="shared" si="3"/>
        <v>118111.12472127767</v>
      </c>
      <c r="M42" s="21">
        <f t="shared" si="4"/>
        <v>277076.31561635609</v>
      </c>
      <c r="N42" s="21">
        <f t="shared" si="5"/>
        <v>510163.58922111936</v>
      </c>
      <c r="O42" s="87">
        <f t="shared" si="6"/>
        <v>2.1222261424087229E-3</v>
      </c>
      <c r="Q42" s="70">
        <f t="shared" si="7"/>
        <v>111519.8073853283</v>
      </c>
      <c r="R42" s="21">
        <f t="shared" si="8"/>
        <v>114560.541528742</v>
      </c>
      <c r="S42" s="21">
        <f t="shared" si="9"/>
        <v>268803.80104065011</v>
      </c>
      <c r="T42" s="21">
        <f t="shared" si="10"/>
        <v>494884.1499547204</v>
      </c>
      <c r="U42" s="87">
        <f t="shared" si="11"/>
        <v>2.1224696674468223E-3</v>
      </c>
    </row>
    <row r="43" spans="1:21">
      <c r="A43" s="54" t="s">
        <v>37</v>
      </c>
      <c r="B43" s="289">
        <v>5326</v>
      </c>
      <c r="C43" s="57">
        <f t="shared" si="0"/>
        <v>1.0403351574683798E-3</v>
      </c>
      <c r="E43" s="90">
        <v>5821</v>
      </c>
      <c r="F43" s="57">
        <f t="shared" si="1"/>
        <v>1.0981742499362338E-3</v>
      </c>
      <c r="H43" s="290">
        <f>CoAr14FI19!AV43</f>
        <v>4.8602451727135891E-3</v>
      </c>
      <c r="I43" s="290">
        <f>CoAr14FI19!BB43</f>
        <v>4.8561665346687488E-3</v>
      </c>
      <c r="K43" s="70">
        <f t="shared" si="2"/>
        <v>87530.441531367105</v>
      </c>
      <c r="L43" s="21">
        <f t="shared" si="3"/>
        <v>92396.836043886215</v>
      </c>
      <c r="M43" s="21">
        <f t="shared" si="4"/>
        <v>350507.43258566211</v>
      </c>
      <c r="N43" s="21">
        <f t="shared" si="5"/>
        <v>530434.71016091551</v>
      </c>
      <c r="O43" s="87">
        <f t="shared" si="6"/>
        <v>2.2065518444056922E-3</v>
      </c>
      <c r="Q43" s="70">
        <f t="shared" si="7"/>
        <v>84899.155822506931</v>
      </c>
      <c r="R43" s="21">
        <f t="shared" si="8"/>
        <v>89619.259809005118</v>
      </c>
      <c r="S43" s="21">
        <f t="shared" si="9"/>
        <v>339685.39825198462</v>
      </c>
      <c r="T43" s="21">
        <f t="shared" si="10"/>
        <v>514203.81388349668</v>
      </c>
      <c r="U43" s="87">
        <f t="shared" si="11"/>
        <v>2.2053282529922395E-3</v>
      </c>
    </row>
    <row r="44" spans="1:21">
      <c r="A44" s="54" t="s">
        <v>38</v>
      </c>
      <c r="B44" s="289">
        <v>60829</v>
      </c>
      <c r="C44" s="57">
        <f t="shared" si="0"/>
        <v>1.1881815113339104E-2</v>
      </c>
      <c r="E44" s="90">
        <v>66164</v>
      </c>
      <c r="F44" s="57">
        <f t="shared" si="1"/>
        <v>1.2482322809273489E-2</v>
      </c>
      <c r="H44" s="290">
        <f>CoAr14FI19!AV44</f>
        <v>1.2057804029231138E-2</v>
      </c>
      <c r="I44" s="290">
        <f>CoAr14FI19!BB44</f>
        <v>1.1990238890005158E-2</v>
      </c>
      <c r="K44" s="70">
        <f t="shared" si="2"/>
        <v>999697.56438444019</v>
      </c>
      <c r="L44" s="21">
        <f t="shared" si="3"/>
        <v>1050222.3432413139</v>
      </c>
      <c r="M44" s="21">
        <f t="shared" si="4"/>
        <v>869575.46023284004</v>
      </c>
      <c r="N44" s="21">
        <f t="shared" si="5"/>
        <v>2919495.3678585943</v>
      </c>
      <c r="O44" s="87">
        <f t="shared" si="6"/>
        <v>1.2144789481683751E-2</v>
      </c>
      <c r="Q44" s="70">
        <f t="shared" si="7"/>
        <v>969645.27779332967</v>
      </c>
      <c r="R44" s="21">
        <f t="shared" si="8"/>
        <v>1018651.2121633767</v>
      </c>
      <c r="S44" s="21">
        <f t="shared" si="9"/>
        <v>838708.68995345512</v>
      </c>
      <c r="T44" s="21">
        <f t="shared" si="10"/>
        <v>2827005.1799101615</v>
      </c>
      <c r="U44" s="87">
        <f t="shared" si="11"/>
        <v>1.2124519939915954E-2</v>
      </c>
    </row>
    <row r="45" spans="1:21">
      <c r="A45" s="54" t="s">
        <v>39</v>
      </c>
      <c r="B45" s="289">
        <v>1109171</v>
      </c>
      <c r="C45" s="57">
        <f t="shared" si="0"/>
        <v>0.21665594948260614</v>
      </c>
      <c r="E45" s="90">
        <v>1216302</v>
      </c>
      <c r="F45" s="57">
        <f t="shared" si="1"/>
        <v>0.22946427358631524</v>
      </c>
      <c r="H45" s="290">
        <f>CoAr14FI19!AV45</f>
        <v>0.28787057476877137</v>
      </c>
      <c r="I45" s="290">
        <f>CoAr14FI19!BB45</f>
        <v>0.27687040159666193</v>
      </c>
      <c r="K45" s="70">
        <f t="shared" si="2"/>
        <v>18228732.137399171</v>
      </c>
      <c r="L45" s="21">
        <f t="shared" si="3"/>
        <v>19306383.177091718</v>
      </c>
      <c r="M45" s="21">
        <f t="shared" si="4"/>
        <v>20760429.25686929</v>
      </c>
      <c r="N45" s="21">
        <f t="shared" si="5"/>
        <v>58295544.571360171</v>
      </c>
      <c r="O45" s="87">
        <f t="shared" si="6"/>
        <v>0.24250325050475388</v>
      </c>
      <c r="Q45" s="70">
        <f t="shared" si="7"/>
        <v>17680751.326099481</v>
      </c>
      <c r="R45" s="21">
        <f t="shared" si="8"/>
        <v>18726006.69029592</v>
      </c>
      <c r="S45" s="21">
        <f t="shared" si="9"/>
        <v>19366887.844377507</v>
      </c>
      <c r="T45" s="21">
        <f t="shared" si="10"/>
        <v>55773645.860772908</v>
      </c>
      <c r="U45" s="87">
        <f t="shared" si="11"/>
        <v>0.23920319855312105</v>
      </c>
    </row>
    <row r="46" spans="1:21">
      <c r="A46" s="54" t="s">
        <v>40</v>
      </c>
      <c r="B46" s="289">
        <v>971</v>
      </c>
      <c r="C46" s="57">
        <f t="shared" si="0"/>
        <v>1.8966681147236138E-4</v>
      </c>
      <c r="E46" s="90">
        <v>1131</v>
      </c>
      <c r="F46" s="57">
        <f t="shared" si="1"/>
        <v>2.1337142701904836E-4</v>
      </c>
      <c r="H46" s="290">
        <f>CoAr14FI19!AV46</f>
        <v>1.0269396917181337E-3</v>
      </c>
      <c r="I46" s="290">
        <f>CoAr14FI19!BB46</f>
        <v>1.0369956733375309E-3</v>
      </c>
      <c r="K46" s="70">
        <f t="shared" si="2"/>
        <v>15957.953196950328</v>
      </c>
      <c r="L46" s="21">
        <f t="shared" si="3"/>
        <v>17952.383021067741</v>
      </c>
      <c r="M46" s="21">
        <f t="shared" si="4"/>
        <v>74060.048819196876</v>
      </c>
      <c r="N46" s="21">
        <f t="shared" si="5"/>
        <v>107970.38503721495</v>
      </c>
      <c r="O46" s="87">
        <f t="shared" si="6"/>
        <v>4.4914529098743355E-4</v>
      </c>
      <c r="Q46" s="70">
        <f t="shared" si="7"/>
        <v>15478.235130239247</v>
      </c>
      <c r="R46" s="21">
        <f t="shared" si="8"/>
        <v>17412.709645075556</v>
      </c>
      <c r="S46" s="21">
        <f t="shared" si="9"/>
        <v>72537.110448843407</v>
      </c>
      <c r="T46" s="21">
        <f t="shared" si="10"/>
        <v>105428.05522415822</v>
      </c>
      <c r="U46" s="87">
        <f t="shared" si="11"/>
        <v>4.5216208547325276E-4</v>
      </c>
    </row>
    <row r="47" spans="1:21">
      <c r="A47" s="54" t="s">
        <v>41</v>
      </c>
      <c r="B47" s="289">
        <v>87168</v>
      </c>
      <c r="C47" s="57">
        <f t="shared" si="0"/>
        <v>1.7026649456666116E-2</v>
      </c>
      <c r="E47" s="90">
        <v>30099</v>
      </c>
      <c r="F47" s="57">
        <f t="shared" si="1"/>
        <v>5.6783966240904829E-3</v>
      </c>
      <c r="H47" s="290">
        <f>CoAr14FI19!AV47</f>
        <v>6.4249942953472196E-3</v>
      </c>
      <c r="I47" s="290">
        <f>CoAr14FI19!BB47</f>
        <v>6.8249328385285432E-3</v>
      </c>
      <c r="K47" s="70">
        <f t="shared" si="2"/>
        <v>1432567.3164487809</v>
      </c>
      <c r="L47" s="21">
        <f t="shared" si="3"/>
        <v>477761.959815312</v>
      </c>
      <c r="M47" s="21">
        <f t="shared" si="4"/>
        <v>463352.80933622736</v>
      </c>
      <c r="N47" s="21">
        <f t="shared" si="5"/>
        <v>2373682.0856003202</v>
      </c>
      <c r="O47" s="87">
        <f t="shared" si="6"/>
        <v>9.8742644168689758E-3</v>
      </c>
      <c r="Q47" s="70">
        <f t="shared" si="7"/>
        <v>1389502.3685197681</v>
      </c>
      <c r="R47" s="21">
        <f t="shared" si="8"/>
        <v>463399.77684096294</v>
      </c>
      <c r="S47" s="21">
        <f t="shared" si="9"/>
        <v>477399.20217887568</v>
      </c>
      <c r="T47" s="21">
        <f t="shared" si="10"/>
        <v>2330301.3475396065</v>
      </c>
      <c r="U47" s="87">
        <f t="shared" si="11"/>
        <v>9.9942459798233706E-3</v>
      </c>
    </row>
    <row r="48" spans="1:21">
      <c r="A48" s="54" t="s">
        <v>42</v>
      </c>
      <c r="B48" s="289">
        <v>4469</v>
      </c>
      <c r="C48" s="57">
        <f t="shared" si="0"/>
        <v>8.7293612818741819E-4</v>
      </c>
      <c r="E48" s="90">
        <v>5066</v>
      </c>
      <c r="F48" s="57">
        <f t="shared" si="1"/>
        <v>9.5573797460521566E-4</v>
      </c>
      <c r="H48" s="290">
        <f>CoAr14FI19!AV48</f>
        <v>1.9081812369920036E-3</v>
      </c>
      <c r="I48" s="290">
        <f>CoAr14FI19!BB48</f>
        <v>1.8957386768042493E-3</v>
      </c>
      <c r="K48" s="70">
        <f t="shared" si="2"/>
        <v>73446.027638693122</v>
      </c>
      <c r="L48" s="21">
        <f t="shared" si="3"/>
        <v>80412.707678805629</v>
      </c>
      <c r="M48" s="21">
        <f t="shared" si="4"/>
        <v>137612.75049274429</v>
      </c>
      <c r="N48" s="21">
        <f t="shared" si="5"/>
        <v>291471.48581024306</v>
      </c>
      <c r="O48" s="87">
        <f t="shared" si="6"/>
        <v>1.2124903070750231E-3</v>
      </c>
      <c r="Q48" s="70">
        <f t="shared" si="7"/>
        <v>71238.138822903391</v>
      </c>
      <c r="R48" s="21">
        <f t="shared" si="8"/>
        <v>77995.390859374675</v>
      </c>
      <c r="S48" s="21">
        <f t="shared" si="9"/>
        <v>132605.57330863192</v>
      </c>
      <c r="T48" s="21">
        <f t="shared" si="10"/>
        <v>281839.10299090995</v>
      </c>
      <c r="U48" s="87">
        <f t="shared" si="11"/>
        <v>1.2087575390186964E-3</v>
      </c>
    </row>
    <row r="49" spans="1:21">
      <c r="A49" s="54" t="s">
        <v>43</v>
      </c>
      <c r="B49" s="289">
        <v>2640</v>
      </c>
      <c r="C49" s="57">
        <f t="shared" si="0"/>
        <v>5.1567495601136364E-4</v>
      </c>
      <c r="E49" s="90">
        <v>2777</v>
      </c>
      <c r="F49" s="57">
        <f t="shared" si="1"/>
        <v>5.2390137297249979E-4</v>
      </c>
      <c r="H49" s="290">
        <f>CoAr14FI19!AV49</f>
        <v>3.2283163410842127E-3</v>
      </c>
      <c r="I49" s="290">
        <f>CoAr14FI19!BB49</f>
        <v>3.2919140355240455E-3</v>
      </c>
      <c r="K49" s="70">
        <f t="shared" si="2"/>
        <v>43387.225993768145</v>
      </c>
      <c r="L49" s="21">
        <f t="shared" si="3"/>
        <v>44079.370158713624</v>
      </c>
      <c r="M49" s="21">
        <f t="shared" si="4"/>
        <v>232817.24112201435</v>
      </c>
      <c r="N49" s="21">
        <f t="shared" si="5"/>
        <v>320283.83727449609</v>
      </c>
      <c r="O49" s="87">
        <f t="shared" si="6"/>
        <v>1.3323466174696159E-3</v>
      </c>
      <c r="Q49" s="70">
        <f t="shared" si="7"/>
        <v>42082.946183142754</v>
      </c>
      <c r="R49" s="21">
        <f t="shared" si="8"/>
        <v>42754.283540561286</v>
      </c>
      <c r="S49" s="21">
        <f t="shared" si="9"/>
        <v>230267.04751272695</v>
      </c>
      <c r="T49" s="21">
        <f t="shared" si="10"/>
        <v>315104.27723643102</v>
      </c>
      <c r="U49" s="87">
        <f t="shared" si="11"/>
        <v>1.3514259258015661E-3</v>
      </c>
    </row>
    <row r="50" spans="1:21">
      <c r="A50" s="54" t="s">
        <v>44</v>
      </c>
      <c r="B50" s="289">
        <v>35456</v>
      </c>
      <c r="C50" s="57">
        <f t="shared" si="0"/>
        <v>6.9256709243707987E-3</v>
      </c>
      <c r="E50" s="90">
        <v>38520</v>
      </c>
      <c r="F50" s="57">
        <f t="shared" si="1"/>
        <v>7.2670799016567129E-3</v>
      </c>
      <c r="H50" s="290">
        <f>CoAr14FI19!AV50</f>
        <v>5.5966109303094286E-3</v>
      </c>
      <c r="I50" s="290">
        <f>CoAr14FI19!BB50</f>
        <v>5.5665633958154109E-3</v>
      </c>
      <c r="K50" s="70">
        <f t="shared" si="2"/>
        <v>582703.59274054668</v>
      </c>
      <c r="L50" s="21">
        <f t="shared" si="3"/>
        <v>611428.64188464126</v>
      </c>
      <c r="M50" s="21">
        <f t="shared" si="4"/>
        <v>403612.09335214965</v>
      </c>
      <c r="N50" s="21">
        <f t="shared" si="5"/>
        <v>1597744.3279773376</v>
      </c>
      <c r="O50" s="87">
        <f t="shared" si="6"/>
        <v>6.6464460682024579E-3</v>
      </c>
      <c r="Q50" s="70">
        <f t="shared" si="7"/>
        <v>565186.71964754153</v>
      </c>
      <c r="R50" s="21">
        <f t="shared" si="8"/>
        <v>593048.25422485441</v>
      </c>
      <c r="S50" s="21">
        <f t="shared" si="9"/>
        <v>389377.15387296939</v>
      </c>
      <c r="T50" s="21">
        <f t="shared" si="10"/>
        <v>1547612.1277453653</v>
      </c>
      <c r="U50" s="87">
        <f t="shared" si="11"/>
        <v>6.6374318078542523E-3</v>
      </c>
    </row>
    <row r="51" spans="1:21">
      <c r="A51" s="54" t="s">
        <v>45</v>
      </c>
      <c r="B51" s="289">
        <v>54192</v>
      </c>
      <c r="C51" s="57">
        <f t="shared" si="0"/>
        <v>1.0585400460669627E-2</v>
      </c>
      <c r="E51" s="90">
        <v>38080</v>
      </c>
      <c r="F51" s="57">
        <f t="shared" si="1"/>
        <v>7.1840706815962524E-3</v>
      </c>
      <c r="H51" s="290">
        <f>CoAr14FI19!AV51</f>
        <v>8.1032729788174315E-3</v>
      </c>
      <c r="I51" s="290">
        <f>CoAr14FI19!BB51</f>
        <v>7.9711848455725695E-3</v>
      </c>
      <c r="K51" s="70">
        <f t="shared" si="2"/>
        <v>890621.42085389514</v>
      </c>
      <c r="L51" s="21">
        <f t="shared" si="3"/>
        <v>604444.51409572014</v>
      </c>
      <c r="M51" s="21">
        <f t="shared" si="4"/>
        <v>584385.62385532621</v>
      </c>
      <c r="N51" s="21">
        <f t="shared" si="5"/>
        <v>2079451.5588049414</v>
      </c>
      <c r="O51" s="87">
        <f t="shared" si="6"/>
        <v>8.6502967934382873E-3</v>
      </c>
      <c r="Q51" s="70">
        <f t="shared" si="7"/>
        <v>863848.11346851219</v>
      </c>
      <c r="R51" s="21">
        <f t="shared" si="8"/>
        <v>586274.07894295058</v>
      </c>
      <c r="S51" s="21">
        <f t="shared" si="9"/>
        <v>557578.71553167433</v>
      </c>
      <c r="T51" s="21">
        <f t="shared" si="10"/>
        <v>2007700.907943137</v>
      </c>
      <c r="U51" s="87">
        <f t="shared" si="11"/>
        <v>8.6106703534648277E-3</v>
      </c>
    </row>
    <row r="52" spans="1:21">
      <c r="A52" s="54" t="s">
        <v>46</v>
      </c>
      <c r="B52" s="289">
        <v>430143</v>
      </c>
      <c r="C52" s="57">
        <f t="shared" si="0"/>
        <v>8.4020444168028771E-2</v>
      </c>
      <c r="E52" s="90">
        <v>459392</v>
      </c>
      <c r="F52" s="57">
        <f t="shared" si="1"/>
        <v>8.6667662777307392E-2</v>
      </c>
      <c r="H52" s="290">
        <f>CoAr14FI19!AV52</f>
        <v>6.2205105916225106E-2</v>
      </c>
      <c r="I52" s="290">
        <f>CoAr14FI19!BB52</f>
        <v>6.8799785822066001E-2</v>
      </c>
      <c r="K52" s="70">
        <f t="shared" si="2"/>
        <v>7069208.9206959885</v>
      </c>
      <c r="L52" s="21">
        <f t="shared" si="3"/>
        <v>7291937.3482001331</v>
      </c>
      <c r="M52" s="21">
        <f t="shared" si="4"/>
        <v>4486060.1047090627</v>
      </c>
      <c r="N52" s="21">
        <f t="shared" si="5"/>
        <v>18847206.373605184</v>
      </c>
      <c r="O52" s="87">
        <f t="shared" si="6"/>
        <v>7.8402369205735192E-2</v>
      </c>
      <c r="Q52" s="70">
        <f t="shared" si="7"/>
        <v>6856698.7575968076</v>
      </c>
      <c r="R52" s="21">
        <f t="shared" si="8"/>
        <v>7072731.6616008393</v>
      </c>
      <c r="S52" s="21">
        <f t="shared" si="9"/>
        <v>4812496.1283301376</v>
      </c>
      <c r="T52" s="21">
        <f t="shared" si="10"/>
        <v>18741926.547527783</v>
      </c>
      <c r="U52" s="87">
        <f t="shared" si="11"/>
        <v>8.0380773177487444E-2</v>
      </c>
    </row>
    <row r="53" spans="1:21">
      <c r="A53" s="54" t="s">
        <v>47</v>
      </c>
      <c r="B53" s="289">
        <v>123156</v>
      </c>
      <c r="C53" s="57">
        <f t="shared" si="0"/>
        <v>2.4056236697930111E-2</v>
      </c>
      <c r="E53" s="90">
        <v>135338</v>
      </c>
      <c r="F53" s="57">
        <f t="shared" si="1"/>
        <v>2.5532504146687857E-2</v>
      </c>
      <c r="H53" s="290">
        <f>CoAr14FI19!AV53</f>
        <v>0.14442612430234289</v>
      </c>
      <c r="I53" s="290">
        <f>CoAr14FI19!BB53</f>
        <v>0.14908858957337578</v>
      </c>
      <c r="K53" s="70">
        <f t="shared" si="2"/>
        <v>2024014.0926092837</v>
      </c>
      <c r="L53" s="21">
        <f t="shared" si="3"/>
        <v>2148222.469765929</v>
      </c>
      <c r="M53" s="21">
        <f t="shared" si="4"/>
        <v>10415612.428713799</v>
      </c>
      <c r="N53" s="21">
        <f t="shared" si="5"/>
        <v>14587848.991089012</v>
      </c>
      <c r="O53" s="87">
        <f t="shared" si="6"/>
        <v>6.0683896586319161E-2</v>
      </c>
      <c r="Q53" s="70">
        <f t="shared" si="7"/>
        <v>1963169.4394436094</v>
      </c>
      <c r="R53" s="21">
        <f t="shared" si="8"/>
        <v>2083643.9415961411</v>
      </c>
      <c r="S53" s="21">
        <f t="shared" si="9"/>
        <v>10428640.896581883</v>
      </c>
      <c r="T53" s="21">
        <f t="shared" si="10"/>
        <v>14475454.277621634</v>
      </c>
      <c r="U53" s="87">
        <f t="shared" si="11"/>
        <v>6.2082636167629025E-2</v>
      </c>
    </row>
    <row r="54" spans="1:21">
      <c r="A54" s="54" t="s">
        <v>48</v>
      </c>
      <c r="B54" s="289">
        <v>296954</v>
      </c>
      <c r="C54" s="57">
        <f t="shared" si="0"/>
        <v>5.8004447305832756E-2</v>
      </c>
      <c r="E54" s="90">
        <v>296472</v>
      </c>
      <c r="F54" s="57">
        <f t="shared" si="1"/>
        <v>5.593161247673855E-2</v>
      </c>
      <c r="H54" s="290">
        <f>CoAr14FI19!AV54</f>
        <v>3.7445124240685045E-2</v>
      </c>
      <c r="I54" s="290">
        <f>CoAr14FI19!BB54</f>
        <v>3.5223175206024998E-2</v>
      </c>
      <c r="K54" s="70">
        <f t="shared" si="2"/>
        <v>4880306.934755086</v>
      </c>
      <c r="L54" s="21">
        <f t="shared" si="3"/>
        <v>4705905.3041750612</v>
      </c>
      <c r="M54" s="21">
        <f t="shared" si="4"/>
        <v>2700438.7420904064</v>
      </c>
      <c r="N54" s="21">
        <f t="shared" si="5"/>
        <v>12286650.981020553</v>
      </c>
      <c r="O54" s="87">
        <f t="shared" si="6"/>
        <v>5.1111158196105469E-2</v>
      </c>
      <c r="Q54" s="70">
        <f t="shared" si="7"/>
        <v>4733598.1821473381</v>
      </c>
      <c r="R54" s="21">
        <f t="shared" si="8"/>
        <v>4564439.3049468081</v>
      </c>
      <c r="S54" s="21">
        <f t="shared" si="9"/>
        <v>2463836.0756658404</v>
      </c>
      <c r="T54" s="21">
        <f t="shared" si="10"/>
        <v>11761873.562759986</v>
      </c>
      <c r="U54" s="87">
        <f t="shared" si="11"/>
        <v>5.0444573485707453E-2</v>
      </c>
    </row>
    <row r="55" spans="1:21">
      <c r="A55" s="54" t="s">
        <v>49</v>
      </c>
      <c r="B55" s="289">
        <v>42407</v>
      </c>
      <c r="C55" s="57">
        <f t="shared" si="0"/>
        <v>8.2834196437779912E-3</v>
      </c>
      <c r="E55" s="90">
        <v>44571</v>
      </c>
      <c r="F55" s="57">
        <f t="shared" si="1"/>
        <v>8.4086453348063694E-3</v>
      </c>
      <c r="H55" s="290">
        <f>CoAr14FI19!AV55</f>
        <v>1.3399357718788614E-2</v>
      </c>
      <c r="I55" s="290">
        <f>CoAr14FI19!BB55</f>
        <v>1.3108999282853707E-2</v>
      </c>
      <c r="K55" s="70">
        <f t="shared" si="2"/>
        <v>696940.18663550215</v>
      </c>
      <c r="L55" s="21">
        <f t="shared" si="3"/>
        <v>707476.27200000896</v>
      </c>
      <c r="M55" s="21">
        <f t="shared" si="4"/>
        <v>966324.59997635544</v>
      </c>
      <c r="N55" s="21">
        <f t="shared" si="5"/>
        <v>2370741.0586118666</v>
      </c>
      <c r="O55" s="87">
        <f t="shared" si="6"/>
        <v>9.8620300581411108E-3</v>
      </c>
      <c r="Q55" s="70">
        <f t="shared" si="7"/>
        <v>675989.20408656623</v>
      </c>
      <c r="R55" s="21">
        <f t="shared" si="8"/>
        <v>686208.56020394561</v>
      </c>
      <c r="S55" s="21">
        <f t="shared" si="9"/>
        <v>916965.18442913913</v>
      </c>
      <c r="T55" s="21">
        <f t="shared" si="10"/>
        <v>2279162.948719651</v>
      </c>
      <c r="U55" s="87">
        <f t="shared" si="11"/>
        <v>9.7749225273606379E-3</v>
      </c>
    </row>
    <row r="56" spans="1:21">
      <c r="A56" s="54" t="s">
        <v>50</v>
      </c>
      <c r="B56" s="289">
        <v>1632</v>
      </c>
      <c r="C56" s="57">
        <f t="shared" si="0"/>
        <v>3.1878088189793386E-4</v>
      </c>
      <c r="E56" s="90">
        <v>2105</v>
      </c>
      <c r="F56" s="57">
        <f t="shared" si="1"/>
        <v>3.9712365506197768E-4</v>
      </c>
      <c r="H56" s="290">
        <f>CoAr14FI19!AV56</f>
        <v>1.7647996531985389E-3</v>
      </c>
      <c r="I56" s="290">
        <f>CoAr14FI19!BB56</f>
        <v>1.761723686733463E-3</v>
      </c>
      <c r="K56" s="70">
        <f t="shared" si="2"/>
        <v>26821.194250693035</v>
      </c>
      <c r="L56" s="21">
        <f t="shared" si="3"/>
        <v>33412.702262906794</v>
      </c>
      <c r="M56" s="21">
        <f t="shared" si="4"/>
        <v>127272.46743507829</v>
      </c>
      <c r="N56" s="21">
        <f t="shared" si="5"/>
        <v>187506.36394867813</v>
      </c>
      <c r="O56" s="87">
        <f t="shared" si="6"/>
        <v>7.8000648389553082E-4</v>
      </c>
      <c r="Q56" s="70">
        <f t="shared" si="7"/>
        <v>26014.912185942794</v>
      </c>
      <c r="R56" s="21">
        <f t="shared" si="8"/>
        <v>32408.270382744511</v>
      </c>
      <c r="S56" s="21">
        <f t="shared" si="9"/>
        <v>123231.31998578206</v>
      </c>
      <c r="T56" s="21">
        <f t="shared" si="10"/>
        <v>181654.50255446936</v>
      </c>
      <c r="U56" s="87">
        <f t="shared" si="11"/>
        <v>7.7908369395600797E-4</v>
      </c>
    </row>
    <row r="57" spans="1:21">
      <c r="A57" s="54" t="s">
        <v>51</v>
      </c>
      <c r="B57" s="289">
        <v>4080</v>
      </c>
      <c r="C57" s="57">
        <f t="shared" si="0"/>
        <v>7.9695220474483466E-4</v>
      </c>
      <c r="E57" s="90">
        <v>4264</v>
      </c>
      <c r="F57" s="57">
        <f t="shared" si="1"/>
        <v>8.0443480531319376E-4</v>
      </c>
      <c r="H57" s="290">
        <f>CoAr14FI19!AV57</f>
        <v>1.2291862535068643E-3</v>
      </c>
      <c r="I57" s="290">
        <f>CoAr14FI19!BB57</f>
        <v>1.2277616939835115E-3</v>
      </c>
      <c r="K57" s="70">
        <f t="shared" si="2"/>
        <v>67052.985626732581</v>
      </c>
      <c r="L57" s="21">
        <f t="shared" si="3"/>
        <v>67682.547481726651</v>
      </c>
      <c r="M57" s="21">
        <f t="shared" si="4"/>
        <v>88645.511198714346</v>
      </c>
      <c r="N57" s="21">
        <f t="shared" si="5"/>
        <v>223381.04430717358</v>
      </c>
      <c r="O57" s="87">
        <f t="shared" si="6"/>
        <v>9.2924132957236932E-4</v>
      </c>
      <c r="Q57" s="70">
        <f t="shared" si="7"/>
        <v>65037.28046485698</v>
      </c>
      <c r="R57" s="21">
        <f t="shared" si="8"/>
        <v>65647.916822813582</v>
      </c>
      <c r="S57" s="21">
        <f t="shared" si="9"/>
        <v>85881.058032489527</v>
      </c>
      <c r="T57" s="21">
        <f t="shared" si="10"/>
        <v>216566.2553201601</v>
      </c>
      <c r="U57" s="87">
        <f t="shared" si="11"/>
        <v>9.2881396171536339E-4</v>
      </c>
    </row>
    <row r="58" spans="1:21" ht="13.5" thickBot="1">
      <c r="A58" s="58" t="s">
        <v>52</v>
      </c>
      <c r="B58" s="291">
        <f>SUM(B7:B57)</f>
        <v>5119504</v>
      </c>
      <c r="C58" s="59">
        <f>SUM(C7:C57)</f>
        <v>0.99999999999999989</v>
      </c>
      <c r="E58" s="91">
        <f>SUM(E7:E57)</f>
        <v>5300616</v>
      </c>
      <c r="F58" s="59">
        <f t="shared" si="1"/>
        <v>1</v>
      </c>
      <c r="H58" s="89">
        <f>SUM(H7:H57)</f>
        <v>1</v>
      </c>
      <c r="I58" s="89">
        <f>SUM(I7:I57)</f>
        <v>1</v>
      </c>
      <c r="K58" s="71">
        <f>SUM(K7:K57)</f>
        <v>84136771.600000009</v>
      </c>
      <c r="L58" s="278">
        <f>SUM(L7:L57)</f>
        <v>84136771.600000024</v>
      </c>
      <c r="M58" s="278">
        <f>SUM(M7:M57)</f>
        <v>72117232.799999997</v>
      </c>
      <c r="N58" s="278">
        <f>SUM(N7:N57)</f>
        <v>240390775.99999997</v>
      </c>
      <c r="O58" s="88">
        <f>SUM(O7:O57)</f>
        <v>1</v>
      </c>
      <c r="Q58" s="71">
        <f>SUM(Q7:Q57)</f>
        <v>81607504.286509097</v>
      </c>
      <c r="R58" s="278">
        <f>SUM(R7:R57)</f>
        <v>81607504.286509112</v>
      </c>
      <c r="S58" s="278">
        <f>SUM(S7:S57)</f>
        <v>69949289.388436377</v>
      </c>
      <c r="T58" s="278">
        <f>SUM(T7:T57)</f>
        <v>233164297.96145463</v>
      </c>
      <c r="U58" s="88">
        <f>SUM(U7:U57)</f>
        <v>1</v>
      </c>
    </row>
    <row r="59" spans="1:21" ht="13.5" thickTop="1"/>
    <row r="60" spans="1:21" ht="15.75" customHeight="1">
      <c r="A60" s="17" t="s">
        <v>97</v>
      </c>
    </row>
    <row r="61" spans="1:21">
      <c r="A61" s="17" t="s">
        <v>158</v>
      </c>
    </row>
    <row r="62" spans="1:21">
      <c r="A62" s="17" t="s">
        <v>133</v>
      </c>
    </row>
  </sheetData>
  <mergeCells count="5">
    <mergeCell ref="A1:U1"/>
    <mergeCell ref="B2:C2"/>
    <mergeCell ref="E2:F2"/>
    <mergeCell ref="K2:O2"/>
    <mergeCell ref="Q2:U2"/>
  </mergeCells>
  <printOptions horizontalCentered="1"/>
  <pageMargins left="0.2" right="0.2" top="0.37" bottom="0.15748031496062992" header="0.15748031496062992" footer="0.15748031496062992"/>
  <pageSetup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AD63"/>
  <sheetViews>
    <sheetView topLeftCell="J1" zoomScale="85" zoomScaleNormal="85" workbookViewId="0">
      <selection activeCell="Q3" sqref="Q3"/>
    </sheetView>
  </sheetViews>
  <sheetFormatPr baseColWidth="10" defaultRowHeight="12.75"/>
  <cols>
    <col min="1" max="1" width="11.42578125" style="294"/>
    <col min="2" max="2" width="28.140625" style="294" bestFit="1" customWidth="1"/>
    <col min="3" max="3" width="17.85546875" style="294" customWidth="1"/>
    <col min="4" max="4" width="18.28515625" style="294" customWidth="1"/>
    <col min="5" max="5" width="15.5703125" style="294" customWidth="1"/>
    <col min="6" max="6" width="21.85546875" style="294" customWidth="1"/>
    <col min="7" max="7" width="23.42578125" style="294" customWidth="1"/>
    <col min="8" max="8" width="18.140625" style="294" customWidth="1"/>
    <col min="9" max="9" width="17.5703125" style="294" customWidth="1"/>
    <col min="10" max="10" width="18.42578125" style="294" customWidth="1"/>
    <col min="11" max="11" width="21.42578125" style="294" customWidth="1"/>
    <col min="12" max="12" width="11.42578125" style="294"/>
    <col min="13" max="13" width="33.28515625" style="294" customWidth="1"/>
    <col min="14" max="14" width="21.42578125" style="294" customWidth="1"/>
    <col min="15" max="15" width="17.7109375" style="294" customWidth="1"/>
    <col min="16" max="16" width="17.7109375" style="294" bestFit="1" customWidth="1"/>
    <col min="17" max="17" width="22.7109375" style="294" customWidth="1"/>
    <col min="18" max="18" width="20.7109375" style="294" customWidth="1"/>
    <col min="19" max="19" width="0.140625" style="294" customWidth="1"/>
    <col min="20" max="21" width="11.42578125" style="294" customWidth="1"/>
    <col min="22" max="22" width="21.140625" style="294" customWidth="1"/>
    <col min="23" max="23" width="16.7109375" style="294" bestFit="1" customWidth="1"/>
    <col min="24" max="25" width="15.140625" style="294" bestFit="1" customWidth="1"/>
    <col min="26" max="26" width="14.140625" style="294" bestFit="1" customWidth="1"/>
    <col min="27" max="27" width="13.140625" style="294" bestFit="1" customWidth="1"/>
    <col min="28" max="28" width="12.5703125" style="294" bestFit="1" customWidth="1"/>
    <col min="29" max="29" width="14.140625" style="294" bestFit="1" customWidth="1"/>
    <col min="30" max="16384" width="11.42578125" style="294"/>
  </cols>
  <sheetData>
    <row r="1" spans="2:30" ht="38.25" customHeight="1" thickBot="1">
      <c r="B1" s="292"/>
      <c r="C1" s="520" t="s">
        <v>246</v>
      </c>
      <c r="D1" s="520"/>
      <c r="E1" s="520"/>
      <c r="F1" s="520"/>
      <c r="G1" s="520" t="s">
        <v>247</v>
      </c>
      <c r="H1" s="520"/>
      <c r="I1" s="520"/>
      <c r="J1" s="520"/>
      <c r="K1" s="293" t="s">
        <v>248</v>
      </c>
      <c r="M1" s="521" t="s">
        <v>249</v>
      </c>
      <c r="N1" s="521"/>
      <c r="O1" s="521"/>
      <c r="P1" s="521"/>
      <c r="Q1" s="521"/>
      <c r="R1" s="521"/>
      <c r="U1" s="295"/>
    </row>
    <row r="2" spans="2:30" ht="68.25" customHeight="1" thickTop="1" thickBot="1">
      <c r="B2" s="296" t="s">
        <v>0</v>
      </c>
      <c r="C2" s="297" t="s">
        <v>250</v>
      </c>
      <c r="D2" s="298" t="s">
        <v>239</v>
      </c>
      <c r="E2" s="298" t="s">
        <v>251</v>
      </c>
      <c r="F2" s="299" t="s">
        <v>252</v>
      </c>
      <c r="G2" s="298" t="s">
        <v>167</v>
      </c>
      <c r="H2" s="298" t="s">
        <v>253</v>
      </c>
      <c r="I2" s="298" t="s">
        <v>254</v>
      </c>
      <c r="J2" s="300" t="s">
        <v>255</v>
      </c>
      <c r="K2" s="301" t="s">
        <v>256</v>
      </c>
      <c r="M2" s="296" t="s">
        <v>0</v>
      </c>
      <c r="N2" s="297" t="s">
        <v>257</v>
      </c>
      <c r="O2" s="298" t="s">
        <v>258</v>
      </c>
      <c r="P2" s="299" t="s">
        <v>259</v>
      </c>
      <c r="Q2" s="301" t="s">
        <v>260</v>
      </c>
      <c r="R2" s="300" t="s">
        <v>114</v>
      </c>
    </row>
    <row r="3" spans="2:30" ht="26.25" customHeight="1" thickTop="1">
      <c r="B3" s="292"/>
      <c r="C3" s="302" t="s">
        <v>261</v>
      </c>
      <c r="D3" s="302" t="s">
        <v>262</v>
      </c>
      <c r="E3" s="302" t="s">
        <v>263</v>
      </c>
      <c r="F3" s="302" t="s">
        <v>264</v>
      </c>
      <c r="G3" s="302" t="s">
        <v>265</v>
      </c>
      <c r="H3" s="302" t="s">
        <v>266</v>
      </c>
      <c r="I3" s="302"/>
      <c r="J3" s="302" t="s">
        <v>267</v>
      </c>
      <c r="K3" s="302" t="s">
        <v>268</v>
      </c>
      <c r="N3" s="303">
        <f>N4*Q3</f>
        <v>129820714.12470689</v>
      </c>
      <c r="O3" s="303">
        <f>Q3*O4</f>
        <v>77892428.474824131</v>
      </c>
      <c r="P3" s="303">
        <f>Q3*P4</f>
        <v>51928285.649882764</v>
      </c>
      <c r="Q3" s="303">
        <v>259641428.24941379</v>
      </c>
    </row>
    <row r="4" spans="2:30" ht="13.5" thickBot="1">
      <c r="G4" s="304"/>
      <c r="H4" s="292"/>
      <c r="I4" s="292"/>
      <c r="J4" s="292"/>
      <c r="N4" s="305">
        <v>0.5</v>
      </c>
      <c r="O4" s="305">
        <v>0.3</v>
      </c>
      <c r="P4" s="305">
        <v>0.2</v>
      </c>
      <c r="Q4" s="306" t="s">
        <v>269</v>
      </c>
      <c r="R4" s="306"/>
    </row>
    <row r="5" spans="2:30" ht="13.5" thickTop="1">
      <c r="B5" s="307" t="s">
        <v>1</v>
      </c>
      <c r="C5" s="308">
        <v>501046</v>
      </c>
      <c r="D5" s="309">
        <v>121403</v>
      </c>
      <c r="E5" s="310">
        <f>IFERROR(D5/C5,0)</f>
        <v>0.2422991102613333</v>
      </c>
      <c r="F5" s="311">
        <f>IFERROR(E5/$E$56,0)</f>
        <v>1.7780268481691834E-2</v>
      </c>
      <c r="G5" s="309">
        <f>IFERROR(VLOOKUP(B5,'[6]Tabla de Datos'!$A$4:$F$45,4,FALSE),0)</f>
        <v>115989</v>
      </c>
      <c r="H5" s="312">
        <f t="shared" ref="H5:H55" si="0">IFERROR((D5/G5)-1,0)</f>
        <v>4.6676840045176693E-2</v>
      </c>
      <c r="I5" s="313">
        <f t="shared" ref="I5:I55" si="1">IF(H5&lt;0,0,H5)</f>
        <v>4.6676840045176693E-2</v>
      </c>
      <c r="J5" s="314">
        <f t="shared" ref="J5:J55" si="2">IFERROR(I5/$I$56,0)</f>
        <v>1.7449647979400611E-2</v>
      </c>
      <c r="K5" s="315">
        <f t="shared" ref="K5:K55" si="3">IFERROR(D5/$D$56,0)</f>
        <v>5.9730996016329647E-5</v>
      </c>
      <c r="M5" s="307" t="s">
        <v>1</v>
      </c>
      <c r="N5" s="308">
        <f>IFERROR($N$3*F5,0)</f>
        <v>2308247.1516222521</v>
      </c>
      <c r="O5" s="309">
        <f>IFERROR($O$3*J5,0)</f>
        <v>1359195.4571463214</v>
      </c>
      <c r="P5" s="316">
        <f>IFERROR($P$3*K5,0)</f>
        <v>3101.7282232879752</v>
      </c>
      <c r="Q5" s="317">
        <f>IFERROR(SUM(N5:P5),0)</f>
        <v>3670544.3369918615</v>
      </c>
      <c r="R5" s="314">
        <f t="shared" ref="R5:R55" si="4">IFERROR(Q5/$Q$56,0)</f>
        <v>1.4136974833869368E-2</v>
      </c>
      <c r="T5" s="318"/>
      <c r="U5" s="318"/>
      <c r="AD5" s="318"/>
    </row>
    <row r="6" spans="2:30">
      <c r="B6" s="319" t="s">
        <v>2</v>
      </c>
      <c r="C6" s="320">
        <v>2275034</v>
      </c>
      <c r="D6" s="321">
        <v>836482</v>
      </c>
      <c r="E6" s="322">
        <f t="shared" ref="E6:E55" si="5">IFERROR(D6/C6,0)</f>
        <v>0.36767890062302366</v>
      </c>
      <c r="F6" s="323">
        <f t="shared" ref="F6:F55" si="6">IFERROR(E6/$E$56,0)</f>
        <v>2.6980823664930771E-2</v>
      </c>
      <c r="G6" s="321">
        <f>IFERROR(VLOOKUP(B6,'[6]Tabla de Datos'!$A$4:$F$45,4,FALSE),0)</f>
        <v>996699</v>
      </c>
      <c r="H6" s="324">
        <f t="shared" si="0"/>
        <v>-0.16074762791976316</v>
      </c>
      <c r="I6" s="325">
        <f t="shared" si="1"/>
        <v>0</v>
      </c>
      <c r="J6" s="326">
        <f t="shared" si="2"/>
        <v>0</v>
      </c>
      <c r="K6" s="327">
        <f t="shared" si="3"/>
        <v>4.1155410500343039E-4</v>
      </c>
      <c r="M6" s="319" t="s">
        <v>2</v>
      </c>
      <c r="N6" s="320">
        <f t="shared" ref="N6:N55" si="7">IFERROR($N$3*F6,0)</f>
        <v>3502669.7958541042</v>
      </c>
      <c r="O6" s="321">
        <f t="shared" ref="O6:O55" si="8">IFERROR($O$3*J6,0)</f>
        <v>0</v>
      </c>
      <c r="P6" s="328">
        <f t="shared" ref="P6:P55" si="9">IFERROR($P$3*K6,0)</f>
        <v>21371.29912499998</v>
      </c>
      <c r="Q6" s="329">
        <f t="shared" ref="Q6:Q55" si="10">IFERROR(SUM(N6:P6),0)</f>
        <v>3524041.0949791041</v>
      </c>
      <c r="R6" s="326">
        <f t="shared" si="4"/>
        <v>1.3572722653466074E-2</v>
      </c>
      <c r="T6" s="318"/>
      <c r="U6" s="318"/>
      <c r="V6" s="318"/>
      <c r="W6" s="318"/>
      <c r="X6" s="318"/>
      <c r="Y6" s="318"/>
      <c r="Z6" s="318"/>
      <c r="AA6" s="318"/>
    </row>
    <row r="7" spans="2:30">
      <c r="B7" s="319" t="s">
        <v>3</v>
      </c>
      <c r="C7" s="320">
        <v>0</v>
      </c>
      <c r="D7" s="321">
        <v>0</v>
      </c>
      <c r="E7" s="322">
        <f t="shared" si="5"/>
        <v>0</v>
      </c>
      <c r="F7" s="323">
        <f t="shared" si="6"/>
        <v>0</v>
      </c>
      <c r="G7" s="321">
        <f>IFERROR(VLOOKUP(B7,'[6]Tabla de Datos'!$A$4:$F$45,4,FALSE),0)</f>
        <v>0</v>
      </c>
      <c r="H7" s="324">
        <f t="shared" si="0"/>
        <v>0</v>
      </c>
      <c r="I7" s="325">
        <f t="shared" si="1"/>
        <v>0</v>
      </c>
      <c r="J7" s="326">
        <f t="shared" si="2"/>
        <v>0</v>
      </c>
      <c r="K7" s="327">
        <f t="shared" si="3"/>
        <v>0</v>
      </c>
      <c r="M7" s="319" t="s">
        <v>3</v>
      </c>
      <c r="N7" s="320">
        <f t="shared" si="7"/>
        <v>0</v>
      </c>
      <c r="O7" s="321">
        <f t="shared" si="8"/>
        <v>0</v>
      </c>
      <c r="P7" s="328">
        <f t="shared" si="9"/>
        <v>0</v>
      </c>
      <c r="Q7" s="329">
        <f t="shared" si="10"/>
        <v>0</v>
      </c>
      <c r="R7" s="326">
        <f t="shared" si="4"/>
        <v>0</v>
      </c>
      <c r="T7" s="318"/>
      <c r="U7" s="318"/>
      <c r="V7" s="318"/>
      <c r="W7" s="318"/>
      <c r="X7" s="318"/>
      <c r="Y7" s="318"/>
      <c r="Z7" s="318"/>
      <c r="AA7" s="318"/>
    </row>
    <row r="8" spans="2:30">
      <c r="B8" s="319" t="s">
        <v>4</v>
      </c>
      <c r="C8" s="320">
        <v>34304269</v>
      </c>
      <c r="D8" s="321">
        <v>15242673</v>
      </c>
      <c r="E8" s="322">
        <f t="shared" si="5"/>
        <v>0.44433749630403141</v>
      </c>
      <c r="F8" s="323">
        <f t="shared" si="6"/>
        <v>3.2606145240266712E-2</v>
      </c>
      <c r="G8" s="321">
        <f>IFERROR(VLOOKUP(B8,'[6]Tabla de Datos'!$A$4:$F$45,4,FALSE),0)</f>
        <v>14228172</v>
      </c>
      <c r="H8" s="324">
        <f t="shared" si="0"/>
        <v>7.130227270235423E-2</v>
      </c>
      <c r="I8" s="325">
        <f t="shared" si="1"/>
        <v>7.130227270235423E-2</v>
      </c>
      <c r="J8" s="326">
        <f t="shared" si="2"/>
        <v>2.6655608168485584E-2</v>
      </c>
      <c r="K8" s="327">
        <f t="shared" si="3"/>
        <v>7.4994855171718611E-3</v>
      </c>
      <c r="M8" s="319" t="s">
        <v>4</v>
      </c>
      <c r="N8" s="320">
        <f t="shared" si="7"/>
        <v>4232953.0599453375</v>
      </c>
      <c r="O8" s="321">
        <f t="shared" si="8"/>
        <v>2076270.0527167013</v>
      </c>
      <c r="P8" s="328">
        <f t="shared" si="9"/>
        <v>389435.42616285919</v>
      </c>
      <c r="Q8" s="329">
        <f t="shared" si="10"/>
        <v>6698658.5388248982</v>
      </c>
      <c r="R8" s="326">
        <f t="shared" si="4"/>
        <v>2.5799652174113407E-2</v>
      </c>
      <c r="T8" s="318"/>
      <c r="U8" s="318"/>
      <c r="V8" s="318"/>
      <c r="W8" s="318"/>
      <c r="X8" s="318"/>
      <c r="Y8" s="318"/>
      <c r="Z8" s="318"/>
      <c r="AA8" s="318"/>
    </row>
    <row r="9" spans="2:30">
      <c r="B9" s="319" t="s">
        <v>5</v>
      </c>
      <c r="C9" s="320">
        <v>10108332</v>
      </c>
      <c r="D9" s="321">
        <v>2322895</v>
      </c>
      <c r="E9" s="322">
        <f t="shared" si="5"/>
        <v>0.22980003031162807</v>
      </c>
      <c r="F9" s="323">
        <f t="shared" si="6"/>
        <v>1.6863067436090822E-2</v>
      </c>
      <c r="G9" s="321">
        <f>IFERROR(VLOOKUP(B9,'[6]Tabla de Datos'!$A$4:$F$45,4,FALSE),0)</f>
        <v>3579757</v>
      </c>
      <c r="H9" s="324">
        <f t="shared" si="0"/>
        <v>-0.35110260277443417</v>
      </c>
      <c r="I9" s="325">
        <f t="shared" si="1"/>
        <v>0</v>
      </c>
      <c r="J9" s="326">
        <f t="shared" si="2"/>
        <v>0</v>
      </c>
      <c r="K9" s="327">
        <f t="shared" si="3"/>
        <v>1.1428781166145157E-3</v>
      </c>
      <c r="M9" s="319" t="s">
        <v>5</v>
      </c>
      <c r="N9" s="320">
        <f t="shared" si="7"/>
        <v>2189175.4568864005</v>
      </c>
      <c r="O9" s="321">
        <f t="shared" si="8"/>
        <v>0</v>
      </c>
      <c r="P9" s="328">
        <f t="shared" si="9"/>
        <v>59347.701302558598</v>
      </c>
      <c r="Q9" s="329">
        <f t="shared" si="10"/>
        <v>2248523.1581889591</v>
      </c>
      <c r="R9" s="326">
        <f t="shared" si="4"/>
        <v>8.6601093413683147E-3</v>
      </c>
      <c r="T9" s="318"/>
      <c r="U9" s="318"/>
      <c r="V9" s="318"/>
      <c r="W9" s="318"/>
      <c r="X9" s="318"/>
      <c r="Y9" s="318"/>
      <c r="Z9" s="318"/>
      <c r="AA9" s="318"/>
    </row>
    <row r="10" spans="2:30">
      <c r="B10" s="319" t="s">
        <v>6</v>
      </c>
      <c r="C10" s="320">
        <v>653982108</v>
      </c>
      <c r="D10" s="321">
        <v>263928665.28</v>
      </c>
      <c r="E10" s="322">
        <f t="shared" si="5"/>
        <v>0.40357169110809987</v>
      </c>
      <c r="F10" s="323">
        <f t="shared" si="6"/>
        <v>2.9614689925081095E-2</v>
      </c>
      <c r="G10" s="321">
        <f>IFERROR(VLOOKUP(B10,'[6]Tabla de Datos'!$A$4:$F$45,4,FALSE),0)</f>
        <v>243619322.05000001</v>
      </c>
      <c r="H10" s="324">
        <f t="shared" si="0"/>
        <v>8.3365075721833382E-2</v>
      </c>
      <c r="I10" s="325">
        <f t="shared" si="1"/>
        <v>8.3365075721833382E-2</v>
      </c>
      <c r="J10" s="326">
        <f t="shared" si="2"/>
        <v>3.1165160788822251E-2</v>
      </c>
      <c r="K10" s="327">
        <f t="shared" si="3"/>
        <v>0.12985446862462116</v>
      </c>
      <c r="M10" s="319" t="s">
        <v>6</v>
      </c>
      <c r="N10" s="320">
        <f t="shared" si="7"/>
        <v>3844600.19465579</v>
      </c>
      <c r="O10" s="321">
        <f t="shared" si="8"/>
        <v>2427530.0576497307</v>
      </c>
      <c r="P10" s="328">
        <f t="shared" si="9"/>
        <v>6743119.9396530669</v>
      </c>
      <c r="Q10" s="329">
        <f t="shared" si="10"/>
        <v>13015250.191958588</v>
      </c>
      <c r="R10" s="326">
        <f t="shared" si="4"/>
        <v>5.0127786924111462E-2</v>
      </c>
      <c r="T10" s="318"/>
      <c r="U10" s="318"/>
      <c r="V10" s="318"/>
      <c r="W10" s="318"/>
      <c r="X10" s="318"/>
      <c r="Y10" s="318"/>
      <c r="Z10" s="318"/>
      <c r="AA10" s="318"/>
    </row>
    <row r="11" spans="2:30">
      <c r="B11" s="319" t="s">
        <v>7</v>
      </c>
      <c r="C11" s="320">
        <v>0</v>
      </c>
      <c r="D11" s="321">
        <v>0</v>
      </c>
      <c r="E11" s="322">
        <f t="shared" si="5"/>
        <v>0</v>
      </c>
      <c r="F11" s="323">
        <f t="shared" si="6"/>
        <v>0</v>
      </c>
      <c r="G11" s="321">
        <f>IFERROR(VLOOKUP(B11,'[6]Tabla de Datos'!$A$4:$F$45,4,FALSE),0)</f>
        <v>0</v>
      </c>
      <c r="H11" s="324">
        <f t="shared" si="0"/>
        <v>0</v>
      </c>
      <c r="I11" s="325">
        <f t="shared" si="1"/>
        <v>0</v>
      </c>
      <c r="J11" s="326">
        <f t="shared" si="2"/>
        <v>0</v>
      </c>
      <c r="K11" s="327">
        <f t="shared" si="3"/>
        <v>0</v>
      </c>
      <c r="M11" s="319" t="s">
        <v>7</v>
      </c>
      <c r="N11" s="320">
        <f t="shared" si="7"/>
        <v>0</v>
      </c>
      <c r="O11" s="321">
        <f t="shared" si="8"/>
        <v>0</v>
      </c>
      <c r="P11" s="328">
        <f t="shared" si="9"/>
        <v>0</v>
      </c>
      <c r="Q11" s="329">
        <f t="shared" si="10"/>
        <v>0</v>
      </c>
      <c r="R11" s="326">
        <f t="shared" si="4"/>
        <v>0</v>
      </c>
      <c r="T11" s="318"/>
      <c r="U11" s="318"/>
      <c r="V11" s="318"/>
      <c r="W11" s="318"/>
      <c r="X11" s="318"/>
      <c r="Y11" s="318"/>
      <c r="Z11" s="318"/>
      <c r="AA11" s="318"/>
    </row>
    <row r="12" spans="2:30">
      <c r="B12" s="319" t="s">
        <v>8</v>
      </c>
      <c r="C12" s="320">
        <v>2146802</v>
      </c>
      <c r="D12" s="321">
        <v>721021</v>
      </c>
      <c r="E12" s="322">
        <f t="shared" si="5"/>
        <v>0.33585817415858565</v>
      </c>
      <c r="F12" s="323">
        <f t="shared" si="6"/>
        <v>2.4645771508899503E-2</v>
      </c>
      <c r="G12" s="321">
        <f>IFERROR(VLOOKUP(B12,'[6]Tabla de Datos'!$A$4:$F$45,4,FALSE),0)</f>
        <v>739085</v>
      </c>
      <c r="H12" s="324">
        <f t="shared" si="0"/>
        <v>-2.4441031816367587E-2</v>
      </c>
      <c r="I12" s="325">
        <f t="shared" si="1"/>
        <v>0</v>
      </c>
      <c r="J12" s="326">
        <f t="shared" si="2"/>
        <v>0</v>
      </c>
      <c r="K12" s="327">
        <f t="shared" si="3"/>
        <v>3.5474660822788578E-4</v>
      </c>
      <c r="M12" s="319" t="s">
        <v>8</v>
      </c>
      <c r="N12" s="320">
        <f t="shared" si="7"/>
        <v>3199531.6574396882</v>
      </c>
      <c r="O12" s="321">
        <f t="shared" si="8"/>
        <v>0</v>
      </c>
      <c r="P12" s="328">
        <f t="shared" si="9"/>
        <v>18421.383205384704</v>
      </c>
      <c r="Q12" s="329">
        <f t="shared" si="10"/>
        <v>3217953.0406450727</v>
      </c>
      <c r="R12" s="326">
        <f t="shared" si="4"/>
        <v>1.2393835076095329E-2</v>
      </c>
      <c r="T12" s="318"/>
      <c r="U12" s="318"/>
      <c r="V12" s="318"/>
      <c r="W12" s="318"/>
      <c r="X12" s="318"/>
      <c r="Y12" s="318"/>
      <c r="Z12" s="318"/>
      <c r="AA12" s="318"/>
    </row>
    <row r="13" spans="2:30">
      <c r="B13" s="319" t="s">
        <v>9</v>
      </c>
      <c r="C13" s="320">
        <v>98384121</v>
      </c>
      <c r="D13" s="321">
        <v>28310880.329999998</v>
      </c>
      <c r="E13" s="322">
        <f t="shared" si="5"/>
        <v>0.28775863464796314</v>
      </c>
      <c r="F13" s="323">
        <f t="shared" si="6"/>
        <v>2.1116155880421931E-2</v>
      </c>
      <c r="G13" s="321">
        <f>IFERROR(VLOOKUP(B13,'[6]Tabla de Datos'!$A$4:$F$45,4,FALSE),0)</f>
        <v>26808501</v>
      </c>
      <c r="H13" s="324">
        <f t="shared" si="0"/>
        <v>5.6041153886224215E-2</v>
      </c>
      <c r="I13" s="325">
        <f t="shared" si="1"/>
        <v>5.6041153886224215E-2</v>
      </c>
      <c r="J13" s="326">
        <f t="shared" si="2"/>
        <v>2.0950398671537349E-2</v>
      </c>
      <c r="K13" s="327">
        <f t="shared" si="3"/>
        <v>1.3929121028393164E-2</v>
      </c>
      <c r="M13" s="319" t="s">
        <v>9</v>
      </c>
      <c r="N13" s="320">
        <f t="shared" si="7"/>
        <v>2741314.4359650039</v>
      </c>
      <c r="O13" s="321">
        <f t="shared" si="8"/>
        <v>1631877.4300417735</v>
      </c>
      <c r="P13" s="328">
        <f t="shared" si="9"/>
        <v>723315.37561418896</v>
      </c>
      <c r="Q13" s="329">
        <f t="shared" si="10"/>
        <v>5096507.2416209662</v>
      </c>
      <c r="R13" s="326">
        <f t="shared" si="4"/>
        <v>1.9629021747350806E-2</v>
      </c>
      <c r="T13" s="318"/>
      <c r="U13" s="318"/>
      <c r="V13" s="318"/>
      <c r="W13" s="318"/>
      <c r="X13" s="318"/>
      <c r="Y13" s="318"/>
      <c r="Z13" s="318"/>
      <c r="AA13" s="318"/>
    </row>
    <row r="14" spans="2:30">
      <c r="B14" s="319" t="s">
        <v>10</v>
      </c>
      <c r="C14" s="320">
        <v>21304607</v>
      </c>
      <c r="D14" s="321">
        <v>4203660</v>
      </c>
      <c r="E14" s="322">
        <f t="shared" si="5"/>
        <v>0.19731225269726871</v>
      </c>
      <c r="F14" s="323">
        <f t="shared" si="6"/>
        <v>1.4479066076227022E-2</v>
      </c>
      <c r="G14" s="321">
        <f>IFERROR(VLOOKUP(B14,'[6]Tabla de Datos'!$A$4:$F$45,4,FALSE),0)</f>
        <v>4025421.55</v>
      </c>
      <c r="H14" s="324">
        <f t="shared" si="0"/>
        <v>4.4278207334583319E-2</v>
      </c>
      <c r="I14" s="325">
        <f t="shared" si="1"/>
        <v>4.4278207334583319E-2</v>
      </c>
      <c r="J14" s="326">
        <f t="shared" si="2"/>
        <v>1.6552944252429813E-2</v>
      </c>
      <c r="K14" s="327">
        <f t="shared" si="3"/>
        <v>2.0682256510465499E-3</v>
      </c>
      <c r="M14" s="319" t="s">
        <v>10</v>
      </c>
      <c r="N14" s="320">
        <f t="shared" si="7"/>
        <v>1879682.6978746098</v>
      </c>
      <c r="O14" s="321">
        <f t="shared" si="8"/>
        <v>1289349.0262301404</v>
      </c>
      <c r="P14" s="328">
        <f t="shared" si="9"/>
        <v>107399.41239596</v>
      </c>
      <c r="Q14" s="329">
        <f t="shared" si="10"/>
        <v>3276431.1365007102</v>
      </c>
      <c r="R14" s="326">
        <f t="shared" si="4"/>
        <v>1.2619061444051767E-2</v>
      </c>
      <c r="T14" s="318"/>
      <c r="U14" s="318"/>
      <c r="V14" s="318"/>
      <c r="W14" s="318"/>
      <c r="X14" s="318"/>
      <c r="Y14" s="318"/>
      <c r="Z14" s="318"/>
      <c r="AA14" s="318"/>
    </row>
    <row r="15" spans="2:30">
      <c r="B15" s="319" t="s">
        <v>11</v>
      </c>
      <c r="C15" s="320">
        <v>2970608</v>
      </c>
      <c r="D15" s="321">
        <v>3866062</v>
      </c>
      <c r="E15" s="322">
        <f t="shared" si="5"/>
        <v>1.3014379547890533</v>
      </c>
      <c r="F15" s="323">
        <f t="shared" si="6"/>
        <v>9.5501449524332052E-2</v>
      </c>
      <c r="G15" s="321">
        <f>IFERROR(VLOOKUP(B15,'[6]Tabla de Datos'!$A$4:$F$45,4,FALSE),0)</f>
        <v>5594177</v>
      </c>
      <c r="H15" s="324">
        <f t="shared" si="0"/>
        <v>-0.30891317882862845</v>
      </c>
      <c r="I15" s="325">
        <f t="shared" si="1"/>
        <v>0</v>
      </c>
      <c r="J15" s="326">
        <f t="shared" si="2"/>
        <v>0</v>
      </c>
      <c r="K15" s="327">
        <f t="shared" si="3"/>
        <v>1.9021254328219518E-3</v>
      </c>
      <c r="M15" s="319" t="s">
        <v>11</v>
      </c>
      <c r="N15" s="320">
        <f t="shared" si="7"/>
        <v>12398066.377193436</v>
      </c>
      <c r="O15" s="321">
        <f t="shared" si="8"/>
        <v>0</v>
      </c>
      <c r="P15" s="328">
        <f t="shared" si="9"/>
        <v>98774.112817485206</v>
      </c>
      <c r="Q15" s="329">
        <f t="shared" si="10"/>
        <v>12496840.490010921</v>
      </c>
      <c r="R15" s="326">
        <f t="shared" si="4"/>
        <v>4.8131149848730417E-2</v>
      </c>
      <c r="T15" s="318"/>
      <c r="U15" s="318"/>
      <c r="V15" s="318"/>
      <c r="W15" s="318"/>
      <c r="X15" s="318"/>
      <c r="Y15" s="318"/>
      <c r="Z15" s="318"/>
      <c r="AA15" s="318"/>
    </row>
    <row r="16" spans="2:30">
      <c r="B16" s="319" t="s">
        <v>12</v>
      </c>
      <c r="C16" s="320">
        <v>4274726</v>
      </c>
      <c r="D16" s="321">
        <v>1407462</v>
      </c>
      <c r="E16" s="322">
        <f t="shared" si="5"/>
        <v>0.32925198012691342</v>
      </c>
      <c r="F16" s="323">
        <f t="shared" si="6"/>
        <v>2.4160999181842276E-2</v>
      </c>
      <c r="G16" s="321">
        <f>IFERROR(VLOOKUP(B16,'[6]Tabla de Datos'!$A$4:$F$45,4,FALSE),0)</f>
        <v>1434848</v>
      </c>
      <c r="H16" s="324">
        <f t="shared" si="0"/>
        <v>-1.9086342246704913E-2</v>
      </c>
      <c r="I16" s="325">
        <f t="shared" si="1"/>
        <v>0</v>
      </c>
      <c r="J16" s="326">
        <f t="shared" si="2"/>
        <v>0</v>
      </c>
      <c r="K16" s="327">
        <f t="shared" si="3"/>
        <v>6.9247965136887363E-4</v>
      </c>
      <c r="M16" s="319" t="s">
        <v>12</v>
      </c>
      <c r="N16" s="320">
        <f t="shared" si="7"/>
        <v>3136598.1677532233</v>
      </c>
      <c r="O16" s="321">
        <f t="shared" si="8"/>
        <v>0</v>
      </c>
      <c r="P16" s="328">
        <f t="shared" si="9"/>
        <v>35959.281143014101</v>
      </c>
      <c r="Q16" s="329">
        <f t="shared" si="10"/>
        <v>3172557.4488962376</v>
      </c>
      <c r="R16" s="326">
        <f t="shared" si="4"/>
        <v>1.2218995521194915E-2</v>
      </c>
      <c r="T16" s="318"/>
      <c r="U16" s="318"/>
      <c r="V16" s="318"/>
      <c r="W16" s="318"/>
      <c r="X16" s="318"/>
      <c r="Y16" s="318"/>
      <c r="Z16" s="318"/>
      <c r="AA16" s="318"/>
    </row>
    <row r="17" spans="2:27">
      <c r="B17" s="319" t="s">
        <v>13</v>
      </c>
      <c r="C17" s="320">
        <v>41956827</v>
      </c>
      <c r="D17" s="321">
        <v>12855566</v>
      </c>
      <c r="E17" s="322">
        <f t="shared" si="5"/>
        <v>0.30639986193426877</v>
      </c>
      <c r="F17" s="323">
        <f t="shared" si="6"/>
        <v>2.2484076817569702E-2</v>
      </c>
      <c r="G17" s="321">
        <f>IFERROR(VLOOKUP(B17,'[6]Tabla de Datos'!$A$4:$F$45,4,FALSE),0)</f>
        <v>12542027</v>
      </c>
      <c r="H17" s="324">
        <f t="shared" si="0"/>
        <v>2.4999069129734819E-2</v>
      </c>
      <c r="I17" s="325">
        <f t="shared" si="1"/>
        <v>2.4999069129734819E-2</v>
      </c>
      <c r="J17" s="326">
        <f t="shared" si="2"/>
        <v>9.3456402726570242E-3</v>
      </c>
      <c r="K17" s="327">
        <f t="shared" si="3"/>
        <v>6.3250147157291239E-3</v>
      </c>
      <c r="M17" s="319" t="s">
        <v>13</v>
      </c>
      <c r="N17" s="320">
        <f t="shared" si="7"/>
        <v>2918898.9088916657</v>
      </c>
      <c r="O17" s="321">
        <f t="shared" si="8"/>
        <v>727954.61648937315</v>
      </c>
      <c r="P17" s="328">
        <f t="shared" si="9"/>
        <v>328447.17089809396</v>
      </c>
      <c r="Q17" s="329">
        <f t="shared" si="10"/>
        <v>3975300.6962791327</v>
      </c>
      <c r="R17" s="326">
        <f t="shared" si="4"/>
        <v>1.5310733433727785E-2</v>
      </c>
      <c r="T17" s="318"/>
      <c r="U17" s="318"/>
      <c r="V17" s="318"/>
      <c r="W17" s="318"/>
      <c r="X17" s="318"/>
      <c r="Y17" s="318"/>
      <c r="Z17" s="318"/>
      <c r="AA17" s="318"/>
    </row>
    <row r="18" spans="2:27">
      <c r="B18" s="319" t="s">
        <v>14</v>
      </c>
      <c r="C18" s="320">
        <v>6139487</v>
      </c>
      <c r="D18" s="321">
        <v>602897</v>
      </c>
      <c r="E18" s="322">
        <f t="shared" si="5"/>
        <v>9.81998984605717E-2</v>
      </c>
      <c r="F18" s="323">
        <f t="shared" si="6"/>
        <v>7.2060543582708973E-3</v>
      </c>
      <c r="G18" s="321">
        <f>IFERROR(VLOOKUP(B18,'[6]Tabla de Datos'!$A$4:$F$45,4,FALSE),0)</f>
        <v>637894</v>
      </c>
      <c r="H18" s="324">
        <f t="shared" si="0"/>
        <v>-5.4863347201886237E-2</v>
      </c>
      <c r="I18" s="325">
        <f t="shared" si="1"/>
        <v>0</v>
      </c>
      <c r="J18" s="326">
        <f t="shared" si="2"/>
        <v>0</v>
      </c>
      <c r="K18" s="327">
        <f t="shared" si="3"/>
        <v>2.9662889965863362E-4</v>
      </c>
      <c r="M18" s="319" t="s">
        <v>14</v>
      </c>
      <c r="N18" s="320">
        <f t="shared" si="7"/>
        <v>935495.12281218439</v>
      </c>
      <c r="O18" s="321">
        <f t="shared" si="8"/>
        <v>0</v>
      </c>
      <c r="P18" s="328">
        <f t="shared" si="9"/>
        <v>15403.430233483938</v>
      </c>
      <c r="Q18" s="329">
        <f t="shared" si="10"/>
        <v>950898.55304566829</v>
      </c>
      <c r="R18" s="326">
        <f t="shared" si="4"/>
        <v>3.6623529590671757E-3</v>
      </c>
      <c r="T18" s="318"/>
      <c r="U18" s="318"/>
      <c r="V18" s="318"/>
      <c r="W18" s="318"/>
      <c r="X18" s="318"/>
      <c r="Y18" s="318"/>
      <c r="Z18" s="318"/>
      <c r="AA18" s="318"/>
    </row>
    <row r="19" spans="2:27">
      <c r="B19" s="319" t="s">
        <v>15</v>
      </c>
      <c r="C19" s="320">
        <v>1456249</v>
      </c>
      <c r="D19" s="321">
        <v>363371</v>
      </c>
      <c r="E19" s="322">
        <f t="shared" si="5"/>
        <v>0.24952532156245258</v>
      </c>
      <c r="F19" s="323">
        <f t="shared" si="6"/>
        <v>1.8310538596595514E-2</v>
      </c>
      <c r="G19" s="321">
        <f>IFERROR(VLOOKUP(B19,'[6]Tabla de Datos'!$A$4:$F$45,4,FALSE),0)</f>
        <v>290883</v>
      </c>
      <c r="H19" s="324">
        <f t="shared" si="0"/>
        <v>0.24919985011155688</v>
      </c>
      <c r="I19" s="325">
        <f t="shared" si="1"/>
        <v>0.24919985011155688</v>
      </c>
      <c r="J19" s="326">
        <f t="shared" si="2"/>
        <v>9.3160755028775924E-2</v>
      </c>
      <c r="K19" s="327">
        <f t="shared" si="3"/>
        <v>1.7878068707898257E-4</v>
      </c>
      <c r="M19" s="319" t="s">
        <v>15</v>
      </c>
      <c r="N19" s="320">
        <f t="shared" si="7"/>
        <v>2377087.1966180378</v>
      </c>
      <c r="O19" s="321">
        <f t="shared" si="8"/>
        <v>7256517.4477395415</v>
      </c>
      <c r="P19" s="328">
        <f t="shared" si="9"/>
        <v>9283.7745873197109</v>
      </c>
      <c r="Q19" s="329">
        <f t="shared" si="10"/>
        <v>9642888.418944899</v>
      </c>
      <c r="R19" s="326">
        <f t="shared" si="4"/>
        <v>3.7139251944346335E-2</v>
      </c>
      <c r="T19" s="318"/>
      <c r="U19" s="318"/>
      <c r="V19" s="318"/>
      <c r="W19" s="318"/>
      <c r="X19" s="318"/>
      <c r="Y19" s="318"/>
      <c r="Z19" s="318"/>
      <c r="AA19" s="318"/>
    </row>
    <row r="20" spans="2:27">
      <c r="B20" s="319" t="s">
        <v>16</v>
      </c>
      <c r="C20" s="320">
        <v>2045528</v>
      </c>
      <c r="D20" s="321">
        <v>531178</v>
      </c>
      <c r="E20" s="322">
        <f t="shared" si="5"/>
        <v>0.25967769690759551</v>
      </c>
      <c r="F20" s="323">
        <f t="shared" si="6"/>
        <v>1.9055534973878359E-2</v>
      </c>
      <c r="G20" s="321">
        <f>IFERROR(VLOOKUP(B20,'[6]Tabla de Datos'!$A$4:$F$45,4,FALSE),0)</f>
        <v>471485</v>
      </c>
      <c r="H20" s="324">
        <f t="shared" si="0"/>
        <v>0.12660636075378862</v>
      </c>
      <c r="I20" s="325">
        <f t="shared" si="1"/>
        <v>0.12660636075378862</v>
      </c>
      <c r="J20" s="326">
        <f t="shared" si="2"/>
        <v>4.7330462494212952E-2</v>
      </c>
      <c r="K20" s="327">
        <f t="shared" si="3"/>
        <v>2.6134272630793265E-4</v>
      </c>
      <c r="M20" s="319" t="s">
        <v>16</v>
      </c>
      <c r="N20" s="320">
        <f t="shared" si="7"/>
        <v>2473803.1583372164</v>
      </c>
      <c r="O20" s="321">
        <f t="shared" si="8"/>
        <v>3686684.6645108284</v>
      </c>
      <c r="P20" s="328">
        <f t="shared" si="9"/>
        <v>13571.079744237457</v>
      </c>
      <c r="Q20" s="329">
        <f t="shared" si="10"/>
        <v>6174058.9025922818</v>
      </c>
      <c r="R20" s="326">
        <f t="shared" si="4"/>
        <v>2.3779174780464651E-2</v>
      </c>
      <c r="T20" s="318"/>
      <c r="U20" s="318"/>
      <c r="V20" s="318"/>
      <c r="W20" s="318"/>
      <c r="X20" s="318"/>
      <c r="Y20" s="318"/>
      <c r="Z20" s="318"/>
      <c r="AA20" s="318"/>
    </row>
    <row r="21" spans="2:27">
      <c r="B21" s="319" t="s">
        <v>17</v>
      </c>
      <c r="C21" s="320">
        <v>9607239</v>
      </c>
      <c r="D21" s="321">
        <v>1058773</v>
      </c>
      <c r="E21" s="322">
        <f t="shared" si="5"/>
        <v>0.11020575214169233</v>
      </c>
      <c r="F21" s="323">
        <f t="shared" si="6"/>
        <v>8.0870617279306389E-3</v>
      </c>
      <c r="G21" s="321">
        <f>IFERROR(VLOOKUP(B21,'[6]Tabla de Datos'!$A$4:$F$45,4,FALSE),0)</f>
        <v>892233</v>
      </c>
      <c r="H21" s="324">
        <f t="shared" si="0"/>
        <v>0.18665527950658634</v>
      </c>
      <c r="I21" s="325">
        <f t="shared" si="1"/>
        <v>0.18665527950658634</v>
      </c>
      <c r="J21" s="326">
        <f t="shared" si="2"/>
        <v>6.9779122102828106E-2</v>
      </c>
      <c r="K21" s="327">
        <f t="shared" si="3"/>
        <v>5.2092259536582614E-4</v>
      </c>
      <c r="M21" s="319" t="s">
        <v>17</v>
      </c>
      <c r="N21" s="320">
        <f t="shared" si="7"/>
        <v>1049868.1286905417</v>
      </c>
      <c r="O21" s="321">
        <f t="shared" si="8"/>
        <v>5435265.2774305576</v>
      </c>
      <c r="P21" s="328">
        <f t="shared" si="9"/>
        <v>27050.617333634913</v>
      </c>
      <c r="Q21" s="329">
        <f t="shared" si="10"/>
        <v>6512184.0234547341</v>
      </c>
      <c r="R21" s="326">
        <f t="shared" si="4"/>
        <v>2.5081452013886917E-2</v>
      </c>
      <c r="T21" s="318"/>
      <c r="U21" s="318"/>
      <c r="V21" s="318"/>
      <c r="W21" s="318"/>
      <c r="X21" s="318"/>
      <c r="Y21" s="318"/>
      <c r="Z21" s="318"/>
      <c r="AA21" s="318"/>
    </row>
    <row r="22" spans="2:27">
      <c r="B22" s="319" t="s">
        <v>18</v>
      </c>
      <c r="C22" s="320">
        <v>354652384</v>
      </c>
      <c r="D22" s="321">
        <v>84817135</v>
      </c>
      <c r="E22" s="322">
        <f t="shared" si="5"/>
        <v>0.23915568829222927</v>
      </c>
      <c r="F22" s="323">
        <f t="shared" si="6"/>
        <v>1.7549599510181223E-2</v>
      </c>
      <c r="G22" s="321">
        <f>IFERROR(VLOOKUP(B22,'[6]Tabla de Datos'!$A$4:$F$45,4,FALSE),0)</f>
        <v>74155651.00999999</v>
      </c>
      <c r="H22" s="324">
        <f t="shared" si="0"/>
        <v>0.14377169972605719</v>
      </c>
      <c r="I22" s="325">
        <f t="shared" si="1"/>
        <v>0.14377169972605719</v>
      </c>
      <c r="J22" s="326">
        <f t="shared" si="2"/>
        <v>5.3747544760777491E-2</v>
      </c>
      <c r="K22" s="327">
        <f t="shared" si="3"/>
        <v>4.1730533453057127E-2</v>
      </c>
      <c r="M22" s="319" t="s">
        <v>18</v>
      </c>
      <c r="N22" s="320">
        <f t="shared" si="7"/>
        <v>2278301.5410143328</v>
      </c>
      <c r="O22" s="321">
        <f t="shared" si="8"/>
        <v>4186526.7859762693</v>
      </c>
      <c r="P22" s="328">
        <f t="shared" si="9"/>
        <v>2166995.0614723391</v>
      </c>
      <c r="Q22" s="329">
        <f t="shared" si="10"/>
        <v>8631823.3884629421</v>
      </c>
      <c r="R22" s="326">
        <f t="shared" si="4"/>
        <v>3.324516987393529E-2</v>
      </c>
      <c r="T22" s="318"/>
      <c r="U22" s="318"/>
      <c r="V22" s="318"/>
      <c r="W22" s="318"/>
      <c r="X22" s="318"/>
      <c r="Y22" s="318"/>
      <c r="Z22" s="318"/>
      <c r="AA22" s="318"/>
    </row>
    <row r="23" spans="2:27">
      <c r="B23" s="319" t="s">
        <v>19</v>
      </c>
      <c r="C23" s="320">
        <v>4705374</v>
      </c>
      <c r="D23" s="321">
        <v>1347671</v>
      </c>
      <c r="E23" s="322">
        <f t="shared" si="5"/>
        <v>0.2864110270511972</v>
      </c>
      <c r="F23" s="323">
        <f t="shared" si="6"/>
        <v>2.1017266434015698E-2</v>
      </c>
      <c r="G23" s="321">
        <f>IFERROR(VLOOKUP(B23,'[6]Tabla de Datos'!$A$4:$F$45,4,FALSE),0)</f>
        <v>1274026</v>
      </c>
      <c r="H23" s="324">
        <f t="shared" si="0"/>
        <v>5.780494275627035E-2</v>
      </c>
      <c r="I23" s="325">
        <f t="shared" si="1"/>
        <v>5.780494275627035E-2</v>
      </c>
      <c r="J23" s="326">
        <f t="shared" si="2"/>
        <v>2.1609772675058186E-2</v>
      </c>
      <c r="K23" s="327">
        <f t="shared" si="3"/>
        <v>6.6306212476069783E-4</v>
      </c>
      <c r="M23" s="319" t="s">
        <v>19</v>
      </c>
      <c r="N23" s="320">
        <f t="shared" si="7"/>
        <v>2728476.5374131496</v>
      </c>
      <c r="O23" s="321">
        <f t="shared" si="8"/>
        <v>1683237.6724491788</v>
      </c>
      <c r="P23" s="328">
        <f t="shared" si="9"/>
        <v>34431.679418191721</v>
      </c>
      <c r="Q23" s="329">
        <f t="shared" si="10"/>
        <v>4446145.8892805194</v>
      </c>
      <c r="R23" s="326">
        <f t="shared" si="4"/>
        <v>1.7124177444477442E-2</v>
      </c>
      <c r="T23" s="318"/>
      <c r="U23" s="318"/>
      <c r="V23" s="318"/>
      <c r="W23" s="318"/>
      <c r="X23" s="318"/>
      <c r="Y23" s="318"/>
      <c r="Z23" s="318"/>
      <c r="AA23" s="318"/>
    </row>
    <row r="24" spans="2:27">
      <c r="B24" s="319" t="s">
        <v>20</v>
      </c>
      <c r="C24" s="320">
        <v>422301629</v>
      </c>
      <c r="D24" s="321">
        <v>139338983</v>
      </c>
      <c r="E24" s="322">
        <f t="shared" si="5"/>
        <v>0.3299513272774991</v>
      </c>
      <c r="F24" s="323">
        <f t="shared" si="6"/>
        <v>2.4212318314157322E-2</v>
      </c>
      <c r="G24" s="321">
        <f>IFERROR(VLOOKUP(B24,'[6]Tabla de Datos'!$A$4:$F$45,4,FALSE),0)</f>
        <v>127647607.33</v>
      </c>
      <c r="H24" s="324">
        <f t="shared" si="0"/>
        <v>9.1591028727823875E-2</v>
      </c>
      <c r="I24" s="325">
        <f t="shared" si="1"/>
        <v>9.1591028727823875E-2</v>
      </c>
      <c r="J24" s="326">
        <f t="shared" si="2"/>
        <v>3.4240347200556631E-2</v>
      </c>
      <c r="K24" s="327">
        <f t="shared" si="3"/>
        <v>6.8555606026971527E-2</v>
      </c>
      <c r="M24" s="319" t="s">
        <v>20</v>
      </c>
      <c r="N24" s="320">
        <f t="shared" si="7"/>
        <v>3143260.4541586228</v>
      </c>
      <c r="O24" s="321">
        <f t="shared" si="8"/>
        <v>2667063.7952725021</v>
      </c>
      <c r="P24" s="328">
        <f t="shared" si="9"/>
        <v>3559975.0926694018</v>
      </c>
      <c r="Q24" s="329">
        <f t="shared" si="10"/>
        <v>9370299.3421005271</v>
      </c>
      <c r="R24" s="326">
        <f t="shared" si="4"/>
        <v>3.6089384522639961E-2</v>
      </c>
      <c r="T24" s="318"/>
      <c r="U24" s="318"/>
      <c r="V24" s="318"/>
      <c r="W24" s="318"/>
      <c r="X24" s="318"/>
      <c r="Y24" s="318"/>
      <c r="Z24" s="318"/>
      <c r="AA24" s="318"/>
    </row>
    <row r="25" spans="2:27">
      <c r="B25" s="319" t="s">
        <v>21</v>
      </c>
      <c r="C25" s="320">
        <v>12413879</v>
      </c>
      <c r="D25" s="321">
        <v>3647488</v>
      </c>
      <c r="E25" s="322">
        <f t="shared" si="5"/>
        <v>0.29382338912760469</v>
      </c>
      <c r="F25" s="323">
        <f t="shared" si="6"/>
        <v>2.1561196569210538E-2</v>
      </c>
      <c r="G25" s="321">
        <f>IFERROR(VLOOKUP(B25,'[6]Tabla de Datos'!$A$4:$F$45,4,FALSE),0)</f>
        <v>4150430.84</v>
      </c>
      <c r="H25" s="324">
        <f t="shared" si="0"/>
        <v>-0.12117846541444832</v>
      </c>
      <c r="I25" s="325">
        <f t="shared" si="1"/>
        <v>0</v>
      </c>
      <c r="J25" s="326">
        <f t="shared" si="2"/>
        <v>0</v>
      </c>
      <c r="K25" s="327">
        <f t="shared" si="3"/>
        <v>1.794585728504322E-3</v>
      </c>
      <c r="M25" s="319" t="s">
        <v>21</v>
      </c>
      <c r="N25" s="320">
        <f t="shared" si="7"/>
        <v>2799089.9359980924</v>
      </c>
      <c r="O25" s="321">
        <f t="shared" si="8"/>
        <v>0</v>
      </c>
      <c r="P25" s="328">
        <f t="shared" si="9"/>
        <v>93189.760332975391</v>
      </c>
      <c r="Q25" s="329">
        <f t="shared" si="10"/>
        <v>2892279.6963310679</v>
      </c>
      <c r="R25" s="326">
        <f t="shared" si="4"/>
        <v>1.1139515430306135E-2</v>
      </c>
      <c r="T25" s="318"/>
      <c r="U25" s="318"/>
      <c r="V25" s="318"/>
      <c r="W25" s="318"/>
      <c r="X25" s="318"/>
      <c r="Y25" s="318"/>
      <c r="Z25" s="318"/>
      <c r="AA25" s="318"/>
    </row>
    <row r="26" spans="2:27">
      <c r="B26" s="319" t="s">
        <v>22</v>
      </c>
      <c r="C26" s="320">
        <v>784275</v>
      </c>
      <c r="D26" s="321">
        <v>228955</v>
      </c>
      <c r="E26" s="322">
        <f t="shared" si="5"/>
        <v>0.29193203914443278</v>
      </c>
      <c r="F26" s="323">
        <f t="shared" si="6"/>
        <v>2.1422406499129926E-2</v>
      </c>
      <c r="G26" s="321">
        <f>IFERROR(VLOOKUP(B26,'[6]Tabla de Datos'!$A$4:$F$45,4,FALSE),0)</f>
        <v>221868</v>
      </c>
      <c r="H26" s="324">
        <f t="shared" si="0"/>
        <v>3.1942416211441005E-2</v>
      </c>
      <c r="I26" s="325">
        <f t="shared" si="1"/>
        <v>3.1942416211441005E-2</v>
      </c>
      <c r="J26" s="326">
        <f t="shared" si="2"/>
        <v>1.1941337887519264E-2</v>
      </c>
      <c r="K26" s="327">
        <f t="shared" si="3"/>
        <v>1.1264721788521498E-4</v>
      </c>
      <c r="M26" s="319" t="s">
        <v>22</v>
      </c>
      <c r="N26" s="320">
        <f t="shared" si="7"/>
        <v>2781072.1099868091</v>
      </c>
      <c r="O26" s="321">
        <f t="shared" si="8"/>
        <v>930139.80729730183</v>
      </c>
      <c r="P26" s="328">
        <f t="shared" si="9"/>
        <v>5849.5769080080263</v>
      </c>
      <c r="Q26" s="329">
        <f t="shared" si="10"/>
        <v>3717061.4941921192</v>
      </c>
      <c r="R26" s="326">
        <f t="shared" si="4"/>
        <v>1.4316134059397788E-2</v>
      </c>
      <c r="T26" s="318"/>
      <c r="U26" s="318"/>
      <c r="V26" s="318"/>
      <c r="W26" s="318"/>
      <c r="X26" s="318"/>
      <c r="Y26" s="318"/>
      <c r="Z26" s="318"/>
      <c r="AA26" s="318"/>
    </row>
    <row r="27" spans="2:27">
      <c r="B27" s="319" t="s">
        <v>23</v>
      </c>
      <c r="C27" s="320">
        <v>0</v>
      </c>
      <c r="D27" s="321">
        <v>0</v>
      </c>
      <c r="E27" s="322">
        <f t="shared" si="5"/>
        <v>0</v>
      </c>
      <c r="F27" s="323">
        <f t="shared" si="6"/>
        <v>0</v>
      </c>
      <c r="G27" s="321">
        <f>IFERROR(VLOOKUP(B27,'[6]Tabla de Datos'!$A$4:$F$45,4,FALSE),0)</f>
        <v>0</v>
      </c>
      <c r="H27" s="324">
        <f t="shared" si="0"/>
        <v>0</v>
      </c>
      <c r="I27" s="325">
        <f t="shared" si="1"/>
        <v>0</v>
      </c>
      <c r="J27" s="326">
        <f t="shared" si="2"/>
        <v>0</v>
      </c>
      <c r="K27" s="327">
        <f t="shared" si="3"/>
        <v>0</v>
      </c>
      <c r="M27" s="319" t="s">
        <v>23</v>
      </c>
      <c r="N27" s="320">
        <f t="shared" si="7"/>
        <v>0</v>
      </c>
      <c r="O27" s="321">
        <f t="shared" si="8"/>
        <v>0</v>
      </c>
      <c r="P27" s="328">
        <f t="shared" si="9"/>
        <v>0</v>
      </c>
      <c r="Q27" s="329">
        <f t="shared" si="10"/>
        <v>0</v>
      </c>
      <c r="R27" s="326">
        <f t="shared" si="4"/>
        <v>0</v>
      </c>
      <c r="T27" s="318"/>
      <c r="U27" s="318"/>
      <c r="V27" s="318"/>
      <c r="W27" s="318"/>
      <c r="X27" s="318"/>
      <c r="Y27" s="318"/>
      <c r="Z27" s="318"/>
      <c r="AA27" s="318"/>
    </row>
    <row r="28" spans="2:27">
      <c r="B28" s="319" t="s">
        <v>24</v>
      </c>
      <c r="C28" s="320">
        <v>0</v>
      </c>
      <c r="D28" s="321">
        <v>0</v>
      </c>
      <c r="E28" s="322">
        <f t="shared" si="5"/>
        <v>0</v>
      </c>
      <c r="F28" s="323">
        <f t="shared" si="6"/>
        <v>0</v>
      </c>
      <c r="G28" s="321">
        <f>IFERROR(VLOOKUP(B28,'[6]Tabla de Datos'!$A$4:$F$45,4,FALSE),0)</f>
        <v>0</v>
      </c>
      <c r="H28" s="324">
        <f t="shared" si="0"/>
        <v>0</v>
      </c>
      <c r="I28" s="325">
        <f t="shared" si="1"/>
        <v>0</v>
      </c>
      <c r="J28" s="326">
        <f t="shared" si="2"/>
        <v>0</v>
      </c>
      <c r="K28" s="327">
        <f t="shared" si="3"/>
        <v>0</v>
      </c>
      <c r="M28" s="319" t="s">
        <v>24</v>
      </c>
      <c r="N28" s="320">
        <f t="shared" si="7"/>
        <v>0</v>
      </c>
      <c r="O28" s="321">
        <f t="shared" si="8"/>
        <v>0</v>
      </c>
      <c r="P28" s="328">
        <f t="shared" si="9"/>
        <v>0</v>
      </c>
      <c r="Q28" s="329">
        <f t="shared" si="10"/>
        <v>0</v>
      </c>
      <c r="R28" s="326">
        <f t="shared" si="4"/>
        <v>0</v>
      </c>
      <c r="T28" s="318"/>
      <c r="U28" s="318"/>
      <c r="V28" s="318"/>
      <c r="W28" s="318"/>
      <c r="X28" s="318"/>
      <c r="Y28" s="318"/>
      <c r="Z28" s="318"/>
      <c r="AA28" s="318"/>
    </row>
    <row r="29" spans="2:27">
      <c r="B29" s="319" t="s">
        <v>25</v>
      </c>
      <c r="C29" s="320">
        <v>531696647</v>
      </c>
      <c r="D29" s="321">
        <v>252087113.56999999</v>
      </c>
      <c r="E29" s="322">
        <f t="shared" si="5"/>
        <v>0.47411830597833354</v>
      </c>
      <c r="F29" s="323">
        <f t="shared" si="6"/>
        <v>3.4791505273327292E-2</v>
      </c>
      <c r="G29" s="321">
        <f>IFERROR(VLOOKUP(B29,'[6]Tabla de Datos'!$A$4:$F$45,4,FALSE),0)</f>
        <v>228201604.11000001</v>
      </c>
      <c r="H29" s="324">
        <f t="shared" si="0"/>
        <v>0.10466845556653692</v>
      </c>
      <c r="I29" s="325">
        <f t="shared" si="1"/>
        <v>0.10466845556653692</v>
      </c>
      <c r="J29" s="326">
        <f t="shared" si="2"/>
        <v>3.9129206313363876E-2</v>
      </c>
      <c r="K29" s="327">
        <f t="shared" si="3"/>
        <v>0.12402835495348311</v>
      </c>
      <c r="M29" s="319" t="s">
        <v>25</v>
      </c>
      <c r="N29" s="320">
        <f t="shared" si="7"/>
        <v>4516658.060056855</v>
      </c>
      <c r="O29" s="321">
        <f t="shared" si="8"/>
        <v>3047868.9040403324</v>
      </c>
      <c r="P29" s="328">
        <f t="shared" si="9"/>
        <v>6440579.8447095221</v>
      </c>
      <c r="Q29" s="329">
        <f t="shared" si="10"/>
        <v>14005106.80880671</v>
      </c>
      <c r="R29" s="326">
        <f t="shared" si="4"/>
        <v>5.3940185521369435E-2</v>
      </c>
      <c r="T29" s="318"/>
      <c r="U29" s="318"/>
      <c r="V29" s="318"/>
      <c r="W29" s="318"/>
      <c r="X29" s="318"/>
      <c r="Y29" s="318"/>
      <c r="Z29" s="318"/>
      <c r="AA29" s="318"/>
    </row>
    <row r="30" spans="2:27">
      <c r="B30" s="319" t="s">
        <v>26</v>
      </c>
      <c r="C30" s="320">
        <v>818878</v>
      </c>
      <c r="D30" s="321">
        <v>228664</v>
      </c>
      <c r="E30" s="322">
        <f t="shared" si="5"/>
        <v>0.27924061948177875</v>
      </c>
      <c r="F30" s="323">
        <f t="shared" si="6"/>
        <v>2.0491091279802757E-2</v>
      </c>
      <c r="G30" s="321">
        <f>IFERROR(VLOOKUP(B30,'[6]Tabla de Datos'!$A$4:$F$45,4,FALSE),0)</f>
        <v>207054</v>
      </c>
      <c r="H30" s="324">
        <f t="shared" si="0"/>
        <v>0.10436890859389347</v>
      </c>
      <c r="I30" s="325">
        <f t="shared" si="1"/>
        <v>0.10436890859389347</v>
      </c>
      <c r="J30" s="326">
        <f t="shared" si="2"/>
        <v>3.9017223813673146E-2</v>
      </c>
      <c r="K30" s="327">
        <f t="shared" si="3"/>
        <v>1.1250404415935357E-4</v>
      </c>
      <c r="M30" s="319" t="s">
        <v>26</v>
      </c>
      <c r="N30" s="320">
        <f t="shared" si="7"/>
        <v>2660168.1031385479</v>
      </c>
      <c r="O30" s="321">
        <f t="shared" si="8"/>
        <v>3039146.3151927404</v>
      </c>
      <c r="P30" s="328">
        <f t="shared" si="9"/>
        <v>5842.1421418739374</v>
      </c>
      <c r="Q30" s="329">
        <f t="shared" si="10"/>
        <v>5705156.5604731617</v>
      </c>
      <c r="R30" s="326">
        <f t="shared" si="4"/>
        <v>2.1973213592835193E-2</v>
      </c>
      <c r="T30" s="318"/>
      <c r="U30" s="318"/>
      <c r="V30" s="318"/>
      <c r="W30" s="318"/>
      <c r="X30" s="318"/>
      <c r="Y30" s="318"/>
      <c r="Z30" s="318"/>
      <c r="AA30" s="318"/>
    </row>
    <row r="31" spans="2:27">
      <c r="B31" s="319" t="s">
        <v>27</v>
      </c>
      <c r="C31" s="320">
        <v>2180533</v>
      </c>
      <c r="D31" s="321">
        <v>558660</v>
      </c>
      <c r="E31" s="322">
        <f t="shared" si="5"/>
        <v>0.25620341448627471</v>
      </c>
      <c r="F31" s="323">
        <f t="shared" si="6"/>
        <v>1.8800586971115658E-2</v>
      </c>
      <c r="G31" s="321">
        <f>IFERROR(VLOOKUP(B31,'[6]Tabla de Datos'!$A$4:$F$45,4,FALSE),0)</f>
        <v>642185</v>
      </c>
      <c r="H31" s="324">
        <f t="shared" si="0"/>
        <v>-0.1300637666715978</v>
      </c>
      <c r="I31" s="325">
        <f t="shared" si="1"/>
        <v>0</v>
      </c>
      <c r="J31" s="326">
        <f t="shared" si="2"/>
        <v>0</v>
      </c>
      <c r="K31" s="327">
        <f t="shared" si="3"/>
        <v>2.7486403329804633E-4</v>
      </c>
      <c r="M31" s="319" t="s">
        <v>27</v>
      </c>
      <c r="N31" s="320">
        <f t="shared" si="7"/>
        <v>2440705.626553895</v>
      </c>
      <c r="O31" s="321">
        <f t="shared" si="8"/>
        <v>0</v>
      </c>
      <c r="P31" s="328">
        <f t="shared" si="9"/>
        <v>14273.218035979837</v>
      </c>
      <c r="Q31" s="329">
        <f t="shared" si="10"/>
        <v>2454978.8445898746</v>
      </c>
      <c r="R31" s="326">
        <f t="shared" si="4"/>
        <v>9.4552662922174381E-3</v>
      </c>
      <c r="T31" s="318"/>
      <c r="U31" s="318"/>
      <c r="V31" s="318"/>
      <c r="W31" s="318"/>
      <c r="X31" s="318"/>
      <c r="Y31" s="318"/>
      <c r="Z31" s="318"/>
      <c r="AA31" s="318"/>
    </row>
    <row r="32" spans="2:27">
      <c r="B32" s="319" t="s">
        <v>28</v>
      </c>
      <c r="C32" s="320">
        <v>678268</v>
      </c>
      <c r="D32" s="321">
        <v>282361</v>
      </c>
      <c r="E32" s="322">
        <f t="shared" si="5"/>
        <v>0.41629709790230413</v>
      </c>
      <c r="F32" s="323">
        <f t="shared" si="6"/>
        <v>3.0548499170586215E-2</v>
      </c>
      <c r="G32" s="321">
        <f>IFERROR(VLOOKUP(B32,'[6]Tabla de Datos'!$A$4:$F$45,4,FALSE),0)</f>
        <v>360817</v>
      </c>
      <c r="H32" s="324">
        <f t="shared" si="0"/>
        <v>-0.21743986563825979</v>
      </c>
      <c r="I32" s="325">
        <f t="shared" si="1"/>
        <v>0</v>
      </c>
      <c r="J32" s="326">
        <f t="shared" si="2"/>
        <v>0</v>
      </c>
      <c r="K32" s="327">
        <f t="shared" si="3"/>
        <v>1.3892328662526343E-4</v>
      </c>
      <c r="M32" s="319" t="s">
        <v>28</v>
      </c>
      <c r="N32" s="320">
        <f t="shared" si="7"/>
        <v>3965827.9777635187</v>
      </c>
      <c r="O32" s="321">
        <f t="shared" si="8"/>
        <v>0</v>
      </c>
      <c r="P32" s="328">
        <f t="shared" si="9"/>
        <v>7214.0481112972166</v>
      </c>
      <c r="Q32" s="329">
        <f t="shared" si="10"/>
        <v>3973042.0258748159</v>
      </c>
      <c r="R32" s="326">
        <f t="shared" si="4"/>
        <v>1.5302034242618162E-2</v>
      </c>
      <c r="T32" s="318"/>
      <c r="U32" s="318"/>
      <c r="V32" s="318"/>
      <c r="W32" s="318"/>
      <c r="X32" s="318"/>
      <c r="Y32" s="318"/>
      <c r="Z32" s="318"/>
      <c r="AA32" s="318"/>
    </row>
    <row r="33" spans="2:27">
      <c r="B33" s="319" t="s">
        <v>29</v>
      </c>
      <c r="C33" s="320">
        <v>1784944</v>
      </c>
      <c r="D33" s="321">
        <v>494360</v>
      </c>
      <c r="E33" s="322">
        <f t="shared" si="5"/>
        <v>0.27696106992712377</v>
      </c>
      <c r="F33" s="323">
        <f t="shared" si="6"/>
        <v>2.0323814548759991E-2</v>
      </c>
      <c r="G33" s="321">
        <f>IFERROR(VLOOKUP(B33,'[6]Tabla de Datos'!$A$4:$F$45,4,FALSE),0)</f>
        <v>457885</v>
      </c>
      <c r="H33" s="324">
        <f t="shared" si="0"/>
        <v>7.9659739891020598E-2</v>
      </c>
      <c r="I33" s="325">
        <f t="shared" si="1"/>
        <v>7.9659739891020598E-2</v>
      </c>
      <c r="J33" s="326">
        <f t="shared" si="2"/>
        <v>2.9779959780558536E-2</v>
      </c>
      <c r="K33" s="327">
        <f t="shared" si="3"/>
        <v>2.43228051947915E-4</v>
      </c>
      <c r="M33" s="319" t="s">
        <v>29</v>
      </c>
      <c r="N33" s="320">
        <f t="shared" si="7"/>
        <v>2638452.1184581295</v>
      </c>
      <c r="O33" s="321">
        <f t="shared" si="8"/>
        <v>2319633.3871902949</v>
      </c>
      <c r="P33" s="328">
        <f t="shared" si="9"/>
        <v>12630.415759615855</v>
      </c>
      <c r="Q33" s="329">
        <f t="shared" si="10"/>
        <v>4970715.9214080404</v>
      </c>
      <c r="R33" s="326">
        <f t="shared" si="4"/>
        <v>1.9144540818937142E-2</v>
      </c>
      <c r="T33" s="318"/>
      <c r="U33" s="318"/>
      <c r="V33" s="318"/>
      <c r="W33" s="318"/>
      <c r="X33" s="318"/>
      <c r="Y33" s="318"/>
      <c r="Z33" s="318"/>
      <c r="AA33" s="318"/>
    </row>
    <row r="34" spans="2:27">
      <c r="B34" s="319" t="s">
        <v>30</v>
      </c>
      <c r="C34" s="320">
        <v>550784</v>
      </c>
      <c r="D34" s="321">
        <v>111314</v>
      </c>
      <c r="E34" s="322">
        <f t="shared" si="5"/>
        <v>0.20210100511271206</v>
      </c>
      <c r="F34" s="323">
        <f t="shared" si="6"/>
        <v>1.4830471838910586E-2</v>
      </c>
      <c r="G34" s="321">
        <f>IFERROR(VLOOKUP(B34,'[6]Tabla de Datos'!$A$4:$F$45,4,FALSE),0)</f>
        <v>71527</v>
      </c>
      <c r="H34" s="324">
        <f t="shared" si="0"/>
        <v>0.55625148545304581</v>
      </c>
      <c r="I34" s="325">
        <f t="shared" si="1"/>
        <v>0.55625148545304581</v>
      </c>
      <c r="J34" s="326">
        <f t="shared" si="2"/>
        <v>0.20794879430098293</v>
      </c>
      <c r="K34" s="327">
        <f t="shared" si="3"/>
        <v>5.4767148180536878E-5</v>
      </c>
      <c r="M34" s="319" t="s">
        <v>30</v>
      </c>
      <c r="N34" s="320">
        <f t="shared" si="7"/>
        <v>1925302.4449337274</v>
      </c>
      <c r="O34" s="321">
        <f t="shared" si="8"/>
        <v>16197636.586515229</v>
      </c>
      <c r="P34" s="328">
        <f t="shared" si="9"/>
        <v>2843.9641149483759</v>
      </c>
      <c r="Q34" s="329">
        <f t="shared" si="10"/>
        <v>18125782.995563906</v>
      </c>
      <c r="R34" s="326">
        <f t="shared" si="4"/>
        <v>6.9810827639386286E-2</v>
      </c>
      <c r="T34" s="318"/>
      <c r="U34" s="318"/>
      <c r="V34" s="318"/>
      <c r="W34" s="318"/>
      <c r="X34" s="318"/>
      <c r="Y34" s="318"/>
      <c r="Z34" s="318"/>
      <c r="AA34" s="318"/>
    </row>
    <row r="35" spans="2:27">
      <c r="B35" s="319" t="s">
        <v>31</v>
      </c>
      <c r="C35" s="320">
        <v>0</v>
      </c>
      <c r="D35" s="321">
        <v>0</v>
      </c>
      <c r="E35" s="322">
        <f t="shared" si="5"/>
        <v>0</v>
      </c>
      <c r="F35" s="323">
        <f t="shared" si="6"/>
        <v>0</v>
      </c>
      <c r="G35" s="321">
        <f>IFERROR(VLOOKUP(B35,'[6]Tabla de Datos'!$A$4:$F$45,4,FALSE),0)</f>
        <v>0</v>
      </c>
      <c r="H35" s="324">
        <f t="shared" si="0"/>
        <v>0</v>
      </c>
      <c r="I35" s="325">
        <f t="shared" si="1"/>
        <v>0</v>
      </c>
      <c r="J35" s="326">
        <f t="shared" si="2"/>
        <v>0</v>
      </c>
      <c r="K35" s="327">
        <f t="shared" si="3"/>
        <v>0</v>
      </c>
      <c r="M35" s="319" t="s">
        <v>31</v>
      </c>
      <c r="N35" s="320">
        <f t="shared" si="7"/>
        <v>0</v>
      </c>
      <c r="O35" s="321">
        <f t="shared" si="8"/>
        <v>0</v>
      </c>
      <c r="P35" s="328">
        <f t="shared" si="9"/>
        <v>0</v>
      </c>
      <c r="Q35" s="329">
        <f t="shared" si="10"/>
        <v>0</v>
      </c>
      <c r="R35" s="326">
        <f t="shared" si="4"/>
        <v>0</v>
      </c>
      <c r="T35" s="318"/>
      <c r="U35" s="318"/>
      <c r="V35" s="318"/>
      <c r="W35" s="318"/>
      <c r="X35" s="318"/>
      <c r="Y35" s="318"/>
      <c r="Z35" s="318"/>
      <c r="AA35" s="318"/>
    </row>
    <row r="36" spans="2:27">
      <c r="B36" s="319" t="s">
        <v>32</v>
      </c>
      <c r="C36" s="320">
        <v>3683050</v>
      </c>
      <c r="D36" s="321">
        <v>1144646</v>
      </c>
      <c r="E36" s="322">
        <f t="shared" si="5"/>
        <v>0.3107875266423209</v>
      </c>
      <c r="F36" s="323">
        <f t="shared" si="6"/>
        <v>2.2806050168741598E-2</v>
      </c>
      <c r="G36" s="321">
        <f>IFERROR(VLOOKUP(B36,'[6]Tabla de Datos'!$A$4:$F$45,4,FALSE),0)</f>
        <v>1230552</v>
      </c>
      <c r="H36" s="324">
        <f t="shared" si="0"/>
        <v>-6.9810946632080539E-2</v>
      </c>
      <c r="I36" s="325">
        <f t="shared" si="1"/>
        <v>0</v>
      </c>
      <c r="J36" s="326">
        <f t="shared" si="2"/>
        <v>0</v>
      </c>
      <c r="K36" s="327">
        <f t="shared" si="3"/>
        <v>5.6317262066100232E-4</v>
      </c>
      <c r="M36" s="319" t="s">
        <v>32</v>
      </c>
      <c r="N36" s="320">
        <f t="shared" si="7"/>
        <v>2960697.7192699267</v>
      </c>
      <c r="O36" s="321">
        <f t="shared" si="8"/>
        <v>0</v>
      </c>
      <c r="P36" s="328">
        <f t="shared" si="9"/>
        <v>29244.588715877595</v>
      </c>
      <c r="Q36" s="329">
        <f t="shared" si="10"/>
        <v>2989942.307985804</v>
      </c>
      <c r="R36" s="326">
        <f t="shared" si="4"/>
        <v>1.1515659608503001E-2</v>
      </c>
      <c r="T36" s="318"/>
      <c r="U36" s="318"/>
      <c r="V36" s="318"/>
      <c r="W36" s="318"/>
      <c r="X36" s="318"/>
      <c r="Y36" s="318"/>
      <c r="Z36" s="318"/>
      <c r="AA36" s="318"/>
    </row>
    <row r="37" spans="2:27">
      <c r="B37" s="319" t="s">
        <v>33</v>
      </c>
      <c r="C37" s="320">
        <v>38008782</v>
      </c>
      <c r="D37" s="321">
        <v>10001944</v>
      </c>
      <c r="E37" s="322">
        <f t="shared" si="5"/>
        <v>0.26314823768885831</v>
      </c>
      <c r="F37" s="323">
        <f t="shared" si="6"/>
        <v>1.9310208409537941E-2</v>
      </c>
      <c r="G37" s="321">
        <f>IFERROR(VLOOKUP(B37,'[6]Tabla de Datos'!$A$4:$F$45,4,FALSE),0)</f>
        <v>10573187</v>
      </c>
      <c r="H37" s="324">
        <f t="shared" si="0"/>
        <v>-5.4027513180273878E-2</v>
      </c>
      <c r="I37" s="325">
        <f t="shared" si="1"/>
        <v>0</v>
      </c>
      <c r="J37" s="326">
        <f t="shared" si="2"/>
        <v>0</v>
      </c>
      <c r="K37" s="327">
        <f t="shared" si="3"/>
        <v>4.9210157674814646E-3</v>
      </c>
      <c r="M37" s="319" t="s">
        <v>33</v>
      </c>
      <c r="N37" s="320">
        <f t="shared" si="7"/>
        <v>2506865.0456231358</v>
      </c>
      <c r="O37" s="321">
        <f t="shared" si="8"/>
        <v>0</v>
      </c>
      <c r="P37" s="328">
        <f t="shared" si="9"/>
        <v>255539.91246135454</v>
      </c>
      <c r="Q37" s="329">
        <f t="shared" si="10"/>
        <v>2762404.9580844902</v>
      </c>
      <c r="R37" s="326">
        <f t="shared" si="4"/>
        <v>1.0639307358265264E-2</v>
      </c>
      <c r="T37" s="318"/>
      <c r="U37" s="318"/>
      <c r="V37" s="318"/>
      <c r="W37" s="318"/>
      <c r="X37" s="318"/>
      <c r="Y37" s="318"/>
      <c r="Z37" s="318"/>
      <c r="AA37" s="318"/>
    </row>
    <row r="38" spans="2:27">
      <c r="B38" s="319" t="s">
        <v>34</v>
      </c>
      <c r="C38" s="320">
        <v>0</v>
      </c>
      <c r="D38" s="321">
        <v>0</v>
      </c>
      <c r="E38" s="322">
        <f t="shared" si="5"/>
        <v>0</v>
      </c>
      <c r="F38" s="323">
        <f t="shared" si="6"/>
        <v>0</v>
      </c>
      <c r="G38" s="321">
        <f>IFERROR(VLOOKUP(B38,'[6]Tabla de Datos'!$A$4:$F$45,4,FALSE),0)</f>
        <v>0</v>
      </c>
      <c r="H38" s="324">
        <f t="shared" si="0"/>
        <v>0</v>
      </c>
      <c r="I38" s="325">
        <f t="shared" si="1"/>
        <v>0</v>
      </c>
      <c r="J38" s="326">
        <f t="shared" si="2"/>
        <v>0</v>
      </c>
      <c r="K38" s="327">
        <f t="shared" si="3"/>
        <v>0</v>
      </c>
      <c r="M38" s="319" t="s">
        <v>34</v>
      </c>
      <c r="N38" s="320">
        <f t="shared" si="7"/>
        <v>0</v>
      </c>
      <c r="O38" s="321">
        <f t="shared" si="8"/>
        <v>0</v>
      </c>
      <c r="P38" s="328">
        <f t="shared" si="9"/>
        <v>0</v>
      </c>
      <c r="Q38" s="329">
        <f t="shared" si="10"/>
        <v>0</v>
      </c>
      <c r="R38" s="326">
        <f t="shared" si="4"/>
        <v>0</v>
      </c>
      <c r="T38" s="318"/>
      <c r="U38" s="318"/>
      <c r="V38" s="318"/>
      <c r="W38" s="318"/>
      <c r="X38" s="318"/>
      <c r="Y38" s="318"/>
      <c r="Z38" s="318"/>
      <c r="AA38" s="318"/>
    </row>
    <row r="39" spans="2:27">
      <c r="B39" s="319" t="s">
        <v>35</v>
      </c>
      <c r="C39" s="320">
        <v>737314</v>
      </c>
      <c r="D39" s="321">
        <v>296444</v>
      </c>
      <c r="E39" s="322">
        <f t="shared" si="5"/>
        <v>0.40205936683692428</v>
      </c>
      <c r="F39" s="323">
        <f t="shared" si="6"/>
        <v>2.9503713324531968E-2</v>
      </c>
      <c r="G39" s="321">
        <f>IFERROR(VLOOKUP(B39,'[6]Tabla de Datos'!$A$4:$F$45,4,FALSE),0)</f>
        <v>262924</v>
      </c>
      <c r="H39" s="324">
        <f t="shared" si="0"/>
        <v>0.12748931250095086</v>
      </c>
      <c r="I39" s="325">
        <f t="shared" si="1"/>
        <v>0.12748931250095086</v>
      </c>
      <c r="J39" s="326">
        <f t="shared" si="2"/>
        <v>4.7660544761047335E-2</v>
      </c>
      <c r="K39" s="327">
        <f t="shared" si="3"/>
        <v>1.4585220614865224E-4</v>
      </c>
      <c r="M39" s="319" t="s">
        <v>35</v>
      </c>
      <c r="N39" s="320">
        <f t="shared" si="7"/>
        <v>3830193.1331213703</v>
      </c>
      <c r="O39" s="321">
        <f t="shared" si="8"/>
        <v>3712395.5738710337</v>
      </c>
      <c r="P39" s="328">
        <f t="shared" si="9"/>
        <v>7573.855023552801</v>
      </c>
      <c r="Q39" s="329">
        <f t="shared" si="10"/>
        <v>7550162.5620159572</v>
      </c>
      <c r="R39" s="326">
        <f t="shared" si="4"/>
        <v>2.907919053180992E-2</v>
      </c>
      <c r="T39" s="318"/>
      <c r="U39" s="318"/>
      <c r="V39" s="318"/>
      <c r="W39" s="318"/>
      <c r="X39" s="318"/>
      <c r="Y39" s="318"/>
      <c r="Z39" s="318"/>
      <c r="AA39" s="318"/>
    </row>
    <row r="40" spans="2:27">
      <c r="B40" s="319" t="s">
        <v>36</v>
      </c>
      <c r="C40" s="320">
        <v>752319</v>
      </c>
      <c r="D40" s="321">
        <v>94052</v>
      </c>
      <c r="E40" s="322">
        <f t="shared" si="5"/>
        <v>0.12501611683341773</v>
      </c>
      <c r="F40" s="323">
        <f t="shared" si="6"/>
        <v>9.173868279744337E-3</v>
      </c>
      <c r="G40" s="321">
        <f>IFERROR(VLOOKUP(B40,'[6]Tabla de Datos'!$A$4:$F$45,4,FALSE),0)</f>
        <v>85535</v>
      </c>
      <c r="H40" s="324">
        <f t="shared" si="0"/>
        <v>9.9573274098322395E-2</v>
      </c>
      <c r="I40" s="325">
        <f t="shared" si="1"/>
        <v>9.9573274098322395E-2</v>
      </c>
      <c r="J40" s="326">
        <f t="shared" si="2"/>
        <v>3.7224426064198395E-2</v>
      </c>
      <c r="K40" s="327">
        <f t="shared" si="3"/>
        <v>4.6274141803150139E-5</v>
      </c>
      <c r="M40" s="319" t="s">
        <v>36</v>
      </c>
      <c r="N40" s="320">
        <f t="shared" si="7"/>
        <v>1190958.1313624063</v>
      </c>
      <c r="O40" s="321">
        <f t="shared" si="8"/>
        <v>2899500.9447219525</v>
      </c>
      <c r="P40" s="328">
        <f t="shared" si="9"/>
        <v>2402.9368537571613</v>
      </c>
      <c r="Q40" s="329">
        <f t="shared" si="10"/>
        <v>4092862.0129381157</v>
      </c>
      <c r="R40" s="326">
        <f t="shared" si="4"/>
        <v>1.5763516787492316E-2</v>
      </c>
      <c r="T40" s="318"/>
      <c r="U40" s="318"/>
      <c r="V40" s="318"/>
      <c r="W40" s="318"/>
      <c r="X40" s="318"/>
      <c r="Y40" s="318"/>
      <c r="Z40" s="318"/>
      <c r="AA40" s="318"/>
    </row>
    <row r="41" spans="2:27">
      <c r="B41" s="319" t="s">
        <v>37</v>
      </c>
      <c r="C41" s="320">
        <v>4368244</v>
      </c>
      <c r="D41" s="321">
        <v>601205</v>
      </c>
      <c r="E41" s="322">
        <f t="shared" si="5"/>
        <v>0.13763081915753791</v>
      </c>
      <c r="F41" s="323">
        <f t="shared" si="6"/>
        <v>1.0099553866858407E-2</v>
      </c>
      <c r="G41" s="321">
        <f>IFERROR(VLOOKUP(B41,'[6]Tabla de Datos'!$A$4:$F$45,4,FALSE),0)</f>
        <v>684339</v>
      </c>
      <c r="H41" s="324">
        <f t="shared" si="0"/>
        <v>-0.12148072811866628</v>
      </c>
      <c r="I41" s="325">
        <f t="shared" si="1"/>
        <v>0</v>
      </c>
      <c r="J41" s="326">
        <f t="shared" si="2"/>
        <v>0</v>
      </c>
      <c r="K41" s="327">
        <f t="shared" si="3"/>
        <v>2.9579642562372813E-4</v>
      </c>
      <c r="M41" s="319" t="s">
        <v>37</v>
      </c>
      <c r="N41" s="320">
        <f t="shared" si="7"/>
        <v>1311131.2953365033</v>
      </c>
      <c r="O41" s="321">
        <f t="shared" si="8"/>
        <v>0</v>
      </c>
      <c r="P41" s="328">
        <f t="shared" si="9"/>
        <v>15360.201284003255</v>
      </c>
      <c r="Q41" s="329">
        <f t="shared" si="10"/>
        <v>1326491.4966205065</v>
      </c>
      <c r="R41" s="326">
        <f t="shared" si="4"/>
        <v>5.1089362185539498E-3</v>
      </c>
      <c r="T41" s="318"/>
      <c r="U41" s="318"/>
      <c r="V41" s="318"/>
      <c r="W41" s="318"/>
      <c r="X41" s="318"/>
      <c r="Y41" s="318"/>
      <c r="Z41" s="318"/>
      <c r="AA41" s="318"/>
    </row>
    <row r="42" spans="2:27">
      <c r="B42" s="319" t="s">
        <v>38</v>
      </c>
      <c r="C42" s="320">
        <v>54997682</v>
      </c>
      <c r="D42" s="321">
        <v>16720965.199999999</v>
      </c>
      <c r="E42" s="322">
        <f t="shared" si="5"/>
        <v>0.304030362588736</v>
      </c>
      <c r="F42" s="323">
        <f t="shared" si="6"/>
        <v>2.2310199437313018E-2</v>
      </c>
      <c r="G42" s="321">
        <f>IFERROR(VLOOKUP(B42,'[6]Tabla de Datos'!$A$4:$F$45,4,FALSE),0)</f>
        <v>16186491</v>
      </c>
      <c r="H42" s="324">
        <f t="shared" si="0"/>
        <v>3.3019769386706477E-2</v>
      </c>
      <c r="I42" s="325">
        <f t="shared" si="1"/>
        <v>3.3019769386706477E-2</v>
      </c>
      <c r="J42" s="326">
        <f t="shared" si="2"/>
        <v>1.234409509301297E-2</v>
      </c>
      <c r="K42" s="327">
        <f t="shared" si="3"/>
        <v>8.2268140470201454E-3</v>
      </c>
      <c r="M42" s="319" t="s">
        <v>38</v>
      </c>
      <c r="N42" s="320">
        <f t="shared" si="7"/>
        <v>2896326.0232166098</v>
      </c>
      <c r="O42" s="321">
        <f t="shared" si="8"/>
        <v>961511.54411894025</v>
      </c>
      <c r="P42" s="328">
        <f t="shared" si="9"/>
        <v>427204.34982213017</v>
      </c>
      <c r="Q42" s="329">
        <f t="shared" si="10"/>
        <v>4285041.9171576807</v>
      </c>
      <c r="R42" s="326">
        <f t="shared" si="4"/>
        <v>1.6503691055964432E-2</v>
      </c>
      <c r="T42" s="318"/>
      <c r="U42" s="318"/>
      <c r="V42" s="318"/>
      <c r="W42" s="318"/>
      <c r="X42" s="318"/>
      <c r="Y42" s="318"/>
      <c r="Z42" s="318"/>
      <c r="AA42" s="318"/>
    </row>
    <row r="43" spans="2:27">
      <c r="B43" s="319" t="s">
        <v>39</v>
      </c>
      <c r="C43" s="320">
        <v>0</v>
      </c>
      <c r="D43" s="321">
        <v>0</v>
      </c>
      <c r="E43" s="322">
        <f t="shared" si="5"/>
        <v>0</v>
      </c>
      <c r="F43" s="323">
        <f t="shared" si="6"/>
        <v>0</v>
      </c>
      <c r="G43" s="321">
        <f>IFERROR(VLOOKUP(B43,'[6]Tabla de Datos'!$A$4:$F$45,4,FALSE),0)</f>
        <v>0</v>
      </c>
      <c r="H43" s="324">
        <f t="shared" si="0"/>
        <v>0</v>
      </c>
      <c r="I43" s="325">
        <f t="shared" si="1"/>
        <v>0</v>
      </c>
      <c r="J43" s="326">
        <f t="shared" si="2"/>
        <v>0</v>
      </c>
      <c r="K43" s="327">
        <f t="shared" si="3"/>
        <v>0</v>
      </c>
      <c r="M43" s="319" t="s">
        <v>39</v>
      </c>
      <c r="N43" s="320">
        <f t="shared" si="7"/>
        <v>0</v>
      </c>
      <c r="O43" s="321">
        <f t="shared" si="8"/>
        <v>0</v>
      </c>
      <c r="P43" s="328">
        <f t="shared" si="9"/>
        <v>0</v>
      </c>
      <c r="Q43" s="329">
        <f t="shared" si="10"/>
        <v>0</v>
      </c>
      <c r="R43" s="326">
        <f t="shared" si="4"/>
        <v>0</v>
      </c>
      <c r="T43" s="318"/>
      <c r="U43" s="318"/>
      <c r="V43" s="318"/>
      <c r="W43" s="318"/>
      <c r="X43" s="318"/>
      <c r="Y43" s="318"/>
      <c r="Z43" s="318"/>
      <c r="AA43" s="318"/>
    </row>
    <row r="44" spans="2:27">
      <c r="B44" s="319" t="s">
        <v>40</v>
      </c>
      <c r="C44" s="320">
        <v>1283549</v>
      </c>
      <c r="D44" s="321">
        <v>476354</v>
      </c>
      <c r="E44" s="322">
        <f t="shared" si="5"/>
        <v>0.371122567194552</v>
      </c>
      <c r="F44" s="323">
        <f t="shared" si="6"/>
        <v>2.7233525031176656E-2</v>
      </c>
      <c r="G44" s="321">
        <f>IFERROR(VLOOKUP(B44,'[6]Tabla de Datos'!$A$4:$F$45,4,FALSE),0)</f>
        <v>507232</v>
      </c>
      <c r="H44" s="324">
        <f t="shared" si="0"/>
        <v>-6.0875496814081109E-2</v>
      </c>
      <c r="I44" s="325">
        <f t="shared" si="1"/>
        <v>0</v>
      </c>
      <c r="J44" s="326">
        <f t="shared" si="2"/>
        <v>0</v>
      </c>
      <c r="K44" s="327">
        <f t="shared" si="3"/>
        <v>2.3436899315801665E-4</v>
      </c>
      <c r="M44" s="319" t="s">
        <v>40</v>
      </c>
      <c r="N44" s="320">
        <f t="shared" si="7"/>
        <v>3535475.667680434</v>
      </c>
      <c r="O44" s="321">
        <f t="shared" si="8"/>
        <v>0</v>
      </c>
      <c r="P44" s="328">
        <f t="shared" si="9"/>
        <v>12170.380024184908</v>
      </c>
      <c r="Q44" s="329">
        <f t="shared" si="10"/>
        <v>3547646.0477046189</v>
      </c>
      <c r="R44" s="326">
        <f t="shared" si="4"/>
        <v>1.3663636314219933E-2</v>
      </c>
      <c r="T44" s="318"/>
      <c r="U44" s="318"/>
      <c r="V44" s="318"/>
      <c r="W44" s="318"/>
      <c r="X44" s="318"/>
      <c r="Y44" s="318"/>
      <c r="Z44" s="318"/>
      <c r="AA44" s="318"/>
    </row>
    <row r="45" spans="2:27">
      <c r="B45" s="319" t="s">
        <v>41</v>
      </c>
      <c r="C45" s="320">
        <v>0</v>
      </c>
      <c r="D45" s="321">
        <v>0</v>
      </c>
      <c r="E45" s="322">
        <f t="shared" si="5"/>
        <v>0</v>
      </c>
      <c r="F45" s="323">
        <f t="shared" si="6"/>
        <v>0</v>
      </c>
      <c r="G45" s="321">
        <f>IFERROR(VLOOKUP(B45,'[6]Tabla de Datos'!$A$4:$F$45,4,FALSE),0)</f>
        <v>0</v>
      </c>
      <c r="H45" s="324">
        <f t="shared" si="0"/>
        <v>0</v>
      </c>
      <c r="I45" s="325">
        <f t="shared" si="1"/>
        <v>0</v>
      </c>
      <c r="J45" s="326">
        <f t="shared" si="2"/>
        <v>0</v>
      </c>
      <c r="K45" s="327">
        <f t="shared" si="3"/>
        <v>0</v>
      </c>
      <c r="M45" s="319" t="s">
        <v>41</v>
      </c>
      <c r="N45" s="320">
        <f t="shared" si="7"/>
        <v>0</v>
      </c>
      <c r="O45" s="321">
        <f t="shared" si="8"/>
        <v>0</v>
      </c>
      <c r="P45" s="328">
        <f t="shared" si="9"/>
        <v>0</v>
      </c>
      <c r="Q45" s="329">
        <f t="shared" si="10"/>
        <v>0</v>
      </c>
      <c r="R45" s="326">
        <f t="shared" si="4"/>
        <v>0</v>
      </c>
      <c r="T45" s="318"/>
      <c r="U45" s="318"/>
      <c r="V45" s="318"/>
      <c r="W45" s="318"/>
      <c r="X45" s="318"/>
      <c r="Y45" s="318"/>
      <c r="Z45" s="318"/>
      <c r="AA45" s="318"/>
    </row>
    <row r="46" spans="2:27">
      <c r="B46" s="319" t="s">
        <v>42</v>
      </c>
      <c r="C46" s="320">
        <v>5999815</v>
      </c>
      <c r="D46" s="321">
        <v>704593</v>
      </c>
      <c r="E46" s="322">
        <f t="shared" si="5"/>
        <v>0.11743578760345111</v>
      </c>
      <c r="F46" s="323">
        <f t="shared" si="6"/>
        <v>8.6176124654202373E-3</v>
      </c>
      <c r="G46" s="321">
        <f>IFERROR(VLOOKUP(B46,'[6]Tabla de Datos'!$A$4:$F$45,4,FALSE),0)</f>
        <v>745242</v>
      </c>
      <c r="H46" s="324">
        <f t="shared" si="0"/>
        <v>-5.4544698232252053E-2</v>
      </c>
      <c r="I46" s="325">
        <f t="shared" si="1"/>
        <v>0</v>
      </c>
      <c r="J46" s="326">
        <f t="shared" si="2"/>
        <v>0</v>
      </c>
      <c r="K46" s="327">
        <f t="shared" si="3"/>
        <v>3.4666393479678223E-4</v>
      </c>
      <c r="M46" s="319" t="s">
        <v>42</v>
      </c>
      <c r="N46" s="320">
        <f t="shared" si="7"/>
        <v>1118744.6043108313</v>
      </c>
      <c r="O46" s="321">
        <f t="shared" si="8"/>
        <v>0</v>
      </c>
      <c r="P46" s="328">
        <f t="shared" si="9"/>
        <v>18001.663830639642</v>
      </c>
      <c r="Q46" s="329">
        <f t="shared" si="10"/>
        <v>1136746.2681414708</v>
      </c>
      <c r="R46" s="326">
        <f t="shared" si="4"/>
        <v>4.3781390196694758E-3</v>
      </c>
      <c r="T46" s="318"/>
      <c r="U46" s="318"/>
      <c r="V46" s="318"/>
      <c r="W46" s="318"/>
      <c r="X46" s="318"/>
      <c r="Y46" s="318"/>
      <c r="Z46" s="318"/>
      <c r="AA46" s="318"/>
    </row>
    <row r="47" spans="2:27">
      <c r="B47" s="319" t="s">
        <v>43</v>
      </c>
      <c r="C47" s="320">
        <v>1019262</v>
      </c>
      <c r="D47" s="321">
        <v>625255</v>
      </c>
      <c r="E47" s="322">
        <f t="shared" si="5"/>
        <v>0.61343893915401537</v>
      </c>
      <c r="F47" s="323">
        <f t="shared" si="6"/>
        <v>4.5015060201907799E-2</v>
      </c>
      <c r="G47" s="321">
        <f>IFERROR(VLOOKUP(B47,'[6]Tabla de Datos'!$A$4:$F$45,4,FALSE),0)</f>
        <v>536095</v>
      </c>
      <c r="H47" s="324">
        <f t="shared" si="0"/>
        <v>0.16631380632164072</v>
      </c>
      <c r="I47" s="325">
        <f t="shared" si="1"/>
        <v>0.16631380632164072</v>
      </c>
      <c r="J47" s="326">
        <f t="shared" si="2"/>
        <v>6.2174675312596066E-2</v>
      </c>
      <c r="K47" s="327">
        <f t="shared" si="3"/>
        <v>3.076291682593527E-4</v>
      </c>
      <c r="M47" s="319" t="s">
        <v>43</v>
      </c>
      <c r="N47" s="320">
        <f t="shared" si="7"/>
        <v>5843887.2617783425</v>
      </c>
      <c r="O47" s="321">
        <f t="shared" si="8"/>
        <v>4842936.4497318026</v>
      </c>
      <c r="P47" s="328">
        <f t="shared" si="9"/>
        <v>15974.655323607516</v>
      </c>
      <c r="Q47" s="329">
        <f t="shared" si="10"/>
        <v>10702798.366833752</v>
      </c>
      <c r="R47" s="326">
        <f t="shared" si="4"/>
        <v>4.1221458528384589E-2</v>
      </c>
      <c r="T47" s="318"/>
      <c r="U47" s="318"/>
      <c r="V47" s="318"/>
      <c r="W47" s="318"/>
      <c r="X47" s="318"/>
      <c r="Y47" s="318"/>
      <c r="Z47" s="318"/>
      <c r="AA47" s="318"/>
    </row>
    <row r="48" spans="2:27">
      <c r="B48" s="319" t="s">
        <v>44</v>
      </c>
      <c r="C48" s="320">
        <v>18416508</v>
      </c>
      <c r="D48" s="321">
        <v>6249012</v>
      </c>
      <c r="E48" s="322">
        <f t="shared" si="5"/>
        <v>0.33931579211433566</v>
      </c>
      <c r="F48" s="323">
        <f t="shared" si="6"/>
        <v>2.4899496648434875E-2</v>
      </c>
      <c r="G48" s="321">
        <f>IFERROR(VLOOKUP(B48,'[6]Tabla de Datos'!$A$4:$F$45,4,FALSE),0)</f>
        <v>6777223</v>
      </c>
      <c r="H48" s="324">
        <f t="shared" si="0"/>
        <v>-7.793915000288465E-2</v>
      </c>
      <c r="I48" s="325">
        <f t="shared" si="1"/>
        <v>0</v>
      </c>
      <c r="J48" s="326">
        <f t="shared" si="2"/>
        <v>0</v>
      </c>
      <c r="K48" s="327">
        <f t="shared" si="3"/>
        <v>3.0745509656103735E-3</v>
      </c>
      <c r="M48" s="319" t="s">
        <v>44</v>
      </c>
      <c r="N48" s="320">
        <f t="shared" si="7"/>
        <v>3232470.4362455616</v>
      </c>
      <c r="O48" s="321">
        <f t="shared" si="8"/>
        <v>0</v>
      </c>
      <c r="P48" s="328">
        <f t="shared" si="9"/>
        <v>159656.16078733836</v>
      </c>
      <c r="Q48" s="329">
        <f t="shared" si="10"/>
        <v>3392126.5970329</v>
      </c>
      <c r="R48" s="326">
        <f t="shared" si="4"/>
        <v>1.3064658517339515E-2</v>
      </c>
      <c r="T48" s="318"/>
      <c r="U48" s="318"/>
      <c r="V48" s="318"/>
      <c r="W48" s="318"/>
      <c r="X48" s="318"/>
      <c r="Y48" s="318"/>
      <c r="Z48" s="318"/>
      <c r="AA48" s="318"/>
    </row>
    <row r="49" spans="2:27">
      <c r="B49" s="319" t="s">
        <v>45</v>
      </c>
      <c r="C49" s="320">
        <v>345400602</v>
      </c>
      <c r="D49" s="321">
        <v>19718538</v>
      </c>
      <c r="E49" s="322">
        <f t="shared" si="5"/>
        <v>5.7088892971877331E-2</v>
      </c>
      <c r="F49" s="323">
        <f t="shared" si="6"/>
        <v>4.1892677330418338E-3</v>
      </c>
      <c r="G49" s="321">
        <f>IFERROR(VLOOKUP(B49,'[6]Tabla de Datos'!$A$4:$F$45,4,FALSE),0)</f>
        <v>21565896.16</v>
      </c>
      <c r="H49" s="324">
        <f t="shared" si="0"/>
        <v>-8.566108944855455E-2</v>
      </c>
      <c r="I49" s="325">
        <f t="shared" si="1"/>
        <v>0</v>
      </c>
      <c r="J49" s="326">
        <f t="shared" si="2"/>
        <v>0</v>
      </c>
      <c r="K49" s="327">
        <f t="shared" si="3"/>
        <v>9.7016376426105194E-3</v>
      </c>
      <c r="M49" s="319" t="s">
        <v>45</v>
      </c>
      <c r="N49" s="320">
        <f t="shared" si="7"/>
        <v>543853.72876308288</v>
      </c>
      <c r="O49" s="321">
        <f t="shared" si="8"/>
        <v>0</v>
      </c>
      <c r="P49" s="328">
        <f t="shared" si="9"/>
        <v>503789.4107771343</v>
      </c>
      <c r="Q49" s="329">
        <f t="shared" si="10"/>
        <v>1047643.1395402171</v>
      </c>
      <c r="R49" s="326">
        <f t="shared" si="4"/>
        <v>4.0349613950430218E-3</v>
      </c>
      <c r="T49" s="318"/>
      <c r="U49" s="318"/>
      <c r="V49" s="318"/>
      <c r="W49" s="318"/>
      <c r="X49" s="318"/>
      <c r="Y49" s="318"/>
      <c r="Z49" s="318"/>
      <c r="AA49" s="318"/>
    </row>
    <row r="50" spans="2:27">
      <c r="B50" s="319" t="s">
        <v>46</v>
      </c>
      <c r="C50" s="320">
        <v>628178081</v>
      </c>
      <c r="D50" s="321">
        <v>290272983.67000002</v>
      </c>
      <c r="E50" s="322">
        <f t="shared" si="5"/>
        <v>0.46208709353231958</v>
      </c>
      <c r="F50" s="323">
        <f t="shared" si="6"/>
        <v>3.3908637039846465E-2</v>
      </c>
      <c r="G50" s="321">
        <f>IFERROR(VLOOKUP(B50,'[6]Tabla de Datos'!$A$4:$F$45,4,FALSE),0)</f>
        <v>273934217.07000005</v>
      </c>
      <c r="H50" s="324">
        <f t="shared" si="0"/>
        <v>5.9644854793093671E-2</v>
      </c>
      <c r="I50" s="325">
        <f t="shared" si="1"/>
        <v>5.9644854793093671E-2</v>
      </c>
      <c r="J50" s="326">
        <f t="shared" si="2"/>
        <v>2.229760452752624E-2</v>
      </c>
      <c r="K50" s="327">
        <f t="shared" si="3"/>
        <v>0.14281602951525821</v>
      </c>
      <c r="M50" s="319" t="s">
        <v>46</v>
      </c>
      <c r="N50" s="320">
        <f t="shared" si="7"/>
        <v>4402043.4755083555</v>
      </c>
      <c r="O50" s="321">
        <f t="shared" si="8"/>
        <v>1736814.5658202523</v>
      </c>
      <c r="P50" s="328">
        <f t="shared" si="9"/>
        <v>7416191.5760504156</v>
      </c>
      <c r="Q50" s="329">
        <f t="shared" si="10"/>
        <v>13555049.617379025</v>
      </c>
      <c r="R50" s="326">
        <f t="shared" si="4"/>
        <v>5.2206805781232761E-2</v>
      </c>
      <c r="T50" s="318"/>
      <c r="U50" s="318"/>
      <c r="V50" s="318"/>
      <c r="W50" s="318"/>
      <c r="X50" s="318"/>
      <c r="Y50" s="318"/>
      <c r="Z50" s="318"/>
      <c r="AA50" s="318"/>
    </row>
    <row r="51" spans="2:27">
      <c r="B51" s="319" t="s">
        <v>47</v>
      </c>
      <c r="C51" s="320">
        <v>1066601268</v>
      </c>
      <c r="D51" s="321">
        <v>691961660.51999998</v>
      </c>
      <c r="E51" s="322">
        <f t="shared" si="5"/>
        <v>0.64875383264592179</v>
      </c>
      <c r="F51" s="323">
        <f t="shared" si="6"/>
        <v>4.7606519522625956E-2</v>
      </c>
      <c r="G51" s="321">
        <f>IFERROR(VLOOKUP(B51,'[6]Tabla de Datos'!$A$4:$F$45,4,FALSE),0)</f>
        <v>648216317.71000004</v>
      </c>
      <c r="H51" s="324">
        <f t="shared" si="0"/>
        <v>6.7485716750455005E-2</v>
      </c>
      <c r="I51" s="325">
        <f t="shared" si="1"/>
        <v>6.7485716750455005E-2</v>
      </c>
      <c r="J51" s="326">
        <f t="shared" si="2"/>
        <v>2.5228828682344911E-2</v>
      </c>
      <c r="K51" s="327">
        <f t="shared" si="3"/>
        <v>0.34044924085873468</v>
      </c>
      <c r="M51" s="319" t="s">
        <v>47</v>
      </c>
      <c r="N51" s="320">
        <f t="shared" si="7"/>
        <v>6180312.3614191022</v>
      </c>
      <c r="O51" s="321">
        <f t="shared" si="8"/>
        <v>1965134.7336431425</v>
      </c>
      <c r="P51" s="328">
        <f t="shared" si="9"/>
        <v>17678945.428598113</v>
      </c>
      <c r="Q51" s="329">
        <f t="shared" si="10"/>
        <v>25824392.523660358</v>
      </c>
      <c r="R51" s="326">
        <f t="shared" si="4"/>
        <v>9.9461756537763416E-2</v>
      </c>
      <c r="T51" s="318"/>
      <c r="U51" s="318"/>
      <c r="V51" s="318"/>
      <c r="W51" s="318"/>
      <c r="X51" s="318"/>
      <c r="Y51" s="318"/>
      <c r="Z51" s="318"/>
      <c r="AA51" s="318"/>
    </row>
    <row r="52" spans="2:27">
      <c r="B52" s="319" t="s">
        <v>48</v>
      </c>
      <c r="C52" s="320">
        <v>260271541</v>
      </c>
      <c r="D52" s="321">
        <v>108456329.03999999</v>
      </c>
      <c r="E52" s="322">
        <f t="shared" si="5"/>
        <v>0.41670452567843363</v>
      </c>
      <c r="F52" s="323">
        <f t="shared" si="6"/>
        <v>3.057839682575576E-2</v>
      </c>
      <c r="G52" s="321">
        <f>IFERROR(VLOOKUP(B52,'[6]Tabla de Datos'!$A$4:$F$45,4,FALSE),0)</f>
        <v>121128581.79000001</v>
      </c>
      <c r="H52" s="324">
        <f t="shared" si="0"/>
        <v>-0.1046181880670396</v>
      </c>
      <c r="I52" s="325">
        <f t="shared" si="1"/>
        <v>0</v>
      </c>
      <c r="J52" s="326">
        <f t="shared" si="2"/>
        <v>0</v>
      </c>
      <c r="K52" s="327">
        <f t="shared" si="3"/>
        <v>5.3361157119955663E-2</v>
      </c>
      <c r="M52" s="319" t="s">
        <v>48</v>
      </c>
      <c r="N52" s="320">
        <f t="shared" si="7"/>
        <v>3969709.3127082833</v>
      </c>
      <c r="O52" s="321">
        <f t="shared" si="8"/>
        <v>0</v>
      </c>
      <c r="P52" s="328">
        <f t="shared" si="9"/>
        <v>2770953.409533333</v>
      </c>
      <c r="Q52" s="329">
        <f t="shared" si="10"/>
        <v>6740662.7222416159</v>
      </c>
      <c r="R52" s="326">
        <f t="shared" si="4"/>
        <v>2.5961429836869016E-2</v>
      </c>
      <c r="T52" s="318"/>
      <c r="U52" s="318"/>
      <c r="V52" s="318"/>
      <c r="W52" s="318"/>
      <c r="X52" s="318"/>
      <c r="Y52" s="318"/>
      <c r="Z52" s="318"/>
      <c r="AA52" s="318"/>
    </row>
    <row r="53" spans="2:27">
      <c r="B53" s="319" t="s">
        <v>49</v>
      </c>
      <c r="C53" s="320">
        <v>164659580</v>
      </c>
      <c r="D53" s="321">
        <v>65213950.950000003</v>
      </c>
      <c r="E53" s="322">
        <f t="shared" si="5"/>
        <v>0.39605318409047324</v>
      </c>
      <c r="F53" s="323">
        <f t="shared" si="6"/>
        <v>2.90629707164934E-2</v>
      </c>
      <c r="G53" s="321">
        <f>IFERROR(VLOOKUP(B53,'[6]Tabla de Datos'!$A$4:$F$45,4,FALSE),0)</f>
        <v>61393149</v>
      </c>
      <c r="H53" s="324">
        <f t="shared" si="0"/>
        <v>6.2234988956178183E-2</v>
      </c>
      <c r="I53" s="325">
        <f t="shared" si="1"/>
        <v>6.2234988956178183E-2</v>
      </c>
      <c r="J53" s="326">
        <f t="shared" si="2"/>
        <v>2.3265899067634349E-2</v>
      </c>
      <c r="K53" s="327">
        <f t="shared" si="3"/>
        <v>3.2085650637987261E-2</v>
      </c>
      <c r="M53" s="319" t="s">
        <v>49</v>
      </c>
      <c r="N53" s="320">
        <f t="shared" si="7"/>
        <v>3772975.6130006174</v>
      </c>
      <c r="O53" s="321">
        <f t="shared" si="8"/>
        <v>1812237.379028186</v>
      </c>
      <c r="P53" s="328">
        <f t="shared" si="9"/>
        <v>1666152.8315917456</v>
      </c>
      <c r="Q53" s="329">
        <f t="shared" si="10"/>
        <v>7251365.8236205494</v>
      </c>
      <c r="R53" s="326">
        <f t="shared" si="4"/>
        <v>2.792838520613446E-2</v>
      </c>
      <c r="T53" s="318"/>
      <c r="U53" s="318"/>
      <c r="V53" s="318"/>
      <c r="W53" s="318"/>
      <c r="X53" s="318"/>
      <c r="Y53" s="318"/>
      <c r="Z53" s="318"/>
      <c r="AA53" s="318"/>
    </row>
    <row r="54" spans="2:27">
      <c r="B54" s="319" t="s">
        <v>50</v>
      </c>
      <c r="C54" s="320">
        <v>0</v>
      </c>
      <c r="D54" s="321">
        <v>0</v>
      </c>
      <c r="E54" s="322">
        <f t="shared" si="5"/>
        <v>0</v>
      </c>
      <c r="F54" s="323">
        <f t="shared" si="6"/>
        <v>0</v>
      </c>
      <c r="G54" s="321">
        <f>IFERROR(VLOOKUP(B54,'[6]Tabla de Datos'!$A$4:$F$45,4,FALSE),0)</f>
        <v>0</v>
      </c>
      <c r="H54" s="324">
        <f t="shared" si="0"/>
        <v>0</v>
      </c>
      <c r="I54" s="325">
        <f t="shared" si="1"/>
        <v>0</v>
      </c>
      <c r="J54" s="326">
        <f t="shared" si="2"/>
        <v>0</v>
      </c>
      <c r="K54" s="327">
        <f t="shared" si="3"/>
        <v>0</v>
      </c>
      <c r="M54" s="319" t="s">
        <v>50</v>
      </c>
      <c r="N54" s="320">
        <f t="shared" si="7"/>
        <v>0</v>
      </c>
      <c r="O54" s="321">
        <f t="shared" si="8"/>
        <v>0</v>
      </c>
      <c r="P54" s="328">
        <f t="shared" si="9"/>
        <v>0</v>
      </c>
      <c r="Q54" s="329">
        <f t="shared" si="10"/>
        <v>0</v>
      </c>
      <c r="R54" s="326">
        <f t="shared" si="4"/>
        <v>0</v>
      </c>
      <c r="T54" s="318"/>
      <c r="U54" s="318"/>
      <c r="V54" s="318"/>
      <c r="W54" s="318"/>
      <c r="X54" s="318"/>
      <c r="Y54" s="318"/>
      <c r="Z54" s="318"/>
      <c r="AA54" s="318"/>
    </row>
    <row r="55" spans="2:27">
      <c r="B55" s="319" t="s">
        <v>51</v>
      </c>
      <c r="C55" s="320">
        <v>2885796</v>
      </c>
      <c r="D55" s="321">
        <v>442199</v>
      </c>
      <c r="E55" s="322">
        <f t="shared" si="5"/>
        <v>0.15323293815640468</v>
      </c>
      <c r="F55" s="323">
        <f t="shared" si="6"/>
        <v>1.124446052534326E-2</v>
      </c>
      <c r="G55" s="321">
        <f>IFERROR(VLOOKUP(B55,'[6]Tabla de Datos'!$A$4:$F$45,4,FALSE),0)</f>
        <v>482832</v>
      </c>
      <c r="H55" s="324">
        <f t="shared" si="0"/>
        <v>-8.4155565496901619E-2</v>
      </c>
      <c r="I55" s="325">
        <f t="shared" si="1"/>
        <v>0</v>
      </c>
      <c r="J55" s="326">
        <f t="shared" si="2"/>
        <v>0</v>
      </c>
      <c r="K55" s="327">
        <f t="shared" si="3"/>
        <v>2.1756453059170659E-4</v>
      </c>
      <c r="M55" s="319" t="s">
        <v>51</v>
      </c>
      <c r="N55" s="320">
        <f t="shared" si="7"/>
        <v>1459763.8953471389</v>
      </c>
      <c r="O55" s="321">
        <f t="shared" si="8"/>
        <v>0</v>
      </c>
      <c r="P55" s="328">
        <f t="shared" si="9"/>
        <v>11297.753091848797</v>
      </c>
      <c r="Q55" s="329">
        <f t="shared" si="10"/>
        <v>1471061.6484389876</v>
      </c>
      <c r="R55" s="326">
        <f t="shared" si="4"/>
        <v>5.6657431687899716E-3</v>
      </c>
      <c r="T55" s="318"/>
      <c r="U55" s="318"/>
      <c r="V55" s="318"/>
      <c r="W55" s="318"/>
      <c r="X55" s="318"/>
      <c r="Y55" s="318"/>
      <c r="Z55" s="318"/>
      <c r="AA55" s="318"/>
    </row>
    <row r="56" spans="2:27" ht="13.5" thickBot="1">
      <c r="B56" s="330" t="s">
        <v>52</v>
      </c>
      <c r="C56" s="331">
        <f t="shared" ref="C56:F56" si="11">SUM(C5:C55)</f>
        <v>4821287971</v>
      </c>
      <c r="D56" s="332">
        <f t="shared" si="11"/>
        <v>2032495824.5599999</v>
      </c>
      <c r="E56" s="333">
        <f t="shared" si="11"/>
        <v>13.627415722705553</v>
      </c>
      <c r="F56" s="334">
        <f t="shared" si="11"/>
        <v>0.99999999999999989</v>
      </c>
      <c r="G56" s="335">
        <f>SUM(G5:G55)</f>
        <v>1917676962.6199999</v>
      </c>
      <c r="H56" s="336"/>
      <c r="I56" s="337">
        <f>SUM(I5:I55)</f>
        <v>2.6749445089252752</v>
      </c>
      <c r="J56" s="338">
        <f>SUM(J5:J55)</f>
        <v>0.99999999999999989</v>
      </c>
      <c r="K56" s="339">
        <f>SUM(K5:K55)</f>
        <v>1</v>
      </c>
      <c r="M56" s="330" t="s">
        <v>52</v>
      </c>
      <c r="N56" s="340">
        <f>SUM(N5:N55)</f>
        <v>129820714.12470686</v>
      </c>
      <c r="O56" s="335">
        <f>SUM(O5:O55)</f>
        <v>77892428.474824116</v>
      </c>
      <c r="P56" s="341">
        <f>SUM(P5:P55)</f>
        <v>51928285.649882764</v>
      </c>
      <c r="Q56" s="342">
        <f>SUM(Q5:Q55)</f>
        <v>259641428.24941376</v>
      </c>
      <c r="R56" s="338">
        <f>SUM(R5:R55)</f>
        <v>0.99999999999999978</v>
      </c>
      <c r="T56" s="318"/>
      <c r="U56" s="318"/>
      <c r="V56" s="318"/>
      <c r="W56" s="318"/>
      <c r="X56" s="318"/>
      <c r="Y56" s="318"/>
      <c r="Z56" s="318"/>
      <c r="AA56" s="318"/>
    </row>
    <row r="57" spans="2:27" ht="13.5" thickTop="1"/>
    <row r="59" spans="2:27">
      <c r="M59" s="522" t="s">
        <v>270</v>
      </c>
      <c r="N59" s="522"/>
      <c r="O59" s="522"/>
      <c r="P59" s="522"/>
      <c r="Q59" s="522"/>
      <c r="R59" s="522"/>
    </row>
    <row r="60" spans="2:27">
      <c r="M60" s="522"/>
      <c r="N60" s="522"/>
      <c r="O60" s="522"/>
      <c r="P60" s="522"/>
      <c r="Q60" s="522"/>
      <c r="R60" s="522"/>
    </row>
    <row r="61" spans="2:27">
      <c r="M61" s="522"/>
      <c r="N61" s="522"/>
      <c r="O61" s="522"/>
      <c r="P61" s="522"/>
      <c r="Q61" s="522"/>
      <c r="R61" s="522"/>
    </row>
    <row r="62" spans="2:27">
      <c r="M62" s="522"/>
      <c r="N62" s="522"/>
      <c r="O62" s="522"/>
      <c r="P62" s="522"/>
      <c r="Q62" s="522"/>
      <c r="R62" s="522"/>
    </row>
    <row r="63" spans="2:27">
      <c r="M63" s="522"/>
      <c r="N63" s="522"/>
      <c r="O63" s="522"/>
      <c r="P63" s="522"/>
      <c r="Q63" s="522"/>
      <c r="R63" s="522"/>
    </row>
  </sheetData>
  <mergeCells count="4">
    <mergeCell ref="C1:F1"/>
    <mergeCell ref="G1:J1"/>
    <mergeCell ref="M1:R1"/>
    <mergeCell ref="M59:R6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65"/>
  <sheetViews>
    <sheetView topLeftCell="I1" zoomScale="85" zoomScaleNormal="85" zoomScaleSheetLayoutView="100" workbookViewId="0">
      <selection activeCell="S7" sqref="S7"/>
    </sheetView>
  </sheetViews>
  <sheetFormatPr baseColWidth="10" defaultColWidth="9.7109375" defaultRowHeight="14.25"/>
  <cols>
    <col min="1" max="1" width="26.5703125" style="17" customWidth="1"/>
    <col min="2" max="2" width="19" style="17" customWidth="1"/>
    <col min="3" max="3" width="15.5703125" style="17" customWidth="1"/>
    <col min="4" max="4" width="18.5703125" style="17" customWidth="1"/>
    <col min="5" max="5" width="12.42578125" style="17" customWidth="1"/>
    <col min="6" max="6" width="8.85546875" style="17" customWidth="1"/>
    <col min="7" max="7" width="18.5703125" style="17" customWidth="1"/>
    <col min="8" max="8" width="19.7109375" style="17" customWidth="1"/>
    <col min="9" max="9" width="18.7109375" style="17" customWidth="1"/>
    <col min="10" max="10" width="13.7109375" style="17" customWidth="1"/>
    <col min="11" max="11" width="18.28515625" style="17" customWidth="1"/>
    <col min="12" max="12" width="16.140625" style="17" customWidth="1"/>
    <col min="13" max="13" width="14.140625" style="17" customWidth="1"/>
    <col min="14" max="14" width="13.5703125" style="34" customWidth="1"/>
    <col min="15" max="15" width="5.42578125" style="17" customWidth="1"/>
    <col min="16" max="16" width="26.5703125" style="17" customWidth="1"/>
    <col min="17" max="17" width="16.140625" style="17" customWidth="1"/>
    <col min="18" max="18" width="15.5703125" style="17" customWidth="1"/>
    <col min="19" max="19" width="18.5703125" style="17" customWidth="1"/>
    <col min="20" max="20" width="12.42578125" style="17" customWidth="1"/>
    <col min="21" max="21" width="8.85546875" style="17" customWidth="1"/>
    <col min="22" max="22" width="18.5703125" style="17" customWidth="1"/>
    <col min="23" max="23" width="19.7109375" style="17" customWidth="1"/>
    <col min="24" max="24" width="18.7109375" style="17" customWidth="1"/>
    <col min="25" max="25" width="13.7109375" style="17" customWidth="1"/>
    <col min="26" max="26" width="18.28515625" style="17" customWidth="1"/>
    <col min="27" max="27" width="16.140625" style="17" customWidth="1"/>
    <col min="28" max="28" width="14.140625" style="17" customWidth="1"/>
    <col min="29" max="29" width="13.5703125" style="34" customWidth="1"/>
    <col min="30" max="30" width="9.7109375" style="17"/>
    <col min="31" max="31" width="11.42578125" style="17" bestFit="1" customWidth="1"/>
    <col min="32" max="16384" width="9.7109375" style="17"/>
  </cols>
  <sheetData>
    <row r="1" spans="1:69" ht="24.75" customHeight="1">
      <c r="A1" s="531" t="s">
        <v>165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P1" s="531" t="s">
        <v>165</v>
      </c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</row>
    <row r="2" spans="1:69" ht="24.75" customHeight="1" thickBot="1">
      <c r="A2" s="179"/>
      <c r="B2" s="533" t="s">
        <v>219</v>
      </c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P2" s="179"/>
      <c r="Q2" s="534" t="s">
        <v>273</v>
      </c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</row>
    <row r="3" spans="1:69" ht="84" customHeight="1" thickBot="1">
      <c r="A3" s="529" t="s">
        <v>0</v>
      </c>
      <c r="B3" s="523" t="s">
        <v>177</v>
      </c>
      <c r="C3" s="523" t="s">
        <v>178</v>
      </c>
      <c r="D3" s="523" t="s">
        <v>188</v>
      </c>
      <c r="E3" s="525" t="s">
        <v>179</v>
      </c>
      <c r="F3" s="526"/>
      <c r="G3" s="35" t="s">
        <v>180</v>
      </c>
      <c r="H3" s="523" t="s">
        <v>181</v>
      </c>
      <c r="I3" s="523" t="s">
        <v>182</v>
      </c>
      <c r="J3" s="523" t="s">
        <v>183</v>
      </c>
      <c r="K3" s="180" t="s">
        <v>184</v>
      </c>
      <c r="L3" s="523" t="s">
        <v>185</v>
      </c>
      <c r="M3" s="523" t="s">
        <v>274</v>
      </c>
      <c r="N3" s="523" t="s">
        <v>275</v>
      </c>
      <c r="P3" s="529" t="s">
        <v>0</v>
      </c>
      <c r="Q3" s="523" t="s">
        <v>177</v>
      </c>
      <c r="R3" s="523" t="s">
        <v>178</v>
      </c>
      <c r="S3" s="523" t="s">
        <v>188</v>
      </c>
      <c r="T3" s="525" t="s">
        <v>179</v>
      </c>
      <c r="U3" s="526"/>
      <c r="V3" s="35" t="s">
        <v>180</v>
      </c>
      <c r="W3" s="523" t="s">
        <v>181</v>
      </c>
      <c r="X3" s="523" t="s">
        <v>182</v>
      </c>
      <c r="Y3" s="523" t="s">
        <v>183</v>
      </c>
      <c r="Z3" s="180" t="s">
        <v>184</v>
      </c>
      <c r="AA3" s="523" t="s">
        <v>185</v>
      </c>
      <c r="AB3" s="523" t="s">
        <v>274</v>
      </c>
      <c r="AC3" s="523" t="s">
        <v>276</v>
      </c>
    </row>
    <row r="4" spans="1:69" ht="20.45" customHeight="1" thickBot="1">
      <c r="A4" s="530"/>
      <c r="B4" s="524"/>
      <c r="C4" s="524"/>
      <c r="D4" s="524"/>
      <c r="E4" s="527"/>
      <c r="F4" s="528"/>
      <c r="G4" s="36">
        <v>4.8300000000000003E-2</v>
      </c>
      <c r="H4" s="524"/>
      <c r="I4" s="524"/>
      <c r="J4" s="524"/>
      <c r="K4" s="37">
        <f>+H58/J58</f>
        <v>0.46089882551114486</v>
      </c>
      <c r="L4" s="524"/>
      <c r="M4" s="524"/>
      <c r="N4" s="524"/>
      <c r="P4" s="530"/>
      <c r="Q4" s="524"/>
      <c r="R4" s="524"/>
      <c r="S4" s="524"/>
      <c r="T4" s="527"/>
      <c r="U4" s="528"/>
      <c r="V4" s="36">
        <v>4.8300000000000003E-2</v>
      </c>
      <c r="W4" s="524"/>
      <c r="X4" s="524"/>
      <c r="Y4" s="524"/>
      <c r="Z4" s="37">
        <f>+W58/Y58</f>
        <v>0.37988390746255746</v>
      </c>
      <c r="AA4" s="524"/>
      <c r="AB4" s="524"/>
      <c r="AC4" s="524"/>
    </row>
    <row r="5" spans="1:69" ht="20.45" customHeight="1">
      <c r="A5" s="19"/>
      <c r="B5" s="38" t="s">
        <v>130</v>
      </c>
      <c r="C5" s="38" t="s">
        <v>130</v>
      </c>
      <c r="D5" s="39" t="s">
        <v>130</v>
      </c>
      <c r="E5" s="39" t="s">
        <v>130</v>
      </c>
      <c r="F5" s="39" t="s">
        <v>131</v>
      </c>
      <c r="G5" s="40" t="s">
        <v>130</v>
      </c>
      <c r="H5" s="38" t="s">
        <v>130</v>
      </c>
      <c r="I5" s="38" t="s">
        <v>130</v>
      </c>
      <c r="J5" s="40" t="s">
        <v>130</v>
      </c>
      <c r="K5" s="38" t="s">
        <v>130</v>
      </c>
      <c r="L5" s="38" t="s">
        <v>130</v>
      </c>
      <c r="M5" s="38"/>
      <c r="N5" s="38"/>
      <c r="P5" s="19"/>
      <c r="Q5" s="38" t="s">
        <v>130</v>
      </c>
      <c r="R5" s="38" t="s">
        <v>130</v>
      </c>
      <c r="S5" s="39" t="s">
        <v>130</v>
      </c>
      <c r="T5" s="39" t="s">
        <v>130</v>
      </c>
      <c r="U5" s="39" t="s">
        <v>131</v>
      </c>
      <c r="V5" s="40" t="s">
        <v>130</v>
      </c>
      <c r="W5" s="38" t="s">
        <v>130</v>
      </c>
      <c r="X5" s="38" t="s">
        <v>130</v>
      </c>
      <c r="Y5" s="40" t="s">
        <v>130</v>
      </c>
      <c r="Z5" s="38" t="s">
        <v>130</v>
      </c>
      <c r="AA5" s="38" t="s">
        <v>130</v>
      </c>
      <c r="AB5" s="38"/>
      <c r="AC5" s="38"/>
    </row>
    <row r="6" spans="1:69" ht="15.75" thickBot="1">
      <c r="A6" s="41"/>
      <c r="B6" s="41"/>
      <c r="C6" s="41"/>
      <c r="D6" s="42" t="s">
        <v>145</v>
      </c>
      <c r="E6" s="42"/>
      <c r="F6" s="43"/>
      <c r="G6" s="42" t="s">
        <v>146</v>
      </c>
      <c r="H6" s="42" t="s">
        <v>147</v>
      </c>
      <c r="I6" s="42" t="s">
        <v>148</v>
      </c>
      <c r="J6" s="42" t="s">
        <v>149</v>
      </c>
      <c r="K6" s="42" t="s">
        <v>150</v>
      </c>
      <c r="L6" s="42"/>
      <c r="M6" s="42"/>
      <c r="N6" s="42" t="s">
        <v>151</v>
      </c>
      <c r="P6" s="41"/>
      <c r="Q6" s="41"/>
      <c r="R6" s="41"/>
      <c r="S6" s="42" t="s">
        <v>145</v>
      </c>
      <c r="T6" s="42"/>
      <c r="U6" s="43"/>
      <c r="V6" s="42" t="s">
        <v>146</v>
      </c>
      <c r="W6" s="42" t="s">
        <v>147</v>
      </c>
      <c r="X6" s="42" t="s">
        <v>148</v>
      </c>
      <c r="Y6" s="42" t="s">
        <v>149</v>
      </c>
      <c r="Z6" s="42" t="s">
        <v>150</v>
      </c>
      <c r="AA6" s="42"/>
      <c r="AB6" s="42"/>
      <c r="AC6" s="42" t="s">
        <v>151</v>
      </c>
      <c r="BQ6" s="17">
        <f>[7]ParFedAn19!C7*CaGa19!N7</f>
        <v>592343.34983260871</v>
      </c>
    </row>
    <row r="7" spans="1:69" ht="12.75" customHeight="1" thickTop="1">
      <c r="A7" s="393" t="s">
        <v>1</v>
      </c>
      <c r="B7" s="394">
        <v>9331829</v>
      </c>
      <c r="C7" s="394">
        <f t="shared" ref="C7:C57" si="0">(+B7*G$4)+B7</f>
        <v>9782556.3407000005</v>
      </c>
      <c r="D7" s="394">
        <f>CoAr14FI19!AU7</f>
        <v>3458346.7361866864</v>
      </c>
      <c r="E7" s="394">
        <f>+D7-C7</f>
        <v>-6324209.6045133136</v>
      </c>
      <c r="F7" s="395">
        <f>+(D7-C7)/C7</f>
        <v>-0.64647821942017847</v>
      </c>
      <c r="G7" s="394">
        <f>IF(F7&lt;0,C7,0)</f>
        <v>9782556.3407000005</v>
      </c>
      <c r="H7" s="394">
        <f>IF(F7&lt;0,G7-D7,0)</f>
        <v>6324209.6045133136</v>
      </c>
      <c r="I7" s="394">
        <f>+IF(D7&gt;C7,D7,0)</f>
        <v>0</v>
      </c>
      <c r="J7" s="394">
        <f>IF(I7=0,0,D7-C7)</f>
        <v>0</v>
      </c>
      <c r="K7" s="394">
        <f>+J7*K$4</f>
        <v>0</v>
      </c>
      <c r="L7" s="394">
        <f t="shared" ref="L7:L57" si="1">IF(H7&lt;&gt;0,D7+H7,D7-K7)</f>
        <v>9782556.3407000005</v>
      </c>
      <c r="M7" s="395">
        <f t="shared" ref="M7:M58" si="2">+(L7-B7)/B7</f>
        <v>4.8300000000000058E-2</v>
      </c>
      <c r="N7" s="396">
        <f>+L7/L$58</f>
        <v>1.2591324718659938E-3</v>
      </c>
      <c r="P7" s="393" t="s">
        <v>1</v>
      </c>
      <c r="Q7" s="394">
        <v>9331829</v>
      </c>
      <c r="R7" s="394">
        <f t="shared" ref="R7:R57" si="3">(+Q7*V$4)+Q7</f>
        <v>9782556.3407000005</v>
      </c>
      <c r="S7" s="394">
        <f>CoAr14FI19!BA7</f>
        <v>3480768.1028484907</v>
      </c>
      <c r="T7" s="394">
        <f>+S7-R7</f>
        <v>-6301788.2378515098</v>
      </c>
      <c r="U7" s="395">
        <f>+(S7-R7)/R7</f>
        <v>-0.64418624522847157</v>
      </c>
      <c r="V7" s="394">
        <f>IF(U7&lt;0,R7,0)</f>
        <v>9782556.3407000005</v>
      </c>
      <c r="W7" s="394">
        <f>IF(U7&lt;0,V7-S7,0)</f>
        <v>6301788.2378515098</v>
      </c>
      <c r="X7" s="394">
        <f>+IF(S7&gt;R7,S7,0)</f>
        <v>0</v>
      </c>
      <c r="Y7" s="394">
        <f>IF(X7=0,0,S7-R7)</f>
        <v>0</v>
      </c>
      <c r="Z7" s="394">
        <f>+Y7*Z$4</f>
        <v>0</v>
      </c>
      <c r="AA7" s="394">
        <f t="shared" ref="AA7:AA57" si="4">IF(W7&lt;&gt;0,S7+W7,S7-Z7)</f>
        <v>9782556.3407000005</v>
      </c>
      <c r="AB7" s="395">
        <f t="shared" ref="AB7:AB58" si="5">+(AA7-Q7)/Q7</f>
        <v>4.8300000000000058E-2</v>
      </c>
      <c r="AC7" s="397">
        <f>+AA7/AA$58</f>
        <v>1.2556115927997834E-3</v>
      </c>
      <c r="AE7" s="398"/>
    </row>
    <row r="8" spans="1:69" ht="12.75" customHeight="1">
      <c r="A8" s="94" t="s">
        <v>2</v>
      </c>
      <c r="B8" s="92">
        <v>18484276</v>
      </c>
      <c r="C8" s="92">
        <f t="shared" si="0"/>
        <v>19377066.5308</v>
      </c>
      <c r="D8" s="92">
        <f>CoAr14FI19!AU8</f>
        <v>19031919.061942533</v>
      </c>
      <c r="E8" s="92">
        <f t="shared" ref="E8:E57" si="6">+D8-C8</f>
        <v>-345147.46885746717</v>
      </c>
      <c r="F8" s="93">
        <f t="shared" ref="F8:F58" si="7">+(D8-C8)/C8</f>
        <v>-1.7812163069619056E-2</v>
      </c>
      <c r="G8" s="92">
        <f t="shared" ref="G8:G57" si="8">IF(F8&lt;0,C8,0)</f>
        <v>19377066.5308</v>
      </c>
      <c r="H8" s="92">
        <f t="shared" ref="H8:H57" si="9">IF(F8&lt;0,G8-D8,0)</f>
        <v>345147.46885746717</v>
      </c>
      <c r="I8" s="92">
        <f t="shared" ref="I8:I57" si="10">+IF(D8&gt;C8,D8,0)</f>
        <v>0</v>
      </c>
      <c r="J8" s="92">
        <f>IF(I8=0,0,D8-C8)</f>
        <v>0</v>
      </c>
      <c r="K8" s="92">
        <f t="shared" ref="K8:K57" si="11">+J8*K$4</f>
        <v>0</v>
      </c>
      <c r="L8" s="92">
        <f t="shared" si="1"/>
        <v>19377066.5308</v>
      </c>
      <c r="M8" s="93">
        <f t="shared" si="2"/>
        <v>4.8299999999999989E-2</v>
      </c>
      <c r="N8" s="98">
        <f t="shared" ref="N8:N57" si="12">+L8/L$58</f>
        <v>2.4940611460554265E-3</v>
      </c>
      <c r="P8" s="94" t="s">
        <v>2</v>
      </c>
      <c r="Q8" s="92">
        <v>18484276</v>
      </c>
      <c r="R8" s="92">
        <f t="shared" si="3"/>
        <v>19377066.5308</v>
      </c>
      <c r="S8" s="92">
        <f>CoAr14FI19!BA8</f>
        <v>18985524.371280059</v>
      </c>
      <c r="T8" s="92">
        <f t="shared" ref="T8:T57" si="13">+S8-R8</f>
        <v>-391542.15951994061</v>
      </c>
      <c r="U8" s="93">
        <f t="shared" ref="U8:U58" si="14">+(S8-R8)/R8</f>
        <v>-2.0206472372770217E-2</v>
      </c>
      <c r="V8" s="92">
        <f t="shared" ref="V8:V57" si="15">IF(U8&lt;0,R8,0)</f>
        <v>19377066.5308</v>
      </c>
      <c r="W8" s="92">
        <f t="shared" ref="W8:W57" si="16">IF(U8&lt;0,V8-S8,0)</f>
        <v>391542.15951994061</v>
      </c>
      <c r="X8" s="92">
        <f t="shared" ref="X8:X57" si="17">+IF(S8&gt;R8,S8,0)</f>
        <v>0</v>
      </c>
      <c r="Y8" s="92">
        <f>IF(X8=0,0,S8-R8)</f>
        <v>0</v>
      </c>
      <c r="Z8" s="92">
        <f t="shared" ref="Z8:Z57" si="18">+Y8*Z$4</f>
        <v>0</v>
      </c>
      <c r="AA8" s="92">
        <f t="shared" si="4"/>
        <v>19377066.5308</v>
      </c>
      <c r="AB8" s="93">
        <f t="shared" si="5"/>
        <v>4.8299999999999989E-2</v>
      </c>
      <c r="AC8" s="399">
        <f t="shared" ref="AC8:AC57" si="19">+AA8/AA$58</f>
        <v>2.4870870683668558E-3</v>
      </c>
      <c r="AE8" s="398"/>
    </row>
    <row r="9" spans="1:69" ht="12.75" customHeight="1">
      <c r="A9" s="94" t="s">
        <v>3</v>
      </c>
      <c r="B9" s="92">
        <v>18225185</v>
      </c>
      <c r="C9" s="92">
        <f t="shared" si="0"/>
        <v>19105461.4355</v>
      </c>
      <c r="D9" s="92">
        <f>CoAr14FI19!AU9</f>
        <v>20595351.234364603</v>
      </c>
      <c r="E9" s="92">
        <f t="shared" si="6"/>
        <v>1489889.798864603</v>
      </c>
      <c r="F9" s="93">
        <f t="shared" si="7"/>
        <v>7.7982403298369321E-2</v>
      </c>
      <c r="G9" s="92">
        <f t="shared" si="8"/>
        <v>0</v>
      </c>
      <c r="H9" s="92">
        <f t="shared" si="9"/>
        <v>0</v>
      </c>
      <c r="I9" s="92">
        <f t="shared" si="10"/>
        <v>20595351.234364603</v>
      </c>
      <c r="J9" s="92">
        <f t="shared" ref="J9:J57" si="20">IF(I9=0,0,D9-C9)</f>
        <v>1489889.798864603</v>
      </c>
      <c r="K9" s="92">
        <f t="shared" si="11"/>
        <v>686688.45843773137</v>
      </c>
      <c r="L9" s="92">
        <f t="shared" si="1"/>
        <v>19908662.775926873</v>
      </c>
      <c r="M9" s="93">
        <f t="shared" si="2"/>
        <v>9.2370956779142324E-2</v>
      </c>
      <c r="N9" s="98">
        <f t="shared" si="12"/>
        <v>2.5624839663132021E-3</v>
      </c>
      <c r="P9" s="94" t="s">
        <v>3</v>
      </c>
      <c r="Q9" s="92">
        <v>18225185</v>
      </c>
      <c r="R9" s="92">
        <f t="shared" si="3"/>
        <v>19105461.4355</v>
      </c>
      <c r="S9" s="92">
        <f>CoAr14FI19!BA9</f>
        <v>20684265.520068273</v>
      </c>
      <c r="T9" s="92">
        <f t="shared" si="13"/>
        <v>1578804.0845682733</v>
      </c>
      <c r="U9" s="93">
        <f t="shared" si="14"/>
        <v>8.263627078038982E-2</v>
      </c>
      <c r="V9" s="92">
        <f t="shared" si="15"/>
        <v>0</v>
      </c>
      <c r="W9" s="92">
        <f t="shared" si="16"/>
        <v>0</v>
      </c>
      <c r="X9" s="92">
        <f t="shared" si="17"/>
        <v>20684265.520068273</v>
      </c>
      <c r="Y9" s="92">
        <f t="shared" ref="Y9:Y57" si="21">IF(X9=0,0,S9-R9)</f>
        <v>1578804.0845682733</v>
      </c>
      <c r="Z9" s="92">
        <f t="shared" si="18"/>
        <v>599762.26476364164</v>
      </c>
      <c r="AA9" s="92">
        <f t="shared" si="4"/>
        <v>20084503.255304631</v>
      </c>
      <c r="AB9" s="93">
        <f t="shared" si="5"/>
        <v>0.10201917046683646</v>
      </c>
      <c r="AC9" s="399">
        <f t="shared" si="19"/>
        <v>2.577888053459548E-3</v>
      </c>
      <c r="AE9" s="398"/>
    </row>
    <row r="10" spans="1:69" ht="12.75" customHeight="1">
      <c r="A10" s="94" t="s">
        <v>4</v>
      </c>
      <c r="B10" s="92">
        <v>50717200</v>
      </c>
      <c r="C10" s="92">
        <f t="shared" si="0"/>
        <v>53166840.759999998</v>
      </c>
      <c r="D10" s="92">
        <f>CoAr14FI19!AU10</f>
        <v>54199199.61654979</v>
      </c>
      <c r="E10" s="92">
        <f t="shared" si="6"/>
        <v>1032358.856549792</v>
      </c>
      <c r="F10" s="93">
        <f t="shared" si="7"/>
        <v>1.9417344378424791E-2</v>
      </c>
      <c r="G10" s="92">
        <f t="shared" si="8"/>
        <v>0</v>
      </c>
      <c r="H10" s="92">
        <f t="shared" si="9"/>
        <v>0</v>
      </c>
      <c r="I10" s="92">
        <f t="shared" si="10"/>
        <v>54199199.61654979</v>
      </c>
      <c r="J10" s="92">
        <f t="shared" si="20"/>
        <v>1032358.856549792</v>
      </c>
      <c r="K10" s="92">
        <f t="shared" si="11"/>
        <v>475812.98448982759</v>
      </c>
      <c r="L10" s="92">
        <f t="shared" si="1"/>
        <v>53723386.632059962</v>
      </c>
      <c r="M10" s="93">
        <f t="shared" si="2"/>
        <v>5.9273513365484719E-2</v>
      </c>
      <c r="N10" s="98">
        <f t="shared" si="12"/>
        <v>6.9148449803047851E-3</v>
      </c>
      <c r="P10" s="94" t="s">
        <v>4</v>
      </c>
      <c r="Q10" s="92">
        <v>50717200</v>
      </c>
      <c r="R10" s="92">
        <f t="shared" si="3"/>
        <v>53166840.759999998</v>
      </c>
      <c r="S10" s="92">
        <f>CoAr14FI19!BA10</f>
        <v>57030925.744361646</v>
      </c>
      <c r="T10" s="92">
        <f t="shared" si="13"/>
        <v>3864084.9843616486</v>
      </c>
      <c r="U10" s="93">
        <f t="shared" si="14"/>
        <v>7.2678476454985971E-2</v>
      </c>
      <c r="V10" s="92">
        <f t="shared" si="15"/>
        <v>0</v>
      </c>
      <c r="W10" s="92">
        <f t="shared" si="16"/>
        <v>0</v>
      </c>
      <c r="X10" s="92">
        <f t="shared" si="17"/>
        <v>57030925.744361646</v>
      </c>
      <c r="Y10" s="92">
        <f t="shared" si="21"/>
        <v>3864084.9843616486</v>
      </c>
      <c r="Z10" s="92">
        <f t="shared" si="18"/>
        <v>1467903.7026266982</v>
      </c>
      <c r="AA10" s="92">
        <f t="shared" si="4"/>
        <v>55563022.041734949</v>
      </c>
      <c r="AB10" s="93">
        <f t="shared" si="5"/>
        <v>9.5545930014569985E-2</v>
      </c>
      <c r="AC10" s="399">
        <f t="shared" si="19"/>
        <v>7.1316302382369049E-3</v>
      </c>
      <c r="AE10" s="398"/>
    </row>
    <row r="11" spans="1:69" ht="12.75" customHeight="1">
      <c r="A11" s="94" t="s">
        <v>5</v>
      </c>
      <c r="B11" s="92">
        <v>67173198</v>
      </c>
      <c r="C11" s="92">
        <f t="shared" si="0"/>
        <v>70417663.463400006</v>
      </c>
      <c r="D11" s="92">
        <f>CoAr14FI19!AU11</f>
        <v>57805277.454431906</v>
      </c>
      <c r="E11" s="92">
        <f t="shared" si="6"/>
        <v>-12612386.0089681</v>
      </c>
      <c r="F11" s="93">
        <f t="shared" si="7"/>
        <v>-0.17910827182619402</v>
      </c>
      <c r="G11" s="92">
        <f t="shared" si="8"/>
        <v>70417663.463400006</v>
      </c>
      <c r="H11" s="92">
        <f t="shared" si="9"/>
        <v>12612386.0089681</v>
      </c>
      <c r="I11" s="92">
        <f t="shared" si="10"/>
        <v>0</v>
      </c>
      <c r="J11" s="92">
        <f t="shared" si="20"/>
        <v>0</v>
      </c>
      <c r="K11" s="92">
        <f t="shared" si="11"/>
        <v>0</v>
      </c>
      <c r="L11" s="92">
        <f t="shared" si="1"/>
        <v>70417663.463400006</v>
      </c>
      <c r="M11" s="93">
        <f t="shared" si="2"/>
        <v>4.8300000000000093E-2</v>
      </c>
      <c r="N11" s="98">
        <f t="shared" si="12"/>
        <v>9.0635988765850554E-3</v>
      </c>
      <c r="P11" s="94" t="s">
        <v>5</v>
      </c>
      <c r="Q11" s="92">
        <v>67173198</v>
      </c>
      <c r="R11" s="92">
        <f t="shared" si="3"/>
        <v>70417663.463400006</v>
      </c>
      <c r="S11" s="92">
        <f>CoAr14FI19!BA11</f>
        <v>56753445.623144045</v>
      </c>
      <c r="T11" s="92">
        <f t="shared" si="13"/>
        <v>-13664217.840255961</v>
      </c>
      <c r="U11" s="93">
        <f t="shared" si="14"/>
        <v>-0.19404531715764778</v>
      </c>
      <c r="V11" s="92">
        <f t="shared" si="15"/>
        <v>70417663.463400006</v>
      </c>
      <c r="W11" s="92">
        <f t="shared" si="16"/>
        <v>13664217.840255961</v>
      </c>
      <c r="X11" s="92">
        <f t="shared" si="17"/>
        <v>0</v>
      </c>
      <c r="Y11" s="92">
        <f t="shared" si="21"/>
        <v>0</v>
      </c>
      <c r="Z11" s="92">
        <f t="shared" si="18"/>
        <v>0</v>
      </c>
      <c r="AA11" s="92">
        <f t="shared" si="4"/>
        <v>70417663.463400006</v>
      </c>
      <c r="AB11" s="93">
        <f t="shared" si="5"/>
        <v>4.8300000000000093E-2</v>
      </c>
      <c r="AC11" s="399">
        <f t="shared" si="19"/>
        <v>9.0382545730569239E-3</v>
      </c>
      <c r="AE11" s="398"/>
    </row>
    <row r="12" spans="1:69" ht="12.75" customHeight="1">
      <c r="A12" s="94" t="s">
        <v>6</v>
      </c>
      <c r="B12" s="92">
        <v>438093345</v>
      </c>
      <c r="C12" s="92">
        <f t="shared" si="0"/>
        <v>459253253.56349999</v>
      </c>
      <c r="D12" s="92">
        <f>CoAr14FI19!AU12</f>
        <v>540581879.50651991</v>
      </c>
      <c r="E12" s="92">
        <f t="shared" si="6"/>
        <v>81328625.943019927</v>
      </c>
      <c r="F12" s="93">
        <f t="shared" si="7"/>
        <v>0.17708884000704153</v>
      </c>
      <c r="G12" s="92">
        <f t="shared" si="8"/>
        <v>0</v>
      </c>
      <c r="H12" s="92">
        <f t="shared" si="9"/>
        <v>0</v>
      </c>
      <c r="I12" s="92">
        <f t="shared" si="10"/>
        <v>540581879.50651991</v>
      </c>
      <c r="J12" s="92">
        <f t="shared" si="20"/>
        <v>81328625.943019927</v>
      </c>
      <c r="K12" s="92">
        <f t="shared" si="11"/>
        <v>37484268.177573107</v>
      </c>
      <c r="L12" s="92">
        <f t="shared" si="1"/>
        <v>503097611.32894683</v>
      </c>
      <c r="M12" s="93">
        <f t="shared" si="2"/>
        <v>0.148379944755716</v>
      </c>
      <c r="N12" s="98">
        <f t="shared" si="12"/>
        <v>6.4754703870907176E-2</v>
      </c>
      <c r="P12" s="94" t="s">
        <v>6</v>
      </c>
      <c r="Q12" s="92">
        <v>438093345</v>
      </c>
      <c r="R12" s="92">
        <f t="shared" si="3"/>
        <v>459253253.56349999</v>
      </c>
      <c r="S12" s="92">
        <f>CoAr14FI19!BA12</f>
        <v>490774996.04891044</v>
      </c>
      <c r="T12" s="92">
        <f t="shared" si="13"/>
        <v>31521742.485410452</v>
      </c>
      <c r="U12" s="93">
        <f t="shared" si="14"/>
        <v>6.86369497457507E-2</v>
      </c>
      <c r="V12" s="92">
        <f t="shared" si="15"/>
        <v>0</v>
      </c>
      <c r="W12" s="92">
        <f t="shared" si="16"/>
        <v>0</v>
      </c>
      <c r="X12" s="92">
        <f t="shared" si="17"/>
        <v>490774996.04891044</v>
      </c>
      <c r="Y12" s="92">
        <f t="shared" si="21"/>
        <v>31521742.485410452</v>
      </c>
      <c r="Z12" s="92">
        <f t="shared" si="18"/>
        <v>11974602.705386231</v>
      </c>
      <c r="AA12" s="92">
        <f t="shared" si="4"/>
        <v>478800393.34352422</v>
      </c>
      <c r="AB12" s="93">
        <f t="shared" si="5"/>
        <v>9.2918664042988874E-2</v>
      </c>
      <c r="AC12" s="399">
        <f t="shared" si="19"/>
        <v>6.1455033181664939E-2</v>
      </c>
      <c r="AE12" s="398"/>
    </row>
    <row r="13" spans="1:69" ht="12.75" customHeight="1">
      <c r="A13" s="94" t="s">
        <v>7</v>
      </c>
      <c r="B13" s="92">
        <v>74876635</v>
      </c>
      <c r="C13" s="92">
        <f t="shared" si="0"/>
        <v>78493176.470500007</v>
      </c>
      <c r="D13" s="92">
        <f>CoAr14FI19!AU13</f>
        <v>81581370.73282969</v>
      </c>
      <c r="E13" s="92">
        <f t="shared" si="6"/>
        <v>3088194.2623296827</v>
      </c>
      <c r="F13" s="93">
        <f t="shared" si="7"/>
        <v>3.9343474187088286E-2</v>
      </c>
      <c r="G13" s="92">
        <f t="shared" si="8"/>
        <v>0</v>
      </c>
      <c r="H13" s="92">
        <f t="shared" si="9"/>
        <v>0</v>
      </c>
      <c r="I13" s="92">
        <f t="shared" si="10"/>
        <v>81581370.73282969</v>
      </c>
      <c r="J13" s="92">
        <f t="shared" si="20"/>
        <v>3088194.2623296827</v>
      </c>
      <c r="K13" s="92">
        <f t="shared" si="11"/>
        <v>1423345.1084580072</v>
      </c>
      <c r="L13" s="92">
        <f t="shared" si="1"/>
        <v>80158025.624371678</v>
      </c>
      <c r="M13" s="93">
        <f t="shared" si="2"/>
        <v>7.0534561607525206E-2</v>
      </c>
      <c r="N13" s="98">
        <f t="shared" si="12"/>
        <v>1.0317300450844188E-2</v>
      </c>
      <c r="P13" s="94" t="s">
        <v>7</v>
      </c>
      <c r="Q13" s="92">
        <v>74876635</v>
      </c>
      <c r="R13" s="92">
        <f t="shared" si="3"/>
        <v>78493176.470500007</v>
      </c>
      <c r="S13" s="92">
        <f>CoAr14FI19!BA13</f>
        <v>81190081.249716327</v>
      </c>
      <c r="T13" s="92">
        <f t="shared" si="13"/>
        <v>2696904.7792163193</v>
      </c>
      <c r="U13" s="93">
        <f t="shared" si="14"/>
        <v>3.4358461467410402E-2</v>
      </c>
      <c r="V13" s="92">
        <f t="shared" si="15"/>
        <v>0</v>
      </c>
      <c r="W13" s="92">
        <f t="shared" si="16"/>
        <v>0</v>
      </c>
      <c r="X13" s="92">
        <f t="shared" si="17"/>
        <v>81190081.249716327</v>
      </c>
      <c r="Y13" s="92">
        <f t="shared" si="21"/>
        <v>2696904.7792163193</v>
      </c>
      <c r="Z13" s="92">
        <f t="shared" si="18"/>
        <v>1024510.7255831412</v>
      </c>
      <c r="AA13" s="92">
        <f t="shared" si="4"/>
        <v>80165570.524133191</v>
      </c>
      <c r="AB13" s="93">
        <f t="shared" si="5"/>
        <v>7.0635326015027131E-2</v>
      </c>
      <c r="AC13" s="399">
        <f t="shared" si="19"/>
        <v>1.0289418858211007E-2</v>
      </c>
      <c r="AE13" s="398"/>
    </row>
    <row r="14" spans="1:69" ht="12.75" customHeight="1">
      <c r="A14" s="94" t="s">
        <v>8</v>
      </c>
      <c r="B14" s="92">
        <v>12192310</v>
      </c>
      <c r="C14" s="92">
        <f t="shared" si="0"/>
        <v>12781198.573000001</v>
      </c>
      <c r="D14" s="92">
        <f>CoAr14FI19!AU14</f>
        <v>10504279.017375726</v>
      </c>
      <c r="E14" s="92">
        <f t="shared" si="6"/>
        <v>-2276919.5556242745</v>
      </c>
      <c r="F14" s="93">
        <f t="shared" si="7"/>
        <v>-0.17814601209891354</v>
      </c>
      <c r="G14" s="92">
        <f t="shared" si="8"/>
        <v>12781198.573000001</v>
      </c>
      <c r="H14" s="92">
        <f t="shared" si="9"/>
        <v>2276919.5556242745</v>
      </c>
      <c r="I14" s="92">
        <f t="shared" si="10"/>
        <v>0</v>
      </c>
      <c r="J14" s="92">
        <f t="shared" si="20"/>
        <v>0</v>
      </c>
      <c r="K14" s="92">
        <f t="shared" si="11"/>
        <v>0</v>
      </c>
      <c r="L14" s="92">
        <f t="shared" si="1"/>
        <v>12781198.573000001</v>
      </c>
      <c r="M14" s="93">
        <f t="shared" si="2"/>
        <v>4.8300000000000065E-2</v>
      </c>
      <c r="N14" s="98">
        <f t="shared" si="12"/>
        <v>1.6450937354356232E-3</v>
      </c>
      <c r="P14" s="94" t="s">
        <v>8</v>
      </c>
      <c r="Q14" s="92">
        <v>12192310</v>
      </c>
      <c r="R14" s="92">
        <f t="shared" si="3"/>
        <v>12781198.573000001</v>
      </c>
      <c r="S14" s="92">
        <f>CoAr14FI19!BA14</f>
        <v>10580434.691261522</v>
      </c>
      <c r="T14" s="92">
        <f t="shared" si="13"/>
        <v>-2200763.8817384783</v>
      </c>
      <c r="U14" s="93">
        <f t="shared" si="14"/>
        <v>-0.1721875979915955</v>
      </c>
      <c r="V14" s="92">
        <f t="shared" si="15"/>
        <v>12781198.573000001</v>
      </c>
      <c r="W14" s="92">
        <f t="shared" si="16"/>
        <v>2200763.8817384783</v>
      </c>
      <c r="X14" s="92">
        <f t="shared" si="17"/>
        <v>0</v>
      </c>
      <c r="Y14" s="92">
        <f t="shared" si="21"/>
        <v>0</v>
      </c>
      <c r="Z14" s="92">
        <f t="shared" si="18"/>
        <v>0</v>
      </c>
      <c r="AA14" s="92">
        <f t="shared" si="4"/>
        <v>12781198.573000001</v>
      </c>
      <c r="AB14" s="93">
        <f t="shared" si="5"/>
        <v>4.8300000000000065E-2</v>
      </c>
      <c r="AC14" s="399">
        <f t="shared" si="19"/>
        <v>1.6404936030234509E-3</v>
      </c>
      <c r="AE14" s="398"/>
    </row>
    <row r="15" spans="1:69" ht="12.75" customHeight="1">
      <c r="A15" s="94" t="s">
        <v>9</v>
      </c>
      <c r="B15" s="92">
        <v>121193947</v>
      </c>
      <c r="C15" s="92">
        <f t="shared" si="0"/>
        <v>127047614.6401</v>
      </c>
      <c r="D15" s="92">
        <f>CoAr14FI19!AU15</f>
        <v>101912841.94035839</v>
      </c>
      <c r="E15" s="92">
        <f t="shared" si="6"/>
        <v>-25134772.699741617</v>
      </c>
      <c r="F15" s="93">
        <f t="shared" si="7"/>
        <v>-0.19783742316566355</v>
      </c>
      <c r="G15" s="92">
        <f t="shared" si="8"/>
        <v>127047614.6401</v>
      </c>
      <c r="H15" s="92">
        <f t="shared" si="9"/>
        <v>25134772.699741617</v>
      </c>
      <c r="I15" s="92">
        <f t="shared" si="10"/>
        <v>0</v>
      </c>
      <c r="J15" s="92">
        <f t="shared" si="20"/>
        <v>0</v>
      </c>
      <c r="K15" s="92">
        <f t="shared" si="11"/>
        <v>0</v>
      </c>
      <c r="L15" s="92">
        <f t="shared" si="1"/>
        <v>127047614.6401</v>
      </c>
      <c r="M15" s="93">
        <f t="shared" si="2"/>
        <v>4.8300000000000017E-2</v>
      </c>
      <c r="N15" s="98">
        <f t="shared" si="12"/>
        <v>1.635255361637105E-2</v>
      </c>
      <c r="P15" s="94" t="s">
        <v>9</v>
      </c>
      <c r="Q15" s="92">
        <v>121193947</v>
      </c>
      <c r="R15" s="92">
        <f t="shared" si="3"/>
        <v>127047614.6401</v>
      </c>
      <c r="S15" s="92">
        <f>CoAr14FI19!BA15</f>
        <v>97861983.319702417</v>
      </c>
      <c r="T15" s="92">
        <f t="shared" si="13"/>
        <v>-29185631.320397586</v>
      </c>
      <c r="U15" s="93">
        <f t="shared" si="14"/>
        <v>-0.22972199362478807</v>
      </c>
      <c r="V15" s="92">
        <f t="shared" si="15"/>
        <v>127047614.6401</v>
      </c>
      <c r="W15" s="92">
        <f t="shared" si="16"/>
        <v>29185631.320397586</v>
      </c>
      <c r="X15" s="92">
        <f t="shared" si="17"/>
        <v>0</v>
      </c>
      <c r="Y15" s="92">
        <f t="shared" si="21"/>
        <v>0</v>
      </c>
      <c r="Z15" s="92">
        <f t="shared" si="18"/>
        <v>0</v>
      </c>
      <c r="AA15" s="92">
        <f t="shared" si="4"/>
        <v>127047614.6401</v>
      </c>
      <c r="AB15" s="93">
        <f t="shared" si="5"/>
        <v>4.8300000000000017E-2</v>
      </c>
      <c r="AC15" s="399">
        <f t="shared" si="19"/>
        <v>1.6306827400112297E-2</v>
      </c>
      <c r="AE15" s="398"/>
    </row>
    <row r="16" spans="1:69" ht="12.75" customHeight="1">
      <c r="A16" s="94" t="s">
        <v>10</v>
      </c>
      <c r="B16" s="92">
        <v>17314282</v>
      </c>
      <c r="C16" s="92">
        <f t="shared" si="0"/>
        <v>18150561.820599999</v>
      </c>
      <c r="D16" s="92">
        <f>CoAr14FI19!AU16</f>
        <v>22154400.817235176</v>
      </c>
      <c r="E16" s="92">
        <f t="shared" si="6"/>
        <v>4003838.9966351762</v>
      </c>
      <c r="F16" s="93">
        <f t="shared" si="7"/>
        <v>0.22059036167635401</v>
      </c>
      <c r="G16" s="92">
        <f t="shared" si="8"/>
        <v>0</v>
      </c>
      <c r="H16" s="92">
        <f t="shared" si="9"/>
        <v>0</v>
      </c>
      <c r="I16" s="92">
        <f t="shared" si="10"/>
        <v>22154400.817235176</v>
      </c>
      <c r="J16" s="92">
        <f t="shared" si="20"/>
        <v>4003838.9966351762</v>
      </c>
      <c r="K16" s="92">
        <f t="shared" si="11"/>
        <v>1845364.6910848734</v>
      </c>
      <c r="L16" s="92">
        <f t="shared" si="1"/>
        <v>20309036.126150303</v>
      </c>
      <c r="M16" s="93">
        <f t="shared" si="2"/>
        <v>0.17296438432447286</v>
      </c>
      <c r="N16" s="98">
        <f t="shared" si="12"/>
        <v>2.6140168242471461E-3</v>
      </c>
      <c r="P16" s="94" t="s">
        <v>10</v>
      </c>
      <c r="Q16" s="92">
        <v>17314282</v>
      </c>
      <c r="R16" s="92">
        <f t="shared" si="3"/>
        <v>18150561.820599999</v>
      </c>
      <c r="S16" s="92">
        <f>CoAr14FI19!BA16</f>
        <v>22698690.023927201</v>
      </c>
      <c r="T16" s="92">
        <f t="shared" si="13"/>
        <v>4548128.2033272013</v>
      </c>
      <c r="U16" s="93">
        <f t="shared" si="14"/>
        <v>0.25057781947913582</v>
      </c>
      <c r="V16" s="92">
        <f t="shared" si="15"/>
        <v>0</v>
      </c>
      <c r="W16" s="92">
        <f t="shared" si="16"/>
        <v>0</v>
      </c>
      <c r="X16" s="92">
        <f t="shared" si="17"/>
        <v>22698690.023927201</v>
      </c>
      <c r="Y16" s="92">
        <f t="shared" si="21"/>
        <v>4548128.2033272013</v>
      </c>
      <c r="Z16" s="92">
        <f t="shared" si="18"/>
        <v>1727760.7135205984</v>
      </c>
      <c r="AA16" s="92">
        <f t="shared" si="4"/>
        <v>20970929.310406603</v>
      </c>
      <c r="AB16" s="93">
        <f t="shared" si="5"/>
        <v>0.21119254673145574</v>
      </c>
      <c r="AC16" s="399">
        <f t="shared" si="19"/>
        <v>2.6916626939709641E-3</v>
      </c>
      <c r="AE16" s="398"/>
    </row>
    <row r="17" spans="1:31" ht="12.75" customHeight="1">
      <c r="A17" s="94" t="s">
        <v>11</v>
      </c>
      <c r="B17" s="92">
        <v>25331549</v>
      </c>
      <c r="C17" s="92">
        <f t="shared" si="0"/>
        <v>26555062.8167</v>
      </c>
      <c r="D17" s="92">
        <f>CoAr14FI19!AU17</f>
        <v>37894714.831908219</v>
      </c>
      <c r="E17" s="92">
        <f t="shared" si="6"/>
        <v>11339652.015208218</v>
      </c>
      <c r="F17" s="93">
        <f t="shared" si="7"/>
        <v>0.4270241081138364</v>
      </c>
      <c r="G17" s="92">
        <f t="shared" si="8"/>
        <v>0</v>
      </c>
      <c r="H17" s="92">
        <f t="shared" si="9"/>
        <v>0</v>
      </c>
      <c r="I17" s="92">
        <f t="shared" si="10"/>
        <v>37894714.831908219</v>
      </c>
      <c r="J17" s="92">
        <f t="shared" si="20"/>
        <v>11339652.015208218</v>
      </c>
      <c r="K17" s="92">
        <f t="shared" si="11"/>
        <v>5226432.2955145547</v>
      </c>
      <c r="L17" s="92">
        <f t="shared" si="1"/>
        <v>32668282.536393665</v>
      </c>
      <c r="M17" s="93">
        <f t="shared" si="2"/>
        <v>0.2896283024932137</v>
      </c>
      <c r="N17" s="98">
        <f t="shared" si="12"/>
        <v>4.2048002494532704E-3</v>
      </c>
      <c r="P17" s="94" t="s">
        <v>11</v>
      </c>
      <c r="Q17" s="92">
        <v>25331549</v>
      </c>
      <c r="R17" s="92">
        <f t="shared" si="3"/>
        <v>26555062.8167</v>
      </c>
      <c r="S17" s="92">
        <f>CoAr14FI19!BA17</f>
        <v>32874314.067147233</v>
      </c>
      <c r="T17" s="92">
        <f t="shared" si="13"/>
        <v>6319251.2504472323</v>
      </c>
      <c r="U17" s="93">
        <f t="shared" si="14"/>
        <v>0.23796785170747814</v>
      </c>
      <c r="V17" s="92">
        <f t="shared" si="15"/>
        <v>0</v>
      </c>
      <c r="W17" s="92">
        <f t="shared" si="16"/>
        <v>0</v>
      </c>
      <c r="X17" s="92">
        <f t="shared" si="17"/>
        <v>32874314.067147233</v>
      </c>
      <c r="Y17" s="92">
        <f t="shared" si="21"/>
        <v>6319251.2504472323</v>
      </c>
      <c r="Z17" s="92">
        <f t="shared" si="18"/>
        <v>2400581.8572575469</v>
      </c>
      <c r="AA17" s="92">
        <f t="shared" si="4"/>
        <v>30473732.209889688</v>
      </c>
      <c r="AB17" s="93">
        <f t="shared" si="5"/>
        <v>0.20299521398749393</v>
      </c>
      <c r="AC17" s="399">
        <f t="shared" si="19"/>
        <v>3.9113673467354336E-3</v>
      </c>
      <c r="AE17" s="398"/>
    </row>
    <row r="18" spans="1:31" ht="12.75" customHeight="1">
      <c r="A18" s="94" t="s">
        <v>12</v>
      </c>
      <c r="B18" s="92">
        <v>61527449</v>
      </c>
      <c r="C18" s="92">
        <f t="shared" si="0"/>
        <v>64499224.786700003</v>
      </c>
      <c r="D18" s="92">
        <f>CoAr14FI19!AU18</f>
        <v>54824524.429457352</v>
      </c>
      <c r="E18" s="92">
        <f t="shared" si="6"/>
        <v>-9674700.3572426513</v>
      </c>
      <c r="F18" s="93">
        <f t="shared" si="7"/>
        <v>-0.14999715716331544</v>
      </c>
      <c r="G18" s="92">
        <f t="shared" si="8"/>
        <v>64499224.786700003</v>
      </c>
      <c r="H18" s="92">
        <f t="shared" si="9"/>
        <v>9674700.3572426513</v>
      </c>
      <c r="I18" s="92">
        <f t="shared" si="10"/>
        <v>0</v>
      </c>
      <c r="J18" s="92">
        <f t="shared" si="20"/>
        <v>0</v>
      </c>
      <c r="K18" s="92">
        <f t="shared" si="11"/>
        <v>0</v>
      </c>
      <c r="L18" s="92">
        <f t="shared" si="1"/>
        <v>64499224.786700003</v>
      </c>
      <c r="M18" s="93">
        <f t="shared" si="2"/>
        <v>4.8300000000000044E-2</v>
      </c>
      <c r="N18" s="98">
        <f t="shared" si="12"/>
        <v>8.3018247491439112E-3</v>
      </c>
      <c r="P18" s="94" t="s">
        <v>12</v>
      </c>
      <c r="Q18" s="92">
        <v>61527449</v>
      </c>
      <c r="R18" s="92">
        <f t="shared" si="3"/>
        <v>64499224.786700003</v>
      </c>
      <c r="S18" s="92">
        <f>CoAr14FI19!BA18</f>
        <v>55039500.516205251</v>
      </c>
      <c r="T18" s="92">
        <f t="shared" si="13"/>
        <v>-9459724.2704947516</v>
      </c>
      <c r="U18" s="93">
        <f t="shared" si="14"/>
        <v>-0.14666415451934833</v>
      </c>
      <c r="V18" s="92">
        <f t="shared" si="15"/>
        <v>64499224.786700003</v>
      </c>
      <c r="W18" s="92">
        <f t="shared" si="16"/>
        <v>9459724.2704947516</v>
      </c>
      <c r="X18" s="92">
        <f t="shared" si="17"/>
        <v>0</v>
      </c>
      <c r="Y18" s="92">
        <f t="shared" si="21"/>
        <v>0</v>
      </c>
      <c r="Z18" s="92">
        <f t="shared" si="18"/>
        <v>0</v>
      </c>
      <c r="AA18" s="92">
        <f t="shared" si="4"/>
        <v>64499224.786700003</v>
      </c>
      <c r="AB18" s="93">
        <f t="shared" si="5"/>
        <v>4.8300000000000044E-2</v>
      </c>
      <c r="AC18" s="399">
        <f t="shared" si="19"/>
        <v>8.2786105746041252E-3</v>
      </c>
      <c r="AE18" s="398"/>
    </row>
    <row r="19" spans="1:31" ht="12.75" customHeight="1">
      <c r="A19" s="94" t="s">
        <v>13</v>
      </c>
      <c r="B19" s="92">
        <v>31305754</v>
      </c>
      <c r="C19" s="92">
        <f t="shared" si="0"/>
        <v>32817821.918200001</v>
      </c>
      <c r="D19" s="92">
        <f>CoAr14FI19!AU19</f>
        <v>29561995.240070339</v>
      </c>
      <c r="E19" s="92">
        <f t="shared" si="6"/>
        <v>-3255826.6781296618</v>
      </c>
      <c r="F19" s="93">
        <f t="shared" si="7"/>
        <v>-9.920910309785233E-2</v>
      </c>
      <c r="G19" s="92">
        <f t="shared" si="8"/>
        <v>32817821.918200001</v>
      </c>
      <c r="H19" s="92">
        <f t="shared" si="9"/>
        <v>3255826.6781296618</v>
      </c>
      <c r="I19" s="92">
        <f t="shared" si="10"/>
        <v>0</v>
      </c>
      <c r="J19" s="92">
        <f t="shared" si="20"/>
        <v>0</v>
      </c>
      <c r="K19" s="92">
        <f t="shared" si="11"/>
        <v>0</v>
      </c>
      <c r="L19" s="92">
        <f t="shared" si="1"/>
        <v>32817821.918200001</v>
      </c>
      <c r="M19" s="93">
        <f t="shared" si="2"/>
        <v>4.8300000000000037E-2</v>
      </c>
      <c r="N19" s="98">
        <f t="shared" si="12"/>
        <v>4.2240477635894016E-3</v>
      </c>
      <c r="P19" s="94" t="s">
        <v>13</v>
      </c>
      <c r="Q19" s="92">
        <v>31305754</v>
      </c>
      <c r="R19" s="92">
        <f t="shared" si="3"/>
        <v>32817821.918200001</v>
      </c>
      <c r="S19" s="92">
        <f>CoAr14FI19!BA19</f>
        <v>30123146.140763082</v>
      </c>
      <c r="T19" s="92">
        <f t="shared" si="13"/>
        <v>-2694675.7774369195</v>
      </c>
      <c r="U19" s="93">
        <f t="shared" si="14"/>
        <v>-8.2110134674797386E-2</v>
      </c>
      <c r="V19" s="92">
        <f t="shared" si="15"/>
        <v>32817821.918200001</v>
      </c>
      <c r="W19" s="92">
        <f t="shared" si="16"/>
        <v>2694675.7774369195</v>
      </c>
      <c r="X19" s="92">
        <f t="shared" si="17"/>
        <v>0</v>
      </c>
      <c r="Y19" s="92">
        <f t="shared" si="21"/>
        <v>0</v>
      </c>
      <c r="Z19" s="92">
        <f t="shared" si="18"/>
        <v>0</v>
      </c>
      <c r="AA19" s="92">
        <f t="shared" si="4"/>
        <v>32817821.918200001</v>
      </c>
      <c r="AB19" s="93">
        <f t="shared" si="5"/>
        <v>4.8300000000000037E-2</v>
      </c>
      <c r="AC19" s="399">
        <f t="shared" si="19"/>
        <v>4.2122361697517381E-3</v>
      </c>
      <c r="AE19" s="398"/>
    </row>
    <row r="20" spans="1:31" ht="12.75" customHeight="1">
      <c r="A20" s="94" t="s">
        <v>14</v>
      </c>
      <c r="B20" s="92">
        <v>163904311</v>
      </c>
      <c r="C20" s="92">
        <f t="shared" si="0"/>
        <v>171820889.22130001</v>
      </c>
      <c r="D20" s="92">
        <f>CoAr14FI19!AU20</f>
        <v>183128078.92052692</v>
      </c>
      <c r="E20" s="92">
        <f t="shared" si="6"/>
        <v>11307189.699226916</v>
      </c>
      <c r="F20" s="93">
        <f t="shared" si="7"/>
        <v>6.5808003616275104E-2</v>
      </c>
      <c r="G20" s="92">
        <f t="shared" si="8"/>
        <v>0</v>
      </c>
      <c r="H20" s="92">
        <f t="shared" si="9"/>
        <v>0</v>
      </c>
      <c r="I20" s="92">
        <f t="shared" si="10"/>
        <v>183128078.92052692</v>
      </c>
      <c r="J20" s="92">
        <f t="shared" si="20"/>
        <v>11307189.699226916</v>
      </c>
      <c r="K20" s="92">
        <f t="shared" si="11"/>
        <v>5211470.4522054009</v>
      </c>
      <c r="L20" s="92">
        <f t="shared" si="1"/>
        <v>177916608.46832153</v>
      </c>
      <c r="M20" s="93">
        <f t="shared" si="2"/>
        <v>8.5490719449847374E-2</v>
      </c>
      <c r="N20" s="98">
        <f t="shared" si="12"/>
        <v>2.2900003966724088E-2</v>
      </c>
      <c r="P20" s="94" t="s">
        <v>14</v>
      </c>
      <c r="Q20" s="92">
        <v>163904311</v>
      </c>
      <c r="R20" s="92">
        <f t="shared" si="3"/>
        <v>171820889.22130001</v>
      </c>
      <c r="S20" s="92">
        <f>CoAr14FI19!BA20</f>
        <v>183638093.69568998</v>
      </c>
      <c r="T20" s="92">
        <f t="shared" si="13"/>
        <v>11817204.47438997</v>
      </c>
      <c r="U20" s="93">
        <f t="shared" si="14"/>
        <v>6.8776296805039674E-2</v>
      </c>
      <c r="V20" s="92">
        <f t="shared" si="15"/>
        <v>0</v>
      </c>
      <c r="W20" s="92">
        <f t="shared" si="16"/>
        <v>0</v>
      </c>
      <c r="X20" s="92">
        <f t="shared" si="17"/>
        <v>183638093.69568998</v>
      </c>
      <c r="Y20" s="92">
        <f t="shared" si="21"/>
        <v>11817204.47438997</v>
      </c>
      <c r="Z20" s="92">
        <f t="shared" si="18"/>
        <v>4489165.811015279</v>
      </c>
      <c r="AA20" s="92">
        <f t="shared" si="4"/>
        <v>179148927.8846747</v>
      </c>
      <c r="AB20" s="93">
        <f t="shared" si="5"/>
        <v>9.3009249065295771E-2</v>
      </c>
      <c r="AC20" s="399">
        <f t="shared" si="19"/>
        <v>2.2994140064779227E-2</v>
      </c>
      <c r="AE20" s="398"/>
    </row>
    <row r="21" spans="1:31" ht="12.75" customHeight="1">
      <c r="A21" s="94" t="s">
        <v>15</v>
      </c>
      <c r="B21" s="92">
        <v>20705043</v>
      </c>
      <c r="C21" s="92">
        <f t="shared" si="0"/>
        <v>21705096.576900002</v>
      </c>
      <c r="D21" s="92">
        <f>CoAr14FI19!AU21</f>
        <v>23410430.484703958</v>
      </c>
      <c r="E21" s="92">
        <f t="shared" si="6"/>
        <v>1705333.9078039564</v>
      </c>
      <c r="F21" s="93">
        <f t="shared" si="7"/>
        <v>7.8568363046073036E-2</v>
      </c>
      <c r="G21" s="92">
        <f t="shared" si="8"/>
        <v>0</v>
      </c>
      <c r="H21" s="92">
        <f t="shared" si="9"/>
        <v>0</v>
      </c>
      <c r="I21" s="92">
        <f t="shared" si="10"/>
        <v>23410430.484703958</v>
      </c>
      <c r="J21" s="92">
        <f t="shared" si="20"/>
        <v>1705333.9078039564</v>
      </c>
      <c r="K21" s="92">
        <f t="shared" si="11"/>
        <v>785986.3952111745</v>
      </c>
      <c r="L21" s="92">
        <f t="shared" si="1"/>
        <v>22624444.089492783</v>
      </c>
      <c r="M21" s="93">
        <f t="shared" si="2"/>
        <v>9.2702105931042153E-2</v>
      </c>
      <c r="N21" s="98">
        <f t="shared" si="12"/>
        <v>2.9120376329934425E-3</v>
      </c>
      <c r="P21" s="94" t="s">
        <v>15</v>
      </c>
      <c r="Q21" s="92">
        <v>20705043</v>
      </c>
      <c r="R21" s="92">
        <f t="shared" si="3"/>
        <v>21705096.576900002</v>
      </c>
      <c r="S21" s="92">
        <f>CoAr14FI19!BA21</f>
        <v>23571916.772470728</v>
      </c>
      <c r="T21" s="92">
        <f t="shared" si="13"/>
        <v>1866820.1955707259</v>
      </c>
      <c r="U21" s="93">
        <f t="shared" si="14"/>
        <v>8.6008380057498543E-2</v>
      </c>
      <c r="V21" s="92">
        <f t="shared" si="15"/>
        <v>0</v>
      </c>
      <c r="W21" s="92">
        <f t="shared" si="16"/>
        <v>0</v>
      </c>
      <c r="X21" s="92">
        <f t="shared" si="17"/>
        <v>23571916.772470728</v>
      </c>
      <c r="Y21" s="92">
        <f t="shared" si="21"/>
        <v>1866820.1955707259</v>
      </c>
      <c r="Z21" s="92">
        <f t="shared" si="18"/>
        <v>709174.95042342308</v>
      </c>
      <c r="AA21" s="92">
        <f t="shared" si="4"/>
        <v>22862741.822047304</v>
      </c>
      <c r="AB21" s="93">
        <f t="shared" si="5"/>
        <v>0.10421126978810449</v>
      </c>
      <c r="AC21" s="399">
        <f t="shared" si="19"/>
        <v>2.9344807916431483E-3</v>
      </c>
      <c r="AE21" s="398"/>
    </row>
    <row r="22" spans="1:31" ht="12.75" customHeight="1">
      <c r="A22" s="94" t="s">
        <v>16</v>
      </c>
      <c r="B22" s="92">
        <v>15243901</v>
      </c>
      <c r="C22" s="92">
        <f t="shared" si="0"/>
        <v>15980181.418299999</v>
      </c>
      <c r="D22" s="92">
        <f>CoAr14FI19!AU22</f>
        <v>8675435.4086225368</v>
      </c>
      <c r="E22" s="92">
        <f t="shared" si="6"/>
        <v>-7304746.0096774623</v>
      </c>
      <c r="F22" s="93">
        <f t="shared" si="7"/>
        <v>-0.45711283360727667</v>
      </c>
      <c r="G22" s="92">
        <f t="shared" si="8"/>
        <v>15980181.418299999</v>
      </c>
      <c r="H22" s="92">
        <f t="shared" si="9"/>
        <v>7304746.0096774623</v>
      </c>
      <c r="I22" s="92">
        <f t="shared" si="10"/>
        <v>0</v>
      </c>
      <c r="J22" s="92">
        <f t="shared" si="20"/>
        <v>0</v>
      </c>
      <c r="K22" s="92">
        <f t="shared" si="11"/>
        <v>0</v>
      </c>
      <c r="L22" s="92">
        <f t="shared" si="1"/>
        <v>15980181.418299999</v>
      </c>
      <c r="M22" s="93">
        <f t="shared" si="2"/>
        <v>4.829999999999994E-2</v>
      </c>
      <c r="N22" s="98">
        <f t="shared" si="12"/>
        <v>2.0568412416269622E-3</v>
      </c>
      <c r="P22" s="94" t="s">
        <v>16</v>
      </c>
      <c r="Q22" s="92">
        <v>15243901</v>
      </c>
      <c r="R22" s="92">
        <f t="shared" si="3"/>
        <v>15980181.418299999</v>
      </c>
      <c r="S22" s="92">
        <f>CoAr14FI19!BA22</f>
        <v>8794937.4621681999</v>
      </c>
      <c r="T22" s="92">
        <f t="shared" si="13"/>
        <v>-7185243.9561317991</v>
      </c>
      <c r="U22" s="93">
        <f t="shared" si="14"/>
        <v>-0.44963469237611314</v>
      </c>
      <c r="V22" s="92">
        <f t="shared" si="15"/>
        <v>15980181.418299999</v>
      </c>
      <c r="W22" s="92">
        <f t="shared" si="16"/>
        <v>7185243.9561317991</v>
      </c>
      <c r="X22" s="92">
        <f t="shared" si="17"/>
        <v>0</v>
      </c>
      <c r="Y22" s="92">
        <f t="shared" si="21"/>
        <v>0</v>
      </c>
      <c r="Z22" s="92">
        <f t="shared" si="18"/>
        <v>0</v>
      </c>
      <c r="AA22" s="92">
        <f t="shared" si="4"/>
        <v>15980181.418299999</v>
      </c>
      <c r="AB22" s="93">
        <f t="shared" si="5"/>
        <v>4.829999999999994E-2</v>
      </c>
      <c r="AC22" s="399">
        <f t="shared" si="19"/>
        <v>2.0510897504757331E-3</v>
      </c>
      <c r="AE22" s="398"/>
    </row>
    <row r="23" spans="1:31" ht="12.75" customHeight="1">
      <c r="A23" s="94" t="s">
        <v>17</v>
      </c>
      <c r="B23" s="92">
        <v>133691054</v>
      </c>
      <c r="C23" s="92">
        <f t="shared" si="0"/>
        <v>140148331.9082</v>
      </c>
      <c r="D23" s="92">
        <f>CoAr14FI19!AU23</f>
        <v>136107934.82812363</v>
      </c>
      <c r="E23" s="92">
        <f t="shared" si="6"/>
        <v>-4040397.0800763667</v>
      </c>
      <c r="F23" s="93">
        <f t="shared" si="7"/>
        <v>-2.8829433965171337E-2</v>
      </c>
      <c r="G23" s="92">
        <f t="shared" si="8"/>
        <v>140148331.9082</v>
      </c>
      <c r="H23" s="92">
        <f t="shared" si="9"/>
        <v>4040397.0800763667</v>
      </c>
      <c r="I23" s="92">
        <f t="shared" si="10"/>
        <v>0</v>
      </c>
      <c r="J23" s="92">
        <f t="shared" si="20"/>
        <v>0</v>
      </c>
      <c r="K23" s="92">
        <f t="shared" si="11"/>
        <v>0</v>
      </c>
      <c r="L23" s="92">
        <f t="shared" si="1"/>
        <v>140148331.9082</v>
      </c>
      <c r="M23" s="93">
        <f t="shared" si="2"/>
        <v>4.8299999999999968E-2</v>
      </c>
      <c r="N23" s="98">
        <f t="shared" si="12"/>
        <v>1.8038773244707984E-2</v>
      </c>
      <c r="P23" s="94" t="s">
        <v>17</v>
      </c>
      <c r="Q23" s="92">
        <v>133691054</v>
      </c>
      <c r="R23" s="92">
        <f t="shared" si="3"/>
        <v>140148331.9082</v>
      </c>
      <c r="S23" s="92">
        <f>CoAr14FI19!BA23</f>
        <v>136589677.30798322</v>
      </c>
      <c r="T23" s="92">
        <f t="shared" si="13"/>
        <v>-3558654.6002167761</v>
      </c>
      <c r="U23" s="93">
        <f t="shared" si="14"/>
        <v>-2.539205819836491E-2</v>
      </c>
      <c r="V23" s="92">
        <f t="shared" si="15"/>
        <v>140148331.9082</v>
      </c>
      <c r="W23" s="92">
        <f t="shared" si="16"/>
        <v>3558654.6002167761</v>
      </c>
      <c r="X23" s="92">
        <f t="shared" si="17"/>
        <v>0</v>
      </c>
      <c r="Y23" s="92">
        <f t="shared" si="21"/>
        <v>0</v>
      </c>
      <c r="Z23" s="92">
        <f t="shared" si="18"/>
        <v>0</v>
      </c>
      <c r="AA23" s="92">
        <f t="shared" si="4"/>
        <v>140148331.9082</v>
      </c>
      <c r="AB23" s="93">
        <f t="shared" si="5"/>
        <v>4.8299999999999968E-2</v>
      </c>
      <c r="AC23" s="399">
        <f t="shared" si="19"/>
        <v>1.7988331896782703E-2</v>
      </c>
      <c r="AE23" s="398"/>
    </row>
    <row r="24" spans="1:31" ht="12.75" customHeight="1">
      <c r="A24" s="94" t="s">
        <v>18</v>
      </c>
      <c r="B24" s="92">
        <v>143916513</v>
      </c>
      <c r="C24" s="92">
        <f t="shared" si="0"/>
        <v>150867680.57789999</v>
      </c>
      <c r="D24" s="92">
        <f>CoAr14FI19!AU24</f>
        <v>167403730.63661724</v>
      </c>
      <c r="E24" s="92">
        <f t="shared" si="6"/>
        <v>16536050.058717251</v>
      </c>
      <c r="F24" s="93">
        <f t="shared" si="7"/>
        <v>0.10960631193755856</v>
      </c>
      <c r="G24" s="92">
        <f t="shared" si="8"/>
        <v>0</v>
      </c>
      <c r="H24" s="92">
        <f t="shared" si="9"/>
        <v>0</v>
      </c>
      <c r="I24" s="92">
        <f t="shared" si="10"/>
        <v>167403730.63661724</v>
      </c>
      <c r="J24" s="92">
        <f t="shared" si="20"/>
        <v>16536050.058717251</v>
      </c>
      <c r="K24" s="92">
        <f t="shared" si="11"/>
        <v>7621446.0506562786</v>
      </c>
      <c r="L24" s="92">
        <f t="shared" si="1"/>
        <v>159782284.58596095</v>
      </c>
      <c r="M24" s="93">
        <f t="shared" si="2"/>
        <v>0.11024288495623122</v>
      </c>
      <c r="N24" s="98">
        <f t="shared" si="12"/>
        <v>2.0565898722615543E-2</v>
      </c>
      <c r="P24" s="94" t="s">
        <v>18</v>
      </c>
      <c r="Q24" s="92">
        <v>143916513</v>
      </c>
      <c r="R24" s="92">
        <f t="shared" si="3"/>
        <v>150867680.57789999</v>
      </c>
      <c r="S24" s="92">
        <f>CoAr14FI19!BA24</f>
        <v>183130882.61479926</v>
      </c>
      <c r="T24" s="92">
        <f t="shared" si="13"/>
        <v>32263202.036899269</v>
      </c>
      <c r="U24" s="93">
        <f t="shared" si="14"/>
        <v>0.21385098460660881</v>
      </c>
      <c r="V24" s="92">
        <f t="shared" si="15"/>
        <v>0</v>
      </c>
      <c r="W24" s="92">
        <f t="shared" si="16"/>
        <v>0</v>
      </c>
      <c r="X24" s="92">
        <f t="shared" si="17"/>
        <v>183130882.61479926</v>
      </c>
      <c r="Y24" s="92">
        <f t="shared" si="21"/>
        <v>32263202.036899269</v>
      </c>
      <c r="Z24" s="92">
        <f t="shared" si="18"/>
        <v>12256271.257031238</v>
      </c>
      <c r="AA24" s="92">
        <f t="shared" si="4"/>
        <v>170874611.35776803</v>
      </c>
      <c r="AB24" s="93">
        <f t="shared" si="5"/>
        <v>0.18731761766468055</v>
      </c>
      <c r="AC24" s="399">
        <f t="shared" si="19"/>
        <v>2.1932114210611191E-2</v>
      </c>
      <c r="AE24" s="398"/>
    </row>
    <row r="25" spans="1:31" ht="12.75" customHeight="1">
      <c r="A25" s="94" t="s">
        <v>19</v>
      </c>
      <c r="B25" s="92">
        <v>25695467</v>
      </c>
      <c r="C25" s="92">
        <f t="shared" si="0"/>
        <v>26936558.0561</v>
      </c>
      <c r="D25" s="92">
        <f>CoAr14FI19!AU25</f>
        <v>21026277.779732652</v>
      </c>
      <c r="E25" s="92">
        <f t="shared" si="6"/>
        <v>-5910280.2763673477</v>
      </c>
      <c r="F25" s="93">
        <f t="shared" si="7"/>
        <v>-0.21941482887524738</v>
      </c>
      <c r="G25" s="92">
        <f t="shared" si="8"/>
        <v>26936558.0561</v>
      </c>
      <c r="H25" s="92">
        <f t="shared" si="9"/>
        <v>5910280.2763673477</v>
      </c>
      <c r="I25" s="92">
        <f t="shared" si="10"/>
        <v>0</v>
      </c>
      <c r="J25" s="92">
        <f t="shared" si="20"/>
        <v>0</v>
      </c>
      <c r="K25" s="92">
        <f t="shared" si="11"/>
        <v>0</v>
      </c>
      <c r="L25" s="92">
        <f t="shared" si="1"/>
        <v>26936558.0561</v>
      </c>
      <c r="M25" s="93">
        <f t="shared" si="2"/>
        <v>4.8299999999999989E-2</v>
      </c>
      <c r="N25" s="98">
        <f t="shared" si="12"/>
        <v>3.4670584811896006E-3</v>
      </c>
      <c r="P25" s="94" t="s">
        <v>19</v>
      </c>
      <c r="Q25" s="92">
        <v>25695467</v>
      </c>
      <c r="R25" s="92">
        <f t="shared" si="3"/>
        <v>26936558.0561</v>
      </c>
      <c r="S25" s="92">
        <f>CoAr14FI19!BA25</f>
        <v>21216715.25158333</v>
      </c>
      <c r="T25" s="92">
        <f t="shared" si="13"/>
        <v>-5719842.8045166694</v>
      </c>
      <c r="U25" s="93">
        <f t="shared" si="14"/>
        <v>-0.21234497713494488</v>
      </c>
      <c r="V25" s="92">
        <f t="shared" si="15"/>
        <v>26936558.0561</v>
      </c>
      <c r="W25" s="92">
        <f t="shared" si="16"/>
        <v>5719842.8045166694</v>
      </c>
      <c r="X25" s="92">
        <f t="shared" si="17"/>
        <v>0</v>
      </c>
      <c r="Y25" s="92">
        <f t="shared" si="21"/>
        <v>0</v>
      </c>
      <c r="Z25" s="92">
        <f t="shared" si="18"/>
        <v>0</v>
      </c>
      <c r="AA25" s="92">
        <f t="shared" si="4"/>
        <v>26936558.0561</v>
      </c>
      <c r="AB25" s="93">
        <f t="shared" si="5"/>
        <v>4.8299999999999989E-2</v>
      </c>
      <c r="AC25" s="399">
        <f t="shared" si="19"/>
        <v>3.457363636603743E-3</v>
      </c>
      <c r="AE25" s="398"/>
    </row>
    <row r="26" spans="1:31" ht="12.75" customHeight="1">
      <c r="A26" s="94" t="s">
        <v>20</v>
      </c>
      <c r="B26" s="92">
        <v>351241827</v>
      </c>
      <c r="C26" s="92">
        <f t="shared" si="0"/>
        <v>368206807.24409997</v>
      </c>
      <c r="D26" s="92">
        <f>CoAr14FI19!AU26</f>
        <v>343450919.35501146</v>
      </c>
      <c r="E26" s="92">
        <f t="shared" si="6"/>
        <v>-24755887.889088511</v>
      </c>
      <c r="F26" s="93">
        <f t="shared" si="7"/>
        <v>-6.7233650769190634E-2</v>
      </c>
      <c r="G26" s="92">
        <f t="shared" si="8"/>
        <v>368206807.24409997</v>
      </c>
      <c r="H26" s="92">
        <f t="shared" si="9"/>
        <v>24755887.889088511</v>
      </c>
      <c r="I26" s="92">
        <f t="shared" si="10"/>
        <v>0</v>
      </c>
      <c r="J26" s="92">
        <f t="shared" si="20"/>
        <v>0</v>
      </c>
      <c r="K26" s="92">
        <f t="shared" si="11"/>
        <v>0</v>
      </c>
      <c r="L26" s="92">
        <f t="shared" si="1"/>
        <v>368206807.24409997</v>
      </c>
      <c r="M26" s="93">
        <f t="shared" si="2"/>
        <v>4.8299999999999926E-2</v>
      </c>
      <c r="N26" s="98">
        <f t="shared" si="12"/>
        <v>4.7392637590469966E-2</v>
      </c>
      <c r="P26" s="94" t="s">
        <v>20</v>
      </c>
      <c r="Q26" s="92">
        <v>351241827</v>
      </c>
      <c r="R26" s="92">
        <f t="shared" si="3"/>
        <v>368206807.24409997</v>
      </c>
      <c r="S26" s="92">
        <f>CoAr14FI19!BA26</f>
        <v>356116328.83099949</v>
      </c>
      <c r="T26" s="92">
        <f t="shared" si="13"/>
        <v>-12090478.413100481</v>
      </c>
      <c r="U26" s="93">
        <f t="shared" si="14"/>
        <v>-3.2836107793860494E-2</v>
      </c>
      <c r="V26" s="92">
        <f t="shared" si="15"/>
        <v>368206807.24409997</v>
      </c>
      <c r="W26" s="92">
        <f t="shared" si="16"/>
        <v>12090478.413100481</v>
      </c>
      <c r="X26" s="92">
        <f t="shared" si="17"/>
        <v>0</v>
      </c>
      <c r="Y26" s="92">
        <f t="shared" si="21"/>
        <v>0</v>
      </c>
      <c r="Z26" s="92">
        <f t="shared" si="18"/>
        <v>0</v>
      </c>
      <c r="AA26" s="92">
        <f t="shared" si="4"/>
        <v>368206807.24409997</v>
      </c>
      <c r="AB26" s="93">
        <f t="shared" si="5"/>
        <v>4.8299999999999926E-2</v>
      </c>
      <c r="AC26" s="399">
        <f t="shared" si="19"/>
        <v>4.7260114802508267E-2</v>
      </c>
      <c r="AE26" s="398"/>
    </row>
    <row r="27" spans="1:31" ht="12.75" customHeight="1">
      <c r="A27" s="94" t="s">
        <v>21</v>
      </c>
      <c r="B27" s="92">
        <v>51859528</v>
      </c>
      <c r="C27" s="92">
        <f t="shared" si="0"/>
        <v>54364343.202399999</v>
      </c>
      <c r="D27" s="92">
        <f>CoAr14FI19!AU27</f>
        <v>49587877.534337044</v>
      </c>
      <c r="E27" s="92">
        <f t="shared" si="6"/>
        <v>-4776465.6680629551</v>
      </c>
      <c r="F27" s="93">
        <f t="shared" si="7"/>
        <v>-8.7860266246205479E-2</v>
      </c>
      <c r="G27" s="92">
        <f t="shared" si="8"/>
        <v>54364343.202399999</v>
      </c>
      <c r="H27" s="92">
        <f t="shared" si="9"/>
        <v>4776465.6680629551</v>
      </c>
      <c r="I27" s="92">
        <f t="shared" si="10"/>
        <v>0</v>
      </c>
      <c r="J27" s="92">
        <f t="shared" si="20"/>
        <v>0</v>
      </c>
      <c r="K27" s="92">
        <f t="shared" si="11"/>
        <v>0</v>
      </c>
      <c r="L27" s="92">
        <f t="shared" si="1"/>
        <v>54364343.202399999</v>
      </c>
      <c r="M27" s="93">
        <f t="shared" si="2"/>
        <v>4.8299999999999982E-2</v>
      </c>
      <c r="N27" s="98">
        <f t="shared" si="12"/>
        <v>6.9973437876373126E-3</v>
      </c>
      <c r="P27" s="94" t="s">
        <v>21</v>
      </c>
      <c r="Q27" s="92">
        <v>51859528</v>
      </c>
      <c r="R27" s="92">
        <f t="shared" si="3"/>
        <v>54364343.202399999</v>
      </c>
      <c r="S27" s="92">
        <f>CoAr14FI19!BA27</f>
        <v>49383817.341743097</v>
      </c>
      <c r="T27" s="92">
        <f t="shared" si="13"/>
        <v>-4980525.8606569022</v>
      </c>
      <c r="U27" s="93">
        <f t="shared" si="14"/>
        <v>-9.1613833024971211E-2</v>
      </c>
      <c r="V27" s="92">
        <f t="shared" si="15"/>
        <v>54364343.202399999</v>
      </c>
      <c r="W27" s="92">
        <f t="shared" si="16"/>
        <v>4980525.8606569022</v>
      </c>
      <c r="X27" s="92">
        <f t="shared" si="17"/>
        <v>0</v>
      </c>
      <c r="Y27" s="92">
        <f t="shared" si="21"/>
        <v>0</v>
      </c>
      <c r="Z27" s="92">
        <f t="shared" si="18"/>
        <v>0</v>
      </c>
      <c r="AA27" s="92">
        <f t="shared" si="4"/>
        <v>54364343.202399999</v>
      </c>
      <c r="AB27" s="93">
        <f t="shared" si="5"/>
        <v>4.8299999999999982E-2</v>
      </c>
      <c r="AC27" s="399">
        <f t="shared" si="19"/>
        <v>6.9777772989544663E-3</v>
      </c>
      <c r="AE27" s="398"/>
    </row>
    <row r="28" spans="1:31" ht="12.75" customHeight="1">
      <c r="A28" s="94" t="s">
        <v>22</v>
      </c>
      <c r="B28" s="92">
        <v>8318290</v>
      </c>
      <c r="C28" s="92">
        <f t="shared" si="0"/>
        <v>8720063.4069999997</v>
      </c>
      <c r="D28" s="92">
        <f>CoAr14FI19!AU28</f>
        <v>4082700.2510439311</v>
      </c>
      <c r="E28" s="92">
        <f t="shared" si="6"/>
        <v>-4637363.155956069</v>
      </c>
      <c r="F28" s="93">
        <f t="shared" si="7"/>
        <v>-0.53180383438880074</v>
      </c>
      <c r="G28" s="92">
        <f t="shared" si="8"/>
        <v>8720063.4069999997</v>
      </c>
      <c r="H28" s="92">
        <f t="shared" si="9"/>
        <v>4637363.155956069</v>
      </c>
      <c r="I28" s="92">
        <f t="shared" si="10"/>
        <v>0</v>
      </c>
      <c r="J28" s="92">
        <f t="shared" si="20"/>
        <v>0</v>
      </c>
      <c r="K28" s="92">
        <f t="shared" si="11"/>
        <v>0</v>
      </c>
      <c r="L28" s="92">
        <f t="shared" si="1"/>
        <v>8720063.4069999997</v>
      </c>
      <c r="M28" s="93">
        <f t="shared" si="2"/>
        <v>4.8299999999999961E-2</v>
      </c>
      <c r="N28" s="98">
        <f t="shared" si="12"/>
        <v>1.122376872679319E-3</v>
      </c>
      <c r="P28" s="94" t="s">
        <v>22</v>
      </c>
      <c r="Q28" s="92">
        <v>8318290</v>
      </c>
      <c r="R28" s="92">
        <f t="shared" si="3"/>
        <v>8720063.4069999997</v>
      </c>
      <c r="S28" s="92">
        <f>CoAr14FI19!BA28</f>
        <v>4115094.9036126109</v>
      </c>
      <c r="T28" s="92">
        <f t="shared" si="13"/>
        <v>-4604968.5033873888</v>
      </c>
      <c r="U28" s="93">
        <f t="shared" si="14"/>
        <v>-0.52808887830916074</v>
      </c>
      <c r="V28" s="92">
        <f t="shared" si="15"/>
        <v>8720063.4069999997</v>
      </c>
      <c r="W28" s="92">
        <f t="shared" si="16"/>
        <v>4604968.5033873888</v>
      </c>
      <c r="X28" s="92">
        <f t="shared" si="17"/>
        <v>0</v>
      </c>
      <c r="Y28" s="92">
        <f t="shared" si="21"/>
        <v>0</v>
      </c>
      <c r="Z28" s="92">
        <f t="shared" si="18"/>
        <v>0</v>
      </c>
      <c r="AA28" s="92">
        <f t="shared" si="4"/>
        <v>8720063.4069999997</v>
      </c>
      <c r="AB28" s="93">
        <f t="shared" si="5"/>
        <v>4.8299999999999961E-2</v>
      </c>
      <c r="AC28" s="399">
        <f t="shared" si="19"/>
        <v>1.119238399703907E-3</v>
      </c>
      <c r="AE28" s="398"/>
    </row>
    <row r="29" spans="1:31" ht="12.75" customHeight="1">
      <c r="A29" s="94" t="s">
        <v>23</v>
      </c>
      <c r="B29" s="92">
        <v>38064824</v>
      </c>
      <c r="C29" s="92">
        <f t="shared" si="0"/>
        <v>39903354.999200001</v>
      </c>
      <c r="D29" s="92">
        <f>CoAr14FI19!AU29</f>
        <v>40410715.539715379</v>
      </c>
      <c r="E29" s="92">
        <f t="shared" si="6"/>
        <v>507360.54051537812</v>
      </c>
      <c r="F29" s="93">
        <f t="shared" si="7"/>
        <v>1.2714733899581875E-2</v>
      </c>
      <c r="G29" s="92">
        <f t="shared" si="8"/>
        <v>0</v>
      </c>
      <c r="H29" s="92">
        <f t="shared" si="9"/>
        <v>0</v>
      </c>
      <c r="I29" s="92">
        <f t="shared" si="10"/>
        <v>40410715.539715379</v>
      </c>
      <c r="J29" s="92">
        <f t="shared" si="20"/>
        <v>507360.54051537812</v>
      </c>
      <c r="K29" s="92">
        <f t="shared" si="11"/>
        <v>233841.87723423741</v>
      </c>
      <c r="L29" s="92">
        <f t="shared" si="1"/>
        <v>40176873.662481144</v>
      </c>
      <c r="M29" s="93">
        <f t="shared" si="2"/>
        <v>5.548560167994325E-2</v>
      </c>
      <c r="N29" s="98">
        <f t="shared" si="12"/>
        <v>5.1712460919870109E-3</v>
      </c>
      <c r="P29" s="94" t="s">
        <v>23</v>
      </c>
      <c r="Q29" s="92">
        <v>38064824</v>
      </c>
      <c r="R29" s="92">
        <f t="shared" si="3"/>
        <v>39903354.999200001</v>
      </c>
      <c r="S29" s="92">
        <f>CoAr14FI19!BA29</f>
        <v>40525498.185892127</v>
      </c>
      <c r="T29" s="92">
        <f t="shared" si="13"/>
        <v>622143.1866921261</v>
      </c>
      <c r="U29" s="93">
        <f t="shared" si="14"/>
        <v>1.5591250076706559E-2</v>
      </c>
      <c r="V29" s="92">
        <f t="shared" si="15"/>
        <v>0</v>
      </c>
      <c r="W29" s="92">
        <f t="shared" si="16"/>
        <v>0</v>
      </c>
      <c r="X29" s="92">
        <f t="shared" si="17"/>
        <v>40525498.185892127</v>
      </c>
      <c r="Y29" s="92">
        <f t="shared" si="21"/>
        <v>622143.1866921261</v>
      </c>
      <c r="Z29" s="92">
        <f t="shared" si="18"/>
        <v>236342.18476181224</v>
      </c>
      <c r="AA29" s="92">
        <f t="shared" si="4"/>
        <v>40289156.001130313</v>
      </c>
      <c r="AB29" s="93">
        <f t="shared" si="5"/>
        <v>5.8435368074480333E-2</v>
      </c>
      <c r="AC29" s="399">
        <f t="shared" si="19"/>
        <v>5.1711975456425882E-3</v>
      </c>
      <c r="AE29" s="398"/>
    </row>
    <row r="30" spans="1:31" ht="12.75" customHeight="1">
      <c r="A30" s="94" t="s">
        <v>24</v>
      </c>
      <c r="B30" s="92">
        <v>36664273</v>
      </c>
      <c r="C30" s="92">
        <f t="shared" si="0"/>
        <v>38435157.385899998</v>
      </c>
      <c r="D30" s="92">
        <f>CoAr14FI19!AU30</f>
        <v>37572341.193386607</v>
      </c>
      <c r="E30" s="92">
        <f t="shared" si="6"/>
        <v>-862816.19251339138</v>
      </c>
      <c r="F30" s="93">
        <f t="shared" si="7"/>
        <v>-2.2448618691748013E-2</v>
      </c>
      <c r="G30" s="92">
        <f t="shared" si="8"/>
        <v>38435157.385899998</v>
      </c>
      <c r="H30" s="92">
        <f t="shared" si="9"/>
        <v>862816.19251339138</v>
      </c>
      <c r="I30" s="92">
        <f t="shared" si="10"/>
        <v>0</v>
      </c>
      <c r="J30" s="92">
        <f t="shared" si="20"/>
        <v>0</v>
      </c>
      <c r="K30" s="92">
        <f t="shared" si="11"/>
        <v>0</v>
      </c>
      <c r="L30" s="92">
        <f t="shared" si="1"/>
        <v>38435157.385899998</v>
      </c>
      <c r="M30" s="93">
        <f t="shared" si="2"/>
        <v>4.8299999999999954E-2</v>
      </c>
      <c r="N30" s="98">
        <f t="shared" si="12"/>
        <v>4.9470662923270037E-3</v>
      </c>
      <c r="P30" s="94" t="s">
        <v>24</v>
      </c>
      <c r="Q30" s="92">
        <v>36664273</v>
      </c>
      <c r="R30" s="92">
        <f t="shared" si="3"/>
        <v>38435157.385899998</v>
      </c>
      <c r="S30" s="92">
        <f>CoAr14FI19!BA30</f>
        <v>39736372.756707489</v>
      </c>
      <c r="T30" s="92">
        <f t="shared" si="13"/>
        <v>1301215.3708074912</v>
      </c>
      <c r="U30" s="93">
        <f t="shared" si="14"/>
        <v>3.3854820932380111E-2</v>
      </c>
      <c r="V30" s="92">
        <f t="shared" si="15"/>
        <v>0</v>
      </c>
      <c r="W30" s="92">
        <f t="shared" si="16"/>
        <v>0</v>
      </c>
      <c r="X30" s="92">
        <f t="shared" si="17"/>
        <v>39736372.756707489</v>
      </c>
      <c r="Y30" s="92">
        <f t="shared" si="21"/>
        <v>1301215.3708074912</v>
      </c>
      <c r="Z30" s="92">
        <f t="shared" si="18"/>
        <v>494310.77951269038</v>
      </c>
      <c r="AA30" s="92">
        <f t="shared" si="4"/>
        <v>39242061.977194801</v>
      </c>
      <c r="AB30" s="93">
        <f t="shared" si="5"/>
        <v>7.0307925570890245E-2</v>
      </c>
      <c r="AC30" s="399">
        <f t="shared" si="19"/>
        <v>5.036800834863131E-3</v>
      </c>
      <c r="AE30" s="398"/>
    </row>
    <row r="31" spans="1:31" ht="12.75" customHeight="1">
      <c r="A31" s="94" t="s">
        <v>25</v>
      </c>
      <c r="B31" s="92">
        <v>591177475</v>
      </c>
      <c r="C31" s="92">
        <f t="shared" si="0"/>
        <v>619731347.04250002</v>
      </c>
      <c r="D31" s="92">
        <f>CoAr14FI19!AU31</f>
        <v>589255581.2671982</v>
      </c>
      <c r="E31" s="92">
        <f t="shared" si="6"/>
        <v>-30475765.775301814</v>
      </c>
      <c r="F31" s="93">
        <f t="shared" si="7"/>
        <v>-4.9175769340600813E-2</v>
      </c>
      <c r="G31" s="92">
        <f t="shared" si="8"/>
        <v>619731347.04250002</v>
      </c>
      <c r="H31" s="92">
        <f t="shared" si="9"/>
        <v>30475765.775301814</v>
      </c>
      <c r="I31" s="92">
        <f t="shared" si="10"/>
        <v>0</v>
      </c>
      <c r="J31" s="92">
        <f t="shared" si="20"/>
        <v>0</v>
      </c>
      <c r="K31" s="92">
        <f t="shared" si="11"/>
        <v>0</v>
      </c>
      <c r="L31" s="92">
        <f t="shared" si="1"/>
        <v>619731347.04250002</v>
      </c>
      <c r="M31" s="93">
        <f t="shared" si="2"/>
        <v>4.830000000000003E-2</v>
      </c>
      <c r="N31" s="98">
        <f t="shared" si="12"/>
        <v>7.9766866217570717E-2</v>
      </c>
      <c r="P31" s="94" t="s">
        <v>25</v>
      </c>
      <c r="Q31" s="92">
        <v>591177475</v>
      </c>
      <c r="R31" s="92">
        <f t="shared" si="3"/>
        <v>619731347.04250002</v>
      </c>
      <c r="S31" s="92">
        <f>CoAr14FI19!BA31</f>
        <v>633403162.51125467</v>
      </c>
      <c r="T31" s="92">
        <f t="shared" si="13"/>
        <v>13671815.468754649</v>
      </c>
      <c r="U31" s="93">
        <f t="shared" si="14"/>
        <v>2.2060874496666476E-2</v>
      </c>
      <c r="V31" s="92">
        <f t="shared" si="15"/>
        <v>0</v>
      </c>
      <c r="W31" s="92">
        <f t="shared" si="16"/>
        <v>0</v>
      </c>
      <c r="X31" s="92">
        <f t="shared" si="17"/>
        <v>633403162.51125467</v>
      </c>
      <c r="Y31" s="92">
        <f t="shared" si="21"/>
        <v>13671815.468754649</v>
      </c>
      <c r="Z31" s="92">
        <f t="shared" si="18"/>
        <v>5193702.6823775526</v>
      </c>
      <c r="AA31" s="92">
        <f t="shared" si="4"/>
        <v>628209459.82887709</v>
      </c>
      <c r="AB31" s="93">
        <f t="shared" si="5"/>
        <v>6.2641061939778905E-2</v>
      </c>
      <c r="AC31" s="399">
        <f t="shared" si="19"/>
        <v>8.0631999755105474E-2</v>
      </c>
      <c r="AE31" s="398"/>
    </row>
    <row r="32" spans="1:31" ht="12.75" customHeight="1">
      <c r="A32" s="94" t="s">
        <v>26</v>
      </c>
      <c r="B32" s="92">
        <v>15468655</v>
      </c>
      <c r="C32" s="92">
        <f t="shared" si="0"/>
        <v>16215791.036499999</v>
      </c>
      <c r="D32" s="92">
        <f>CoAr14FI19!AU32</f>
        <v>10660819.640436199</v>
      </c>
      <c r="E32" s="92">
        <f t="shared" si="6"/>
        <v>-5554971.3960638009</v>
      </c>
      <c r="F32" s="93">
        <f t="shared" si="7"/>
        <v>-0.34256555129257393</v>
      </c>
      <c r="G32" s="92">
        <f t="shared" si="8"/>
        <v>16215791.036499999</v>
      </c>
      <c r="H32" s="92">
        <f t="shared" si="9"/>
        <v>5554971.3960638009</v>
      </c>
      <c r="I32" s="92">
        <f t="shared" si="10"/>
        <v>0</v>
      </c>
      <c r="J32" s="92">
        <f t="shared" si="20"/>
        <v>0</v>
      </c>
      <c r="K32" s="92">
        <f t="shared" si="11"/>
        <v>0</v>
      </c>
      <c r="L32" s="92">
        <f t="shared" si="1"/>
        <v>16215791.036499999</v>
      </c>
      <c r="M32" s="93">
        <f t="shared" si="2"/>
        <v>4.8299999999999968E-2</v>
      </c>
      <c r="N32" s="98">
        <f t="shared" si="12"/>
        <v>2.0871670287349099E-3</v>
      </c>
      <c r="P32" s="94" t="s">
        <v>26</v>
      </c>
      <c r="Q32" s="92">
        <v>15468655</v>
      </c>
      <c r="R32" s="92">
        <f t="shared" si="3"/>
        <v>16215791.036499999</v>
      </c>
      <c r="S32" s="92">
        <f>CoAr14FI19!BA32</f>
        <v>10732288.342768809</v>
      </c>
      <c r="T32" s="92">
        <f t="shared" si="13"/>
        <v>-5483502.6937311906</v>
      </c>
      <c r="U32" s="93">
        <f t="shared" si="14"/>
        <v>-0.33815819909052952</v>
      </c>
      <c r="V32" s="92">
        <f t="shared" si="15"/>
        <v>16215791.036499999</v>
      </c>
      <c r="W32" s="92">
        <f t="shared" si="16"/>
        <v>5483502.6937311906</v>
      </c>
      <c r="X32" s="92">
        <f t="shared" si="17"/>
        <v>0</v>
      </c>
      <c r="Y32" s="92">
        <f t="shared" si="21"/>
        <v>0</v>
      </c>
      <c r="Z32" s="92">
        <f t="shared" si="18"/>
        <v>0</v>
      </c>
      <c r="AA32" s="92">
        <f t="shared" si="4"/>
        <v>16215791.036499999</v>
      </c>
      <c r="AB32" s="93">
        <f t="shared" si="5"/>
        <v>4.8299999999999968E-2</v>
      </c>
      <c r="AC32" s="399">
        <f t="shared" si="19"/>
        <v>2.081330738381547E-3</v>
      </c>
      <c r="AE32" s="398"/>
    </row>
    <row r="33" spans="1:31" ht="12.75" customHeight="1">
      <c r="A33" s="94" t="s">
        <v>27</v>
      </c>
      <c r="B33" s="92">
        <v>26626897</v>
      </c>
      <c r="C33" s="92">
        <f t="shared" si="0"/>
        <v>27912976.125100002</v>
      </c>
      <c r="D33" s="92">
        <f>CoAr14FI19!AU33</f>
        <v>25071869.356967501</v>
      </c>
      <c r="E33" s="92">
        <f t="shared" si="6"/>
        <v>-2841106.7681325004</v>
      </c>
      <c r="F33" s="93">
        <f t="shared" si="7"/>
        <v>-0.10178444446049988</v>
      </c>
      <c r="G33" s="92">
        <f t="shared" si="8"/>
        <v>27912976.125100002</v>
      </c>
      <c r="H33" s="92">
        <f t="shared" si="9"/>
        <v>2841106.7681325004</v>
      </c>
      <c r="I33" s="92">
        <f t="shared" si="10"/>
        <v>0</v>
      </c>
      <c r="J33" s="92">
        <f t="shared" si="20"/>
        <v>0</v>
      </c>
      <c r="K33" s="92">
        <f t="shared" si="11"/>
        <v>0</v>
      </c>
      <c r="L33" s="92">
        <f t="shared" si="1"/>
        <v>27912976.125100002</v>
      </c>
      <c r="M33" s="93">
        <f t="shared" si="2"/>
        <v>4.8300000000000065E-2</v>
      </c>
      <c r="N33" s="98">
        <f t="shared" si="12"/>
        <v>3.5927352116858569E-3</v>
      </c>
      <c r="P33" s="94" t="s">
        <v>27</v>
      </c>
      <c r="Q33" s="92">
        <v>26626897</v>
      </c>
      <c r="R33" s="92">
        <f t="shared" si="3"/>
        <v>27912976.125100002</v>
      </c>
      <c r="S33" s="92">
        <f>CoAr14FI19!BA33</f>
        <v>25077570.219420686</v>
      </c>
      <c r="T33" s="92">
        <f t="shared" si="13"/>
        <v>-2835405.9056793153</v>
      </c>
      <c r="U33" s="93">
        <f t="shared" si="14"/>
        <v>-0.10158020746235125</v>
      </c>
      <c r="V33" s="92">
        <f t="shared" si="15"/>
        <v>27912976.125100002</v>
      </c>
      <c r="W33" s="92">
        <f t="shared" si="16"/>
        <v>2835405.9056793153</v>
      </c>
      <c r="X33" s="92">
        <f t="shared" si="17"/>
        <v>0</v>
      </c>
      <c r="Y33" s="92">
        <f t="shared" si="21"/>
        <v>0</v>
      </c>
      <c r="Z33" s="92">
        <f t="shared" si="18"/>
        <v>0</v>
      </c>
      <c r="AA33" s="92">
        <f t="shared" si="4"/>
        <v>27912976.125100002</v>
      </c>
      <c r="AB33" s="93">
        <f t="shared" si="5"/>
        <v>4.8300000000000065E-2</v>
      </c>
      <c r="AC33" s="399">
        <f t="shared" si="19"/>
        <v>3.5826889405587881E-3</v>
      </c>
      <c r="AE33" s="398"/>
    </row>
    <row r="34" spans="1:31" ht="12.75" customHeight="1">
      <c r="A34" s="94" t="s">
        <v>28</v>
      </c>
      <c r="B34" s="92">
        <v>14546874</v>
      </c>
      <c r="C34" s="92">
        <f t="shared" si="0"/>
        <v>15249488.0142</v>
      </c>
      <c r="D34" s="92">
        <f>CoAr14FI19!AU34</f>
        <v>16482835.13361633</v>
      </c>
      <c r="E34" s="92">
        <f t="shared" si="6"/>
        <v>1233347.11941633</v>
      </c>
      <c r="F34" s="93">
        <f t="shared" si="7"/>
        <v>8.0877936247293239E-2</v>
      </c>
      <c r="G34" s="92">
        <f t="shared" si="8"/>
        <v>0</v>
      </c>
      <c r="H34" s="92">
        <f t="shared" si="9"/>
        <v>0</v>
      </c>
      <c r="I34" s="92">
        <f t="shared" si="10"/>
        <v>16482835.13361633</v>
      </c>
      <c r="J34" s="92">
        <f t="shared" si="20"/>
        <v>1233347.11941633</v>
      </c>
      <c r="K34" s="92">
        <f t="shared" si="11"/>
        <v>568448.23878654023</v>
      </c>
      <c r="L34" s="92">
        <f t="shared" si="1"/>
        <v>15914386.894829789</v>
      </c>
      <c r="M34" s="93">
        <f t="shared" si="2"/>
        <v>9.400733757849207E-2</v>
      </c>
      <c r="N34" s="98">
        <f t="shared" si="12"/>
        <v>2.0483726963830551E-3</v>
      </c>
      <c r="P34" s="94" t="s">
        <v>28</v>
      </c>
      <c r="Q34" s="92">
        <v>14546874</v>
      </c>
      <c r="R34" s="92">
        <f t="shared" si="3"/>
        <v>15249488.0142</v>
      </c>
      <c r="S34" s="92">
        <f>CoAr14FI19!BA34</f>
        <v>16401368.975370152</v>
      </c>
      <c r="T34" s="92">
        <f t="shared" si="13"/>
        <v>1151880.9611701518</v>
      </c>
      <c r="U34" s="93">
        <f t="shared" si="14"/>
        <v>7.5535713730031109E-2</v>
      </c>
      <c r="V34" s="92">
        <f t="shared" si="15"/>
        <v>0</v>
      </c>
      <c r="W34" s="92">
        <f t="shared" si="16"/>
        <v>0</v>
      </c>
      <c r="X34" s="92">
        <f t="shared" si="17"/>
        <v>16401368.975370152</v>
      </c>
      <c r="Y34" s="92">
        <f t="shared" si="21"/>
        <v>1151880.9611701518</v>
      </c>
      <c r="Z34" s="92">
        <f t="shared" si="18"/>
        <v>437581.04046104371</v>
      </c>
      <c r="AA34" s="92">
        <f t="shared" si="4"/>
        <v>15963787.934909109</v>
      </c>
      <c r="AB34" s="93">
        <f t="shared" si="5"/>
        <v>9.7403327677761498E-2</v>
      </c>
      <c r="AC34" s="399">
        <f t="shared" si="19"/>
        <v>2.0489856125515452E-3</v>
      </c>
      <c r="AE34" s="398"/>
    </row>
    <row r="35" spans="1:31" ht="12.75" customHeight="1">
      <c r="A35" s="94" t="s">
        <v>29</v>
      </c>
      <c r="B35" s="92">
        <v>21316440</v>
      </c>
      <c r="C35" s="92">
        <f t="shared" si="0"/>
        <v>22346024.052000001</v>
      </c>
      <c r="D35" s="92">
        <f>CoAr14FI19!AU35</f>
        <v>18047642.775645211</v>
      </c>
      <c r="E35" s="92">
        <f t="shared" si="6"/>
        <v>-4298381.2763547897</v>
      </c>
      <c r="F35" s="93">
        <f t="shared" si="7"/>
        <v>-0.19235552894565502</v>
      </c>
      <c r="G35" s="92">
        <f t="shared" si="8"/>
        <v>22346024.052000001</v>
      </c>
      <c r="H35" s="92">
        <f t="shared" si="9"/>
        <v>4298381.2763547897</v>
      </c>
      <c r="I35" s="92">
        <f t="shared" si="10"/>
        <v>0</v>
      </c>
      <c r="J35" s="92">
        <f t="shared" si="20"/>
        <v>0</v>
      </c>
      <c r="K35" s="92">
        <f t="shared" si="11"/>
        <v>0</v>
      </c>
      <c r="L35" s="92">
        <f t="shared" si="1"/>
        <v>22346024.052000001</v>
      </c>
      <c r="M35" s="93">
        <f t="shared" si="2"/>
        <v>4.8300000000000051E-2</v>
      </c>
      <c r="N35" s="98">
        <f t="shared" si="12"/>
        <v>2.876201630846766E-3</v>
      </c>
      <c r="P35" s="94" t="s">
        <v>29</v>
      </c>
      <c r="Q35" s="92">
        <v>21316440</v>
      </c>
      <c r="R35" s="92">
        <f t="shared" si="3"/>
        <v>22346024.052000001</v>
      </c>
      <c r="S35" s="92">
        <f>CoAr14FI19!BA35</f>
        <v>18182335.806468822</v>
      </c>
      <c r="T35" s="92">
        <f t="shared" si="13"/>
        <v>-4163688.245531179</v>
      </c>
      <c r="U35" s="93">
        <f t="shared" si="14"/>
        <v>-0.18632792284847305</v>
      </c>
      <c r="V35" s="92">
        <f t="shared" si="15"/>
        <v>22346024.052000001</v>
      </c>
      <c r="W35" s="92">
        <f t="shared" si="16"/>
        <v>4163688.245531179</v>
      </c>
      <c r="X35" s="92">
        <f t="shared" si="17"/>
        <v>0</v>
      </c>
      <c r="Y35" s="92">
        <f t="shared" si="21"/>
        <v>0</v>
      </c>
      <c r="Z35" s="92">
        <f t="shared" si="18"/>
        <v>0</v>
      </c>
      <c r="AA35" s="92">
        <f t="shared" si="4"/>
        <v>22346024.052000001</v>
      </c>
      <c r="AB35" s="93">
        <f t="shared" si="5"/>
        <v>4.8300000000000051E-2</v>
      </c>
      <c r="AC35" s="399">
        <f t="shared" si="19"/>
        <v>2.8681589837555978E-3</v>
      </c>
      <c r="AE35" s="398"/>
    </row>
    <row r="36" spans="1:31" ht="12.75" customHeight="1">
      <c r="A36" s="94" t="s">
        <v>30</v>
      </c>
      <c r="B36" s="92">
        <v>19601078</v>
      </c>
      <c r="C36" s="92">
        <f t="shared" si="0"/>
        <v>20547810.067400001</v>
      </c>
      <c r="D36" s="92">
        <f>CoAr14FI19!AU36</f>
        <v>21145830.498598933</v>
      </c>
      <c r="E36" s="92">
        <f t="shared" si="6"/>
        <v>598020.43119893223</v>
      </c>
      <c r="F36" s="93">
        <f t="shared" si="7"/>
        <v>2.9103852392898928E-2</v>
      </c>
      <c r="G36" s="92">
        <f t="shared" si="8"/>
        <v>0</v>
      </c>
      <c r="H36" s="92">
        <f t="shared" si="9"/>
        <v>0</v>
      </c>
      <c r="I36" s="92">
        <f t="shared" si="10"/>
        <v>21145830.498598933</v>
      </c>
      <c r="J36" s="92">
        <f t="shared" si="20"/>
        <v>598020.43119893223</v>
      </c>
      <c r="K36" s="92">
        <f t="shared" si="11"/>
        <v>275626.91437125625</v>
      </c>
      <c r="L36" s="92">
        <f t="shared" si="1"/>
        <v>20870203.584227677</v>
      </c>
      <c r="M36" s="93">
        <f t="shared" si="2"/>
        <v>6.4747744191808093E-2</v>
      </c>
      <c r="N36" s="98">
        <f t="shared" si="12"/>
        <v>2.6862458147084638E-3</v>
      </c>
      <c r="P36" s="94" t="s">
        <v>30</v>
      </c>
      <c r="Q36" s="92">
        <v>19601078</v>
      </c>
      <c r="R36" s="92">
        <f t="shared" si="3"/>
        <v>20547810.067400001</v>
      </c>
      <c r="S36" s="92">
        <f>CoAr14FI19!BA36</f>
        <v>21239134.917426597</v>
      </c>
      <c r="T36" s="92">
        <f t="shared" si="13"/>
        <v>691324.85002659634</v>
      </c>
      <c r="U36" s="93">
        <f t="shared" si="14"/>
        <v>3.364469730637687E-2</v>
      </c>
      <c r="V36" s="92">
        <f t="shared" si="15"/>
        <v>0</v>
      </c>
      <c r="W36" s="92">
        <f t="shared" si="16"/>
        <v>0</v>
      </c>
      <c r="X36" s="92">
        <f t="shared" si="17"/>
        <v>21239134.917426597</v>
      </c>
      <c r="Y36" s="92">
        <f t="shared" si="21"/>
        <v>691324.85002659634</v>
      </c>
      <c r="Z36" s="92">
        <f t="shared" si="18"/>
        <v>262623.18535406992</v>
      </c>
      <c r="AA36" s="92">
        <f t="shared" si="4"/>
        <v>20976511.732072528</v>
      </c>
      <c r="AB36" s="93">
        <f t="shared" si="5"/>
        <v>7.0171330988659325E-2</v>
      </c>
      <c r="AC36" s="399">
        <f t="shared" si="19"/>
        <v>2.6923792094824023E-3</v>
      </c>
      <c r="AE36" s="398"/>
    </row>
    <row r="37" spans="1:31" ht="12.75" customHeight="1">
      <c r="A37" s="94" t="s">
        <v>31</v>
      </c>
      <c r="B37" s="92">
        <v>186381113</v>
      </c>
      <c r="C37" s="92">
        <f t="shared" si="0"/>
        <v>195383320.7579</v>
      </c>
      <c r="D37" s="92">
        <f>CoAr14FI19!AU37</f>
        <v>187025344.90311292</v>
      </c>
      <c r="E37" s="92">
        <f t="shared" si="6"/>
        <v>-8357975.8547870815</v>
      </c>
      <c r="F37" s="93">
        <f t="shared" si="7"/>
        <v>-4.2777325220833315E-2</v>
      </c>
      <c r="G37" s="92">
        <f t="shared" si="8"/>
        <v>195383320.7579</v>
      </c>
      <c r="H37" s="92">
        <f t="shared" si="9"/>
        <v>8357975.8547870815</v>
      </c>
      <c r="I37" s="92">
        <f t="shared" si="10"/>
        <v>0</v>
      </c>
      <c r="J37" s="92">
        <f t="shared" si="20"/>
        <v>0</v>
      </c>
      <c r="K37" s="92">
        <f t="shared" si="11"/>
        <v>0</v>
      </c>
      <c r="L37" s="92">
        <f t="shared" si="1"/>
        <v>195383320.7579</v>
      </c>
      <c r="M37" s="93">
        <f t="shared" si="2"/>
        <v>4.8299999999999996E-2</v>
      </c>
      <c r="N37" s="98">
        <f t="shared" si="12"/>
        <v>2.5148179582033182E-2</v>
      </c>
      <c r="P37" s="94" t="s">
        <v>31</v>
      </c>
      <c r="Q37" s="92">
        <v>186381113</v>
      </c>
      <c r="R37" s="92">
        <f t="shared" si="3"/>
        <v>195383320.7579</v>
      </c>
      <c r="S37" s="92">
        <f>CoAr14FI19!BA37</f>
        <v>191179814.16523039</v>
      </c>
      <c r="T37" s="92">
        <f t="shared" si="13"/>
        <v>-4203506.5926696062</v>
      </c>
      <c r="U37" s="93">
        <f t="shared" si="14"/>
        <v>-2.1514152673647011E-2</v>
      </c>
      <c r="V37" s="92">
        <f t="shared" si="15"/>
        <v>195383320.7579</v>
      </c>
      <c r="W37" s="92">
        <f t="shared" si="16"/>
        <v>4203506.5926696062</v>
      </c>
      <c r="X37" s="92">
        <f t="shared" si="17"/>
        <v>0</v>
      </c>
      <c r="Y37" s="92">
        <f t="shared" si="21"/>
        <v>0</v>
      </c>
      <c r="Z37" s="92">
        <f t="shared" si="18"/>
        <v>0</v>
      </c>
      <c r="AA37" s="92">
        <f t="shared" si="4"/>
        <v>195383320.7579</v>
      </c>
      <c r="AB37" s="93">
        <f t="shared" si="5"/>
        <v>4.8299999999999996E-2</v>
      </c>
      <c r="AC37" s="399">
        <f t="shared" si="19"/>
        <v>2.5077858387860131E-2</v>
      </c>
      <c r="AE37" s="398"/>
    </row>
    <row r="38" spans="1:31" ht="12.75" customHeight="1">
      <c r="A38" s="94" t="s">
        <v>32</v>
      </c>
      <c r="B38" s="92">
        <v>36321450</v>
      </c>
      <c r="C38" s="92">
        <f t="shared" si="0"/>
        <v>38075776.034999996</v>
      </c>
      <c r="D38" s="92">
        <f>CoAr14FI19!AU38</f>
        <v>34414204.840037242</v>
      </c>
      <c r="E38" s="92">
        <f t="shared" si="6"/>
        <v>-3661571.1949627548</v>
      </c>
      <c r="F38" s="93">
        <f t="shared" si="7"/>
        <v>-9.6165372745048383E-2</v>
      </c>
      <c r="G38" s="92">
        <f t="shared" si="8"/>
        <v>38075776.034999996</v>
      </c>
      <c r="H38" s="92">
        <f t="shared" si="9"/>
        <v>3661571.1949627548</v>
      </c>
      <c r="I38" s="92">
        <f t="shared" si="10"/>
        <v>0</v>
      </c>
      <c r="J38" s="92">
        <f t="shared" si="20"/>
        <v>0</v>
      </c>
      <c r="K38" s="92">
        <f t="shared" si="11"/>
        <v>0</v>
      </c>
      <c r="L38" s="92">
        <f t="shared" si="1"/>
        <v>38075776.034999996</v>
      </c>
      <c r="M38" s="93">
        <f t="shared" si="2"/>
        <v>4.8299999999999899E-2</v>
      </c>
      <c r="N38" s="98">
        <f t="shared" si="12"/>
        <v>4.9008095969457965E-3</v>
      </c>
      <c r="P38" s="94" t="s">
        <v>32</v>
      </c>
      <c r="Q38" s="92">
        <v>36321450</v>
      </c>
      <c r="R38" s="92">
        <f t="shared" si="3"/>
        <v>38075776.034999996</v>
      </c>
      <c r="S38" s="92">
        <f>CoAr14FI19!BA38</f>
        <v>34446398.064594589</v>
      </c>
      <c r="T38" s="92">
        <f t="shared" si="13"/>
        <v>-3629377.9704054072</v>
      </c>
      <c r="U38" s="93">
        <f t="shared" si="14"/>
        <v>-9.531986865006277E-2</v>
      </c>
      <c r="V38" s="92">
        <f t="shared" si="15"/>
        <v>38075776.034999996</v>
      </c>
      <c r="W38" s="92">
        <f t="shared" si="16"/>
        <v>3629377.9704054072</v>
      </c>
      <c r="X38" s="92">
        <f t="shared" si="17"/>
        <v>0</v>
      </c>
      <c r="Y38" s="92">
        <f t="shared" si="21"/>
        <v>0</v>
      </c>
      <c r="Z38" s="92">
        <f t="shared" si="18"/>
        <v>0</v>
      </c>
      <c r="AA38" s="92">
        <f t="shared" si="4"/>
        <v>38075776.034999996</v>
      </c>
      <c r="AB38" s="93">
        <f t="shared" si="5"/>
        <v>4.8299999999999899E-2</v>
      </c>
      <c r="AC38" s="399">
        <f t="shared" si="19"/>
        <v>4.8871055917653105E-3</v>
      </c>
      <c r="AE38" s="398"/>
    </row>
    <row r="39" spans="1:31" ht="12.75" customHeight="1">
      <c r="A39" s="94" t="s">
        <v>33</v>
      </c>
      <c r="B39" s="92">
        <v>133169233</v>
      </c>
      <c r="C39" s="92">
        <f t="shared" si="0"/>
        <v>139601306.95390001</v>
      </c>
      <c r="D39" s="92">
        <f>CoAr14FI19!AU39</f>
        <v>132204649.04787822</v>
      </c>
      <c r="E39" s="92">
        <f t="shared" si="6"/>
        <v>-7396657.9060217887</v>
      </c>
      <c r="F39" s="93">
        <f t="shared" si="7"/>
        <v>-5.2984159442463943E-2</v>
      </c>
      <c r="G39" s="92">
        <f t="shared" si="8"/>
        <v>139601306.95390001</v>
      </c>
      <c r="H39" s="92">
        <f t="shared" si="9"/>
        <v>7396657.9060217887</v>
      </c>
      <c r="I39" s="92">
        <f t="shared" si="10"/>
        <v>0</v>
      </c>
      <c r="J39" s="92">
        <f t="shared" si="20"/>
        <v>0</v>
      </c>
      <c r="K39" s="92">
        <f t="shared" si="11"/>
        <v>0</v>
      </c>
      <c r="L39" s="92">
        <f t="shared" si="1"/>
        <v>139601306.95390001</v>
      </c>
      <c r="M39" s="93">
        <f t="shared" si="2"/>
        <v>4.8300000000000072E-2</v>
      </c>
      <c r="N39" s="98">
        <f t="shared" si="12"/>
        <v>1.7968364564308722E-2</v>
      </c>
      <c r="P39" s="94" t="s">
        <v>33</v>
      </c>
      <c r="Q39" s="92">
        <v>133169233</v>
      </c>
      <c r="R39" s="92">
        <f t="shared" si="3"/>
        <v>139601306.95390001</v>
      </c>
      <c r="S39" s="92">
        <f>CoAr14FI19!BA39</f>
        <v>132353684.31302628</v>
      </c>
      <c r="T39" s="92">
        <f t="shared" si="13"/>
        <v>-7247622.6408737302</v>
      </c>
      <c r="U39" s="93">
        <f t="shared" si="14"/>
        <v>-5.1916581578044137E-2</v>
      </c>
      <c r="V39" s="92">
        <f t="shared" si="15"/>
        <v>139601306.95390001</v>
      </c>
      <c r="W39" s="92">
        <f t="shared" si="16"/>
        <v>7247622.6408737302</v>
      </c>
      <c r="X39" s="92">
        <f t="shared" si="17"/>
        <v>0</v>
      </c>
      <c r="Y39" s="92">
        <f t="shared" si="21"/>
        <v>0</v>
      </c>
      <c r="Z39" s="92">
        <f t="shared" si="18"/>
        <v>0</v>
      </c>
      <c r="AA39" s="92">
        <f t="shared" si="4"/>
        <v>139601306.95390001</v>
      </c>
      <c r="AB39" s="93">
        <f t="shared" si="5"/>
        <v>4.8300000000000072E-2</v>
      </c>
      <c r="AC39" s="399">
        <f t="shared" si="19"/>
        <v>1.7918120098327509E-2</v>
      </c>
      <c r="AE39" s="398"/>
    </row>
    <row r="40" spans="1:31" ht="12.75" customHeight="1">
      <c r="A40" s="94" t="s">
        <v>34</v>
      </c>
      <c r="B40" s="92">
        <v>26886067</v>
      </c>
      <c r="C40" s="92">
        <f t="shared" si="0"/>
        <v>28184664.0361</v>
      </c>
      <c r="D40" s="92">
        <f>CoAr14FI19!AU40</f>
        <v>30757881.467408907</v>
      </c>
      <c r="E40" s="92">
        <f t="shared" si="6"/>
        <v>2573217.4313089065</v>
      </c>
      <c r="F40" s="93">
        <f t="shared" si="7"/>
        <v>9.1298495806550362E-2</v>
      </c>
      <c r="G40" s="92">
        <f t="shared" si="8"/>
        <v>0</v>
      </c>
      <c r="H40" s="92">
        <f t="shared" si="9"/>
        <v>0</v>
      </c>
      <c r="I40" s="92">
        <f t="shared" si="10"/>
        <v>30757881.467408907</v>
      </c>
      <c r="J40" s="92">
        <f t="shared" si="20"/>
        <v>2573217.4313089065</v>
      </c>
      <c r="K40" s="92">
        <f t="shared" si="11"/>
        <v>1185992.8918750801</v>
      </c>
      <c r="L40" s="92">
        <f t="shared" si="1"/>
        <v>29571888.575533826</v>
      </c>
      <c r="M40" s="93">
        <f t="shared" si="2"/>
        <v>9.9896410119554704E-2</v>
      </c>
      <c r="N40" s="98">
        <f t="shared" si="12"/>
        <v>3.8062571645964341E-3</v>
      </c>
      <c r="P40" s="94" t="s">
        <v>34</v>
      </c>
      <c r="Q40" s="92">
        <v>26886067</v>
      </c>
      <c r="R40" s="92">
        <f t="shared" si="3"/>
        <v>28184664.0361</v>
      </c>
      <c r="S40" s="92">
        <f>CoAr14FI19!BA40</f>
        <v>30590034.495020673</v>
      </c>
      <c r="T40" s="92">
        <f t="shared" si="13"/>
        <v>2405370.4589206725</v>
      </c>
      <c r="U40" s="93">
        <f t="shared" si="14"/>
        <v>8.5343236869518183E-2</v>
      </c>
      <c r="V40" s="92">
        <f t="shared" si="15"/>
        <v>0</v>
      </c>
      <c r="W40" s="92">
        <f t="shared" si="16"/>
        <v>0</v>
      </c>
      <c r="X40" s="92">
        <f t="shared" si="17"/>
        <v>30590034.495020673</v>
      </c>
      <c r="Y40" s="92">
        <f t="shared" si="21"/>
        <v>2405370.4589206725</v>
      </c>
      <c r="Z40" s="92">
        <f t="shared" si="18"/>
        <v>913761.52882979019</v>
      </c>
      <c r="AA40" s="92">
        <f t="shared" si="4"/>
        <v>29676272.966190882</v>
      </c>
      <c r="AB40" s="93">
        <f t="shared" si="5"/>
        <v>0.10377888168585171</v>
      </c>
      <c r="AC40" s="399">
        <f t="shared" si="19"/>
        <v>3.8090117827804687E-3</v>
      </c>
      <c r="AE40" s="398"/>
    </row>
    <row r="41" spans="1:31" ht="12.75" customHeight="1">
      <c r="A41" s="94" t="s">
        <v>35</v>
      </c>
      <c r="B41" s="92">
        <v>25370617</v>
      </c>
      <c r="C41" s="92">
        <f t="shared" si="0"/>
        <v>26596017.801100001</v>
      </c>
      <c r="D41" s="92">
        <f>CoAr14FI19!AU41</f>
        <v>29510719.205919113</v>
      </c>
      <c r="E41" s="92">
        <f t="shared" si="6"/>
        <v>2914701.4048191123</v>
      </c>
      <c r="F41" s="93">
        <f t="shared" si="7"/>
        <v>0.1095916473893532</v>
      </c>
      <c r="G41" s="92">
        <f t="shared" si="8"/>
        <v>0</v>
      </c>
      <c r="H41" s="92">
        <f t="shared" si="9"/>
        <v>0</v>
      </c>
      <c r="I41" s="92">
        <f t="shared" si="10"/>
        <v>29510719.205919113</v>
      </c>
      <c r="J41" s="92">
        <f t="shared" si="20"/>
        <v>2914701.4048191123</v>
      </c>
      <c r="K41" s="92">
        <f t="shared" si="11"/>
        <v>1343382.4541968128</v>
      </c>
      <c r="L41" s="92">
        <f t="shared" si="1"/>
        <v>28167336.751722299</v>
      </c>
      <c r="M41" s="93">
        <f t="shared" si="2"/>
        <v>0.11023459743696019</v>
      </c>
      <c r="N41" s="98">
        <f t="shared" si="12"/>
        <v>3.625474478743469E-3</v>
      </c>
      <c r="P41" s="94" t="s">
        <v>35</v>
      </c>
      <c r="Q41" s="92">
        <v>25370617</v>
      </c>
      <c r="R41" s="92">
        <f t="shared" si="3"/>
        <v>26596017.801100001</v>
      </c>
      <c r="S41" s="92">
        <f>CoAr14FI19!BA41</f>
        <v>29680321.553858817</v>
      </c>
      <c r="T41" s="92">
        <f t="shared" si="13"/>
        <v>3084303.7527588159</v>
      </c>
      <c r="U41" s="93">
        <f t="shared" si="14"/>
        <v>0.11596863018460044</v>
      </c>
      <c r="V41" s="92">
        <f t="shared" si="15"/>
        <v>0</v>
      </c>
      <c r="W41" s="92">
        <f t="shared" si="16"/>
        <v>0</v>
      </c>
      <c r="X41" s="92">
        <f t="shared" si="17"/>
        <v>29680321.553858817</v>
      </c>
      <c r="Y41" s="92">
        <f t="shared" si="21"/>
        <v>3084303.7527588159</v>
      </c>
      <c r="Z41" s="92">
        <f t="shared" si="18"/>
        <v>1171677.3613994487</v>
      </c>
      <c r="AA41" s="92">
        <f t="shared" si="4"/>
        <v>28508644.192459367</v>
      </c>
      <c r="AB41" s="93">
        <f t="shared" si="5"/>
        <v>0.12368746067387196</v>
      </c>
      <c r="AC41" s="399">
        <f t="shared" si="19"/>
        <v>3.6591441844427749E-3</v>
      </c>
      <c r="AE41" s="398"/>
    </row>
    <row r="42" spans="1:31" ht="12.75" customHeight="1">
      <c r="A42" s="94" t="s">
        <v>36</v>
      </c>
      <c r="B42" s="92">
        <v>28676700</v>
      </c>
      <c r="C42" s="92">
        <f t="shared" si="0"/>
        <v>30061784.609999999</v>
      </c>
      <c r="D42" s="92">
        <f>CoAr14FI19!AU42</f>
        <v>29849790.23923704</v>
      </c>
      <c r="E42" s="92">
        <f t="shared" si="6"/>
        <v>-211994.37076295912</v>
      </c>
      <c r="F42" s="93">
        <f t="shared" si="7"/>
        <v>-7.0519556145192917E-3</v>
      </c>
      <c r="G42" s="92">
        <f t="shared" si="8"/>
        <v>30061784.609999999</v>
      </c>
      <c r="H42" s="92">
        <f t="shared" si="9"/>
        <v>211994.37076295912</v>
      </c>
      <c r="I42" s="92">
        <f t="shared" si="10"/>
        <v>0</v>
      </c>
      <c r="J42" s="92">
        <f t="shared" si="20"/>
        <v>0</v>
      </c>
      <c r="K42" s="92">
        <f t="shared" si="11"/>
        <v>0</v>
      </c>
      <c r="L42" s="92">
        <f t="shared" si="1"/>
        <v>30061784.609999999</v>
      </c>
      <c r="M42" s="93">
        <f t="shared" si="2"/>
        <v>4.8299999999999982E-2</v>
      </c>
      <c r="N42" s="98">
        <f t="shared" si="12"/>
        <v>3.8693126669980282E-3</v>
      </c>
      <c r="P42" s="94" t="s">
        <v>36</v>
      </c>
      <c r="Q42" s="92">
        <v>28676700</v>
      </c>
      <c r="R42" s="92">
        <f t="shared" si="3"/>
        <v>30061784.609999999</v>
      </c>
      <c r="S42" s="92">
        <f>CoAr14FI19!BA42</f>
        <v>29939816.879309695</v>
      </c>
      <c r="T42" s="92">
        <f t="shared" si="13"/>
        <v>-121967.73069030419</v>
      </c>
      <c r="U42" s="93">
        <f t="shared" si="14"/>
        <v>-4.0572351998600853E-3</v>
      </c>
      <c r="V42" s="92">
        <f t="shared" si="15"/>
        <v>30061784.609999999</v>
      </c>
      <c r="W42" s="92">
        <f t="shared" si="16"/>
        <v>121967.73069030419</v>
      </c>
      <c r="X42" s="92">
        <f t="shared" si="17"/>
        <v>0</v>
      </c>
      <c r="Y42" s="92">
        <f t="shared" si="21"/>
        <v>0</v>
      </c>
      <c r="Z42" s="92">
        <f t="shared" si="18"/>
        <v>0</v>
      </c>
      <c r="AA42" s="92">
        <f t="shared" si="4"/>
        <v>30061784.609999999</v>
      </c>
      <c r="AB42" s="93">
        <f t="shared" si="5"/>
        <v>4.8299999999999982E-2</v>
      </c>
      <c r="AC42" s="399">
        <f t="shared" si="19"/>
        <v>3.8584930095956053E-3</v>
      </c>
      <c r="AE42" s="398"/>
    </row>
    <row r="43" spans="1:31" ht="12.75" customHeight="1">
      <c r="A43" s="94" t="s">
        <v>37</v>
      </c>
      <c r="B43" s="92">
        <v>40392374</v>
      </c>
      <c r="C43" s="92">
        <f t="shared" si="0"/>
        <v>42343325.6642</v>
      </c>
      <c r="D43" s="92">
        <f>CoAr14FI19!AU43</f>
        <v>37760619.548811108</v>
      </c>
      <c r="E43" s="92">
        <f t="shared" si="6"/>
        <v>-4582706.1153888926</v>
      </c>
      <c r="F43" s="93">
        <f t="shared" si="7"/>
        <v>-0.10822735445325288</v>
      </c>
      <c r="G43" s="92">
        <f t="shared" si="8"/>
        <v>42343325.6642</v>
      </c>
      <c r="H43" s="92">
        <f t="shared" si="9"/>
        <v>4582706.1153888926</v>
      </c>
      <c r="I43" s="92">
        <f t="shared" si="10"/>
        <v>0</v>
      </c>
      <c r="J43" s="92">
        <f t="shared" si="20"/>
        <v>0</v>
      </c>
      <c r="K43" s="92">
        <f t="shared" si="11"/>
        <v>0</v>
      </c>
      <c r="L43" s="92">
        <f t="shared" si="1"/>
        <v>42343325.6642</v>
      </c>
      <c r="M43" s="93">
        <f t="shared" si="2"/>
        <v>4.830000000000001E-2</v>
      </c>
      <c r="N43" s="98">
        <f t="shared" si="12"/>
        <v>5.4500944797805121E-3</v>
      </c>
      <c r="P43" s="94" t="s">
        <v>37</v>
      </c>
      <c r="Q43" s="92">
        <v>40392374</v>
      </c>
      <c r="R43" s="92">
        <f t="shared" si="3"/>
        <v>42343325.6642</v>
      </c>
      <c r="S43" s="92">
        <f>CoAr14FI19!BA43</f>
        <v>37834727.711688191</v>
      </c>
      <c r="T43" s="92">
        <f t="shared" si="13"/>
        <v>-4508597.9525118098</v>
      </c>
      <c r="U43" s="93">
        <f t="shared" si="14"/>
        <v>-0.10647718103832578</v>
      </c>
      <c r="V43" s="92">
        <f t="shared" si="15"/>
        <v>42343325.6642</v>
      </c>
      <c r="W43" s="92">
        <f t="shared" si="16"/>
        <v>4508597.9525118098</v>
      </c>
      <c r="X43" s="92">
        <f t="shared" si="17"/>
        <v>0</v>
      </c>
      <c r="Y43" s="92">
        <f t="shared" si="21"/>
        <v>0</v>
      </c>
      <c r="Z43" s="92">
        <f t="shared" si="18"/>
        <v>0</v>
      </c>
      <c r="AA43" s="92">
        <f t="shared" si="4"/>
        <v>42343325.6642</v>
      </c>
      <c r="AB43" s="93">
        <f t="shared" si="5"/>
        <v>4.830000000000001E-2</v>
      </c>
      <c r="AC43" s="399">
        <f t="shared" si="19"/>
        <v>5.4348545237063988E-3</v>
      </c>
      <c r="AE43" s="398"/>
    </row>
    <row r="44" spans="1:31" ht="12.75" customHeight="1">
      <c r="A44" s="94" t="s">
        <v>38</v>
      </c>
      <c r="B44" s="92">
        <v>94764240</v>
      </c>
      <c r="C44" s="92">
        <f t="shared" si="0"/>
        <v>99341352.791999996</v>
      </c>
      <c r="D44" s="92">
        <f>CoAr14FI19!AU44</f>
        <v>93680490.25553751</v>
      </c>
      <c r="E44" s="92">
        <f t="shared" si="6"/>
        <v>-5660862.5364624858</v>
      </c>
      <c r="F44" s="93">
        <f t="shared" si="7"/>
        <v>-5.6983948550762616E-2</v>
      </c>
      <c r="G44" s="92">
        <f t="shared" si="8"/>
        <v>99341352.791999996</v>
      </c>
      <c r="H44" s="92">
        <f t="shared" si="9"/>
        <v>5660862.5364624858</v>
      </c>
      <c r="I44" s="92">
        <f t="shared" si="10"/>
        <v>0</v>
      </c>
      <c r="J44" s="92">
        <f t="shared" si="20"/>
        <v>0</v>
      </c>
      <c r="K44" s="92">
        <f t="shared" si="11"/>
        <v>0</v>
      </c>
      <c r="L44" s="92">
        <f t="shared" si="1"/>
        <v>99341352.791999996</v>
      </c>
      <c r="M44" s="93">
        <f t="shared" si="2"/>
        <v>4.8299999999999954E-2</v>
      </c>
      <c r="N44" s="98">
        <f t="shared" si="12"/>
        <v>1.2786425014399886E-2</v>
      </c>
      <c r="P44" s="94" t="s">
        <v>38</v>
      </c>
      <c r="Q44" s="92">
        <v>94764240</v>
      </c>
      <c r="R44" s="92">
        <f t="shared" si="3"/>
        <v>99341352.791999996</v>
      </c>
      <c r="S44" s="92">
        <f>CoAr14FI19!BA44</f>
        <v>93416776.455831349</v>
      </c>
      <c r="T44" s="92">
        <f t="shared" si="13"/>
        <v>-5924576.3361686468</v>
      </c>
      <c r="U44" s="93">
        <f t="shared" si="14"/>
        <v>-5.9638571145426922E-2</v>
      </c>
      <c r="V44" s="92">
        <f t="shared" si="15"/>
        <v>99341352.791999996</v>
      </c>
      <c r="W44" s="92">
        <f t="shared" si="16"/>
        <v>5924576.3361686468</v>
      </c>
      <c r="X44" s="92">
        <f t="shared" si="17"/>
        <v>0</v>
      </c>
      <c r="Y44" s="92">
        <f t="shared" si="21"/>
        <v>0</v>
      </c>
      <c r="Z44" s="92">
        <f t="shared" si="18"/>
        <v>0</v>
      </c>
      <c r="AA44" s="92">
        <f t="shared" si="4"/>
        <v>99341352.791999996</v>
      </c>
      <c r="AB44" s="93">
        <f t="shared" si="5"/>
        <v>4.8299999999999954E-2</v>
      </c>
      <c r="AC44" s="399">
        <f t="shared" si="19"/>
        <v>1.2750670669904146E-2</v>
      </c>
      <c r="AE44" s="398"/>
    </row>
    <row r="45" spans="1:31" ht="12.75" customHeight="1">
      <c r="A45" s="94" t="s">
        <v>39</v>
      </c>
      <c r="B45" s="92">
        <v>1777733092</v>
      </c>
      <c r="C45" s="92">
        <f t="shared" si="0"/>
        <v>1863597600.3436</v>
      </c>
      <c r="D45" s="92">
        <f>CoAr14FI19!AU45</f>
        <v>2236547924.4068842</v>
      </c>
      <c r="E45" s="92">
        <f t="shared" si="6"/>
        <v>372950324.06328416</v>
      </c>
      <c r="F45" s="93">
        <f t="shared" si="7"/>
        <v>0.2001238486218922</v>
      </c>
      <c r="G45" s="92">
        <f t="shared" si="8"/>
        <v>0</v>
      </c>
      <c r="H45" s="92">
        <f t="shared" si="9"/>
        <v>0</v>
      </c>
      <c r="I45" s="92">
        <f t="shared" si="10"/>
        <v>2236547924.4068842</v>
      </c>
      <c r="J45" s="92">
        <f t="shared" si="20"/>
        <v>372950324.06328416</v>
      </c>
      <c r="K45" s="92">
        <f t="shared" si="11"/>
        <v>171892366.33476853</v>
      </c>
      <c r="L45" s="92">
        <f t="shared" si="1"/>
        <v>2064655558.0721157</v>
      </c>
      <c r="M45" s="93">
        <f t="shared" si="2"/>
        <v>0.16139794402393656</v>
      </c>
      <c r="N45" s="98">
        <f t="shared" si="12"/>
        <v>0.26574596310489368</v>
      </c>
      <c r="P45" s="94" t="s">
        <v>39</v>
      </c>
      <c r="Q45" s="92">
        <v>1777733092</v>
      </c>
      <c r="R45" s="92">
        <f t="shared" si="3"/>
        <v>1863597600.3436</v>
      </c>
      <c r="S45" s="92">
        <f>CoAr14FI19!BA45</f>
        <v>2157116355.2672544</v>
      </c>
      <c r="T45" s="92">
        <f t="shared" si="13"/>
        <v>293518754.92365432</v>
      </c>
      <c r="U45" s="93">
        <f t="shared" si="14"/>
        <v>0.15750114449038619</v>
      </c>
      <c r="V45" s="92">
        <f t="shared" si="15"/>
        <v>0</v>
      </c>
      <c r="W45" s="92">
        <f t="shared" si="16"/>
        <v>0</v>
      </c>
      <c r="X45" s="92">
        <f t="shared" si="17"/>
        <v>2157116355.2672544</v>
      </c>
      <c r="Y45" s="92">
        <f t="shared" si="21"/>
        <v>293518754.92365432</v>
      </c>
      <c r="Z45" s="92">
        <f t="shared" si="18"/>
        <v>111503051.53394258</v>
      </c>
      <c r="AA45" s="92">
        <f t="shared" si="4"/>
        <v>2045613303.7333117</v>
      </c>
      <c r="AB45" s="93">
        <f t="shared" si="5"/>
        <v>0.15068640671583541</v>
      </c>
      <c r="AC45" s="399">
        <f t="shared" si="19"/>
        <v>0.26255875142439705</v>
      </c>
      <c r="AE45" s="398"/>
    </row>
    <row r="46" spans="1:31" ht="12.75" customHeight="1">
      <c r="A46" s="94" t="s">
        <v>40</v>
      </c>
      <c r="B46" s="92">
        <v>10128642</v>
      </c>
      <c r="C46" s="92">
        <f t="shared" si="0"/>
        <v>10617855.408600001</v>
      </c>
      <c r="D46" s="92">
        <f>CoAr14FI19!AU46</f>
        <v>7978584.9521025727</v>
      </c>
      <c r="E46" s="92">
        <f t="shared" si="6"/>
        <v>-2639270.456497428</v>
      </c>
      <c r="F46" s="93">
        <f t="shared" si="7"/>
        <v>-0.24856907114780766</v>
      </c>
      <c r="G46" s="92">
        <f t="shared" si="8"/>
        <v>10617855.408600001</v>
      </c>
      <c r="H46" s="92">
        <f t="shared" si="9"/>
        <v>2639270.456497428</v>
      </c>
      <c r="I46" s="92">
        <f t="shared" si="10"/>
        <v>0</v>
      </c>
      <c r="J46" s="92">
        <f t="shared" si="20"/>
        <v>0</v>
      </c>
      <c r="K46" s="92">
        <f t="shared" si="11"/>
        <v>0</v>
      </c>
      <c r="L46" s="92">
        <f t="shared" si="1"/>
        <v>10617855.408600001</v>
      </c>
      <c r="M46" s="93">
        <f t="shared" si="2"/>
        <v>4.8300000000000065E-2</v>
      </c>
      <c r="N46" s="98">
        <f t="shared" si="12"/>
        <v>1.3666454923365746E-3</v>
      </c>
      <c r="P46" s="94" t="s">
        <v>40</v>
      </c>
      <c r="Q46" s="92">
        <v>10128642</v>
      </c>
      <c r="R46" s="92">
        <f t="shared" si="3"/>
        <v>10617855.408600001</v>
      </c>
      <c r="S46" s="92">
        <f>CoAr14FI19!BA46</f>
        <v>8079304.6652796715</v>
      </c>
      <c r="T46" s="92">
        <f t="shared" si="13"/>
        <v>-2538550.7433203291</v>
      </c>
      <c r="U46" s="93">
        <f t="shared" si="14"/>
        <v>-0.23908319011993831</v>
      </c>
      <c r="V46" s="92">
        <f t="shared" si="15"/>
        <v>10617855.408600001</v>
      </c>
      <c r="W46" s="92">
        <f t="shared" si="16"/>
        <v>2538550.7433203291</v>
      </c>
      <c r="X46" s="92">
        <f t="shared" si="17"/>
        <v>0</v>
      </c>
      <c r="Y46" s="92">
        <f t="shared" si="21"/>
        <v>0</v>
      </c>
      <c r="Z46" s="92">
        <f t="shared" si="18"/>
        <v>0</v>
      </c>
      <c r="AA46" s="92">
        <f t="shared" si="4"/>
        <v>10617855.408600001</v>
      </c>
      <c r="AB46" s="93">
        <f t="shared" si="5"/>
        <v>4.8300000000000065E-2</v>
      </c>
      <c r="AC46" s="399">
        <f t="shared" si="19"/>
        <v>1.3628239774345183E-3</v>
      </c>
      <c r="AE46" s="398"/>
    </row>
    <row r="47" spans="1:31" ht="12.75" customHeight="1">
      <c r="A47" s="94" t="s">
        <v>41</v>
      </c>
      <c r="B47" s="92">
        <v>27968291</v>
      </c>
      <c r="C47" s="92">
        <f t="shared" si="0"/>
        <v>29319159.4553</v>
      </c>
      <c r="D47" s="92">
        <f>CoAr14FI19!AU47</f>
        <v>49917598.098128907</v>
      </c>
      <c r="E47" s="92">
        <f t="shared" si="6"/>
        <v>20598438.642828908</v>
      </c>
      <c r="F47" s="93">
        <f t="shared" si="7"/>
        <v>0.70255897595677308</v>
      </c>
      <c r="G47" s="92">
        <f t="shared" si="8"/>
        <v>0</v>
      </c>
      <c r="H47" s="92">
        <f t="shared" si="9"/>
        <v>0</v>
      </c>
      <c r="I47" s="92">
        <f t="shared" si="10"/>
        <v>49917598.098128907</v>
      </c>
      <c r="J47" s="92">
        <f t="shared" si="20"/>
        <v>20598438.642828908</v>
      </c>
      <c r="K47" s="92">
        <f t="shared" si="11"/>
        <v>9493796.1778432243</v>
      </c>
      <c r="L47" s="92">
        <f t="shared" si="1"/>
        <v>40423801.920285687</v>
      </c>
      <c r="M47" s="93">
        <f t="shared" si="2"/>
        <v>0.44534401191283685</v>
      </c>
      <c r="N47" s="98">
        <f t="shared" si="12"/>
        <v>5.2030287239284642E-3</v>
      </c>
      <c r="P47" s="94" t="s">
        <v>41</v>
      </c>
      <c r="Q47" s="92">
        <v>27968291</v>
      </c>
      <c r="R47" s="92">
        <f t="shared" si="3"/>
        <v>29319159.4553</v>
      </c>
      <c r="S47" s="92">
        <f>CoAr14FI19!BA47</f>
        <v>53173521.491247714</v>
      </c>
      <c r="T47" s="92">
        <f t="shared" si="13"/>
        <v>23854362.035947714</v>
      </c>
      <c r="U47" s="93">
        <f t="shared" si="14"/>
        <v>0.8136100242681269</v>
      </c>
      <c r="V47" s="92">
        <f t="shared" si="15"/>
        <v>0</v>
      </c>
      <c r="W47" s="92">
        <f t="shared" si="16"/>
        <v>0</v>
      </c>
      <c r="X47" s="92">
        <f t="shared" si="17"/>
        <v>53173521.491247714</v>
      </c>
      <c r="Y47" s="92">
        <f t="shared" si="21"/>
        <v>23854362.035947714</v>
      </c>
      <c r="Z47" s="92">
        <f t="shared" si="18"/>
        <v>9061888.2602423057</v>
      </c>
      <c r="AA47" s="92">
        <f t="shared" si="4"/>
        <v>44111633.231005408</v>
      </c>
      <c r="AB47" s="93">
        <f t="shared" si="5"/>
        <v>0.57720159701589946</v>
      </c>
      <c r="AC47" s="399">
        <f t="shared" si="19"/>
        <v>5.6618205030669194E-3</v>
      </c>
      <c r="AE47" s="398"/>
    </row>
    <row r="48" spans="1:31" ht="12.75" customHeight="1">
      <c r="A48" s="94" t="s">
        <v>42</v>
      </c>
      <c r="B48" s="92">
        <v>21482542</v>
      </c>
      <c r="C48" s="92">
        <f t="shared" si="0"/>
        <v>22520148.7786</v>
      </c>
      <c r="D48" s="92">
        <f>CoAr14FI19!AU48</f>
        <v>14825199.791311208</v>
      </c>
      <c r="E48" s="92">
        <f t="shared" si="6"/>
        <v>-7694948.9872887917</v>
      </c>
      <c r="F48" s="93">
        <f t="shared" si="7"/>
        <v>-0.34169174737428887</v>
      </c>
      <c r="G48" s="92">
        <f t="shared" si="8"/>
        <v>22520148.7786</v>
      </c>
      <c r="H48" s="92">
        <f t="shared" si="9"/>
        <v>7694948.9872887917</v>
      </c>
      <c r="I48" s="92">
        <f t="shared" si="10"/>
        <v>0</v>
      </c>
      <c r="J48" s="92">
        <f t="shared" si="20"/>
        <v>0</v>
      </c>
      <c r="K48" s="92">
        <f t="shared" si="11"/>
        <v>0</v>
      </c>
      <c r="L48" s="92">
        <f t="shared" si="1"/>
        <v>22520148.7786</v>
      </c>
      <c r="M48" s="93">
        <f t="shared" si="2"/>
        <v>4.8299999999999996E-2</v>
      </c>
      <c r="N48" s="98">
        <f t="shared" si="12"/>
        <v>2.8986135740833902E-3</v>
      </c>
      <c r="P48" s="94" t="s">
        <v>42</v>
      </c>
      <c r="Q48" s="92">
        <v>21482542</v>
      </c>
      <c r="R48" s="92">
        <f t="shared" si="3"/>
        <v>22520148.7786</v>
      </c>
      <c r="S48" s="92">
        <f>CoAr14FI19!BA48</f>
        <v>14769830.51082645</v>
      </c>
      <c r="T48" s="92">
        <f t="shared" si="13"/>
        <v>-7750318.26777355</v>
      </c>
      <c r="U48" s="93">
        <f t="shared" si="14"/>
        <v>-0.34415040255588225</v>
      </c>
      <c r="V48" s="92">
        <f t="shared" si="15"/>
        <v>22520148.7786</v>
      </c>
      <c r="W48" s="92">
        <f t="shared" si="16"/>
        <v>7750318.26777355</v>
      </c>
      <c r="X48" s="92">
        <f t="shared" si="17"/>
        <v>0</v>
      </c>
      <c r="Y48" s="92">
        <f t="shared" si="21"/>
        <v>0</v>
      </c>
      <c r="Z48" s="92">
        <f t="shared" si="18"/>
        <v>0</v>
      </c>
      <c r="AA48" s="92">
        <f t="shared" si="4"/>
        <v>22520148.7786</v>
      </c>
      <c r="AB48" s="93">
        <f t="shared" si="5"/>
        <v>4.8299999999999996E-2</v>
      </c>
      <c r="AC48" s="399">
        <f t="shared" si="19"/>
        <v>2.8905082570638879E-3</v>
      </c>
      <c r="AE48" s="398"/>
    </row>
    <row r="49" spans="1:31" ht="12.75" customHeight="1">
      <c r="A49" s="94" t="s">
        <v>43</v>
      </c>
      <c r="B49" s="92">
        <v>23237011</v>
      </c>
      <c r="C49" s="92">
        <f t="shared" si="0"/>
        <v>24359358.631299999</v>
      </c>
      <c r="D49" s="92">
        <f>CoAr14FI19!AU49</f>
        <v>25081702.837396044</v>
      </c>
      <c r="E49" s="92">
        <f t="shared" si="6"/>
        <v>722344.20609604567</v>
      </c>
      <c r="F49" s="93">
        <f t="shared" si="7"/>
        <v>2.9653662767946856E-2</v>
      </c>
      <c r="G49" s="92">
        <f t="shared" si="8"/>
        <v>0</v>
      </c>
      <c r="H49" s="92">
        <f t="shared" si="9"/>
        <v>0</v>
      </c>
      <c r="I49" s="92">
        <f t="shared" si="10"/>
        <v>25081702.837396044</v>
      </c>
      <c r="J49" s="92">
        <f t="shared" si="20"/>
        <v>722344.20609604567</v>
      </c>
      <c r="K49" s="92">
        <f t="shared" si="11"/>
        <v>332927.59620444779</v>
      </c>
      <c r="L49" s="92">
        <f t="shared" si="1"/>
        <v>24748775.241191596</v>
      </c>
      <c r="M49" s="93">
        <f t="shared" si="2"/>
        <v>6.5058463895876967E-2</v>
      </c>
      <c r="N49" s="98">
        <f t="shared" si="12"/>
        <v>3.185464561594097E-3</v>
      </c>
      <c r="P49" s="94" t="s">
        <v>43</v>
      </c>
      <c r="Q49" s="92">
        <v>23237011</v>
      </c>
      <c r="R49" s="92">
        <f t="shared" si="3"/>
        <v>24359358.631299999</v>
      </c>
      <c r="S49" s="92">
        <f>CoAr14FI19!BA49</f>
        <v>25647528.826527916</v>
      </c>
      <c r="T49" s="92">
        <f t="shared" si="13"/>
        <v>1288170.1952279173</v>
      </c>
      <c r="U49" s="93">
        <f t="shared" si="14"/>
        <v>5.2881942202399064E-2</v>
      </c>
      <c r="V49" s="92">
        <f t="shared" si="15"/>
        <v>0</v>
      </c>
      <c r="W49" s="92">
        <f t="shared" si="16"/>
        <v>0</v>
      </c>
      <c r="X49" s="92">
        <f t="shared" si="17"/>
        <v>25647528.826527916</v>
      </c>
      <c r="Y49" s="92">
        <f t="shared" si="21"/>
        <v>1288170.1952279173</v>
      </c>
      <c r="Z49" s="92">
        <f t="shared" si="18"/>
        <v>489355.12723998673</v>
      </c>
      <c r="AA49" s="92">
        <f t="shared" si="4"/>
        <v>25158173.699287929</v>
      </c>
      <c r="AB49" s="93">
        <f t="shared" si="5"/>
        <v>8.267684252884025E-2</v>
      </c>
      <c r="AC49" s="399">
        <f t="shared" si="19"/>
        <v>3.2291042801432168E-3</v>
      </c>
      <c r="AE49" s="398"/>
    </row>
    <row r="50" spans="1:31" ht="12.75" customHeight="1">
      <c r="A50" s="94" t="s">
        <v>44</v>
      </c>
      <c r="B50" s="92">
        <v>69261177</v>
      </c>
      <c r="C50" s="92">
        <f t="shared" si="0"/>
        <v>72606491.849099994</v>
      </c>
      <c r="D50" s="92">
        <f>CoAr14FI19!AU50</f>
        <v>43481653.412998661</v>
      </c>
      <c r="E50" s="92">
        <f t="shared" si="6"/>
        <v>-29124838.436101332</v>
      </c>
      <c r="F50" s="93">
        <f t="shared" si="7"/>
        <v>-0.40113270445061938</v>
      </c>
      <c r="G50" s="92">
        <f t="shared" si="8"/>
        <v>72606491.849099994</v>
      </c>
      <c r="H50" s="92">
        <f t="shared" si="9"/>
        <v>29124838.436101332</v>
      </c>
      <c r="I50" s="92">
        <f t="shared" si="10"/>
        <v>0</v>
      </c>
      <c r="J50" s="92">
        <f t="shared" si="20"/>
        <v>0</v>
      </c>
      <c r="K50" s="92">
        <f t="shared" si="11"/>
        <v>0</v>
      </c>
      <c r="L50" s="92">
        <f t="shared" si="1"/>
        <v>72606491.849099994</v>
      </c>
      <c r="M50" s="93">
        <f t="shared" si="2"/>
        <v>4.8299999999999912E-2</v>
      </c>
      <c r="N50" s="98">
        <f t="shared" si="12"/>
        <v>9.34532737369685E-3</v>
      </c>
      <c r="P50" s="94" t="s">
        <v>44</v>
      </c>
      <c r="Q50" s="92">
        <v>69261177</v>
      </c>
      <c r="R50" s="92">
        <f t="shared" si="3"/>
        <v>72606491.849099994</v>
      </c>
      <c r="S50" s="92">
        <f>CoAr14FI19!BA50</f>
        <v>43369478.552055597</v>
      </c>
      <c r="T50" s="92">
        <f t="shared" si="13"/>
        <v>-29237013.297044396</v>
      </c>
      <c r="U50" s="93">
        <f t="shared" si="14"/>
        <v>-0.40267767457775622</v>
      </c>
      <c r="V50" s="92">
        <f t="shared" si="15"/>
        <v>72606491.849099994</v>
      </c>
      <c r="W50" s="92">
        <f t="shared" si="16"/>
        <v>29237013.297044396</v>
      </c>
      <c r="X50" s="92">
        <f t="shared" si="17"/>
        <v>0</v>
      </c>
      <c r="Y50" s="92">
        <f t="shared" si="21"/>
        <v>0</v>
      </c>
      <c r="Z50" s="92">
        <f t="shared" si="18"/>
        <v>0</v>
      </c>
      <c r="AA50" s="92">
        <f t="shared" si="4"/>
        <v>72606491.849099994</v>
      </c>
      <c r="AB50" s="93">
        <f t="shared" si="5"/>
        <v>4.8299999999999912E-2</v>
      </c>
      <c r="AC50" s="399">
        <f t="shared" si="19"/>
        <v>9.3191952801704482E-3</v>
      </c>
      <c r="AE50" s="398"/>
    </row>
    <row r="51" spans="1:31" ht="12.75" customHeight="1">
      <c r="A51" s="94" t="s">
        <v>45</v>
      </c>
      <c r="B51" s="92">
        <v>59602874</v>
      </c>
      <c r="C51" s="92">
        <f t="shared" si="0"/>
        <v>62481692.814199999</v>
      </c>
      <c r="D51" s="92">
        <f>CoAr14FI19!AU51</f>
        <v>62956619.919329681</v>
      </c>
      <c r="E51" s="92">
        <f t="shared" si="6"/>
        <v>474927.10512968153</v>
      </c>
      <c r="F51" s="93">
        <f t="shared" si="7"/>
        <v>7.6010601464009389E-3</v>
      </c>
      <c r="G51" s="92">
        <f t="shared" si="8"/>
        <v>0</v>
      </c>
      <c r="H51" s="92">
        <f t="shared" si="9"/>
        <v>0</v>
      </c>
      <c r="I51" s="92">
        <f t="shared" si="10"/>
        <v>62956619.919329681</v>
      </c>
      <c r="J51" s="92">
        <f t="shared" si="20"/>
        <v>474927.10512968153</v>
      </c>
      <c r="K51" s="92">
        <f t="shared" si="11"/>
        <v>218893.34495767823</v>
      </c>
      <c r="L51" s="92">
        <f t="shared" si="1"/>
        <v>62737726.574372001</v>
      </c>
      <c r="M51" s="93">
        <f t="shared" si="2"/>
        <v>5.2595661316130513E-2</v>
      </c>
      <c r="N51" s="98">
        <f t="shared" si="12"/>
        <v>8.0750987768079957E-3</v>
      </c>
      <c r="P51" s="94" t="s">
        <v>45</v>
      </c>
      <c r="Q51" s="92">
        <v>59602874</v>
      </c>
      <c r="R51" s="92">
        <f t="shared" si="3"/>
        <v>62481692.814199999</v>
      </c>
      <c r="S51" s="92">
        <f>CoAr14FI19!BA51</f>
        <v>62104049.772326328</v>
      </c>
      <c r="T51" s="92">
        <f t="shared" si="13"/>
        <v>-377643.04187367111</v>
      </c>
      <c r="U51" s="93">
        <f t="shared" si="14"/>
        <v>-6.0440590653754742E-3</v>
      </c>
      <c r="V51" s="92">
        <f t="shared" si="15"/>
        <v>62481692.814199999</v>
      </c>
      <c r="W51" s="92">
        <f t="shared" si="16"/>
        <v>377643.04187367111</v>
      </c>
      <c r="X51" s="92">
        <f t="shared" si="17"/>
        <v>0</v>
      </c>
      <c r="Y51" s="92">
        <f t="shared" si="21"/>
        <v>0</v>
      </c>
      <c r="Z51" s="92">
        <f t="shared" si="18"/>
        <v>0</v>
      </c>
      <c r="AA51" s="92">
        <f t="shared" si="4"/>
        <v>62481692.814199999</v>
      </c>
      <c r="AB51" s="93">
        <f t="shared" si="5"/>
        <v>4.8299999999999982E-2</v>
      </c>
      <c r="AC51" s="399">
        <f t="shared" si="19"/>
        <v>8.0196561208509924E-3</v>
      </c>
      <c r="AE51" s="398"/>
    </row>
    <row r="52" spans="1:31" ht="12.75" customHeight="1">
      <c r="A52" s="94" t="s">
        <v>46</v>
      </c>
      <c r="B52" s="92">
        <v>539319596</v>
      </c>
      <c r="C52" s="92">
        <f t="shared" si="0"/>
        <v>565368732.48679996</v>
      </c>
      <c r="D52" s="92">
        <f>CoAr14FI19!AU52</f>
        <v>483289063.62240714</v>
      </c>
      <c r="E52" s="92">
        <f t="shared" si="6"/>
        <v>-82079668.864392817</v>
      </c>
      <c r="F52" s="93">
        <f t="shared" si="7"/>
        <v>-0.14517900291967276</v>
      </c>
      <c r="G52" s="92">
        <f t="shared" si="8"/>
        <v>565368732.48679996</v>
      </c>
      <c r="H52" s="92">
        <f t="shared" si="9"/>
        <v>82079668.864392817</v>
      </c>
      <c r="I52" s="92">
        <f t="shared" si="10"/>
        <v>0</v>
      </c>
      <c r="J52" s="92">
        <f t="shared" si="20"/>
        <v>0</v>
      </c>
      <c r="K52" s="92">
        <f t="shared" si="11"/>
        <v>0</v>
      </c>
      <c r="L52" s="92">
        <f t="shared" si="1"/>
        <v>565368732.48679996</v>
      </c>
      <c r="M52" s="93">
        <f t="shared" si="2"/>
        <v>4.8299999999999919E-2</v>
      </c>
      <c r="N52" s="98">
        <f t="shared" si="12"/>
        <v>7.2769744927521612E-2</v>
      </c>
      <c r="P52" s="94" t="s">
        <v>46</v>
      </c>
      <c r="Q52" s="92">
        <v>539319596</v>
      </c>
      <c r="R52" s="92">
        <f t="shared" si="3"/>
        <v>565368732.48679996</v>
      </c>
      <c r="S52" s="92">
        <f>CoAr14FI19!BA52</f>
        <v>536023866.68930244</v>
      </c>
      <c r="T52" s="92">
        <f t="shared" si="13"/>
        <v>-29344865.797497511</v>
      </c>
      <c r="U52" s="93">
        <f t="shared" si="14"/>
        <v>-5.1903941819390668E-2</v>
      </c>
      <c r="V52" s="92">
        <f t="shared" si="15"/>
        <v>565368732.48679996</v>
      </c>
      <c r="W52" s="92">
        <f t="shared" si="16"/>
        <v>29344865.797497511</v>
      </c>
      <c r="X52" s="92">
        <f t="shared" si="17"/>
        <v>0</v>
      </c>
      <c r="Y52" s="92">
        <f t="shared" si="21"/>
        <v>0</v>
      </c>
      <c r="Z52" s="92">
        <f t="shared" si="18"/>
        <v>0</v>
      </c>
      <c r="AA52" s="92">
        <f t="shared" si="4"/>
        <v>565368732.48679996</v>
      </c>
      <c r="AB52" s="93">
        <f t="shared" si="5"/>
        <v>4.8299999999999919E-2</v>
      </c>
      <c r="AC52" s="399">
        <f t="shared" si="19"/>
        <v>7.2566260800717153E-2</v>
      </c>
      <c r="AE52" s="398"/>
    </row>
    <row r="53" spans="1:31" ht="12.75" customHeight="1">
      <c r="A53" s="94" t="s">
        <v>47</v>
      </c>
      <c r="B53" s="92">
        <v>918490269</v>
      </c>
      <c r="C53" s="92">
        <f t="shared" si="0"/>
        <v>962853348.99269998</v>
      </c>
      <c r="D53" s="92">
        <f>CoAr14FI19!AU53</f>
        <v>1122087413.0605199</v>
      </c>
      <c r="E53" s="92">
        <f t="shared" si="6"/>
        <v>159234064.06781995</v>
      </c>
      <c r="F53" s="93">
        <f t="shared" si="7"/>
        <v>0.16537727602485311</v>
      </c>
      <c r="G53" s="92">
        <f t="shared" si="8"/>
        <v>0</v>
      </c>
      <c r="H53" s="92">
        <f t="shared" si="9"/>
        <v>0</v>
      </c>
      <c r="I53" s="92">
        <f t="shared" si="10"/>
        <v>1122087413.0605199</v>
      </c>
      <c r="J53" s="92">
        <f t="shared" si="20"/>
        <v>159234064.06781995</v>
      </c>
      <c r="K53" s="92">
        <f t="shared" si="11"/>
        <v>73390793.110224605</v>
      </c>
      <c r="L53" s="92">
        <f t="shared" si="1"/>
        <v>1048696619.9502953</v>
      </c>
      <c r="M53" s="93">
        <f t="shared" si="2"/>
        <v>0.14176127428334825</v>
      </c>
      <c r="N53" s="98">
        <f t="shared" si="12"/>
        <v>0.13497984793829892</v>
      </c>
      <c r="P53" s="94" t="s">
        <v>47</v>
      </c>
      <c r="Q53" s="92">
        <v>918490269</v>
      </c>
      <c r="R53" s="92">
        <f t="shared" si="3"/>
        <v>962853348.99269998</v>
      </c>
      <c r="S53" s="92">
        <f>CoAr14FI19!BA53</f>
        <v>1161559462.8311231</v>
      </c>
      <c r="T53" s="92">
        <f t="shared" si="13"/>
        <v>198706113.83842313</v>
      </c>
      <c r="U53" s="93">
        <f t="shared" si="14"/>
        <v>0.20637214799772136</v>
      </c>
      <c r="V53" s="92">
        <f t="shared" si="15"/>
        <v>0</v>
      </c>
      <c r="W53" s="92">
        <f t="shared" si="16"/>
        <v>0</v>
      </c>
      <c r="X53" s="92">
        <f t="shared" si="17"/>
        <v>1161559462.8311231</v>
      </c>
      <c r="Y53" s="92">
        <f t="shared" si="21"/>
        <v>198706113.83842313</v>
      </c>
      <c r="Z53" s="92">
        <f t="shared" si="18"/>
        <v>75485254.961639941</v>
      </c>
      <c r="AA53" s="92">
        <f t="shared" si="4"/>
        <v>1086074207.8694832</v>
      </c>
      <c r="AB53" s="93">
        <f t="shared" si="5"/>
        <v>0.18245586755310875</v>
      </c>
      <c r="AC53" s="399">
        <f t="shared" si="19"/>
        <v>0.13939989901905178</v>
      </c>
      <c r="AE53" s="398"/>
    </row>
    <row r="54" spans="1:31" ht="12.75" customHeight="1">
      <c r="A54" s="94" t="s">
        <v>48</v>
      </c>
      <c r="B54" s="92">
        <v>280810074</v>
      </c>
      <c r="C54" s="92">
        <f t="shared" si="0"/>
        <v>294373200.57419997</v>
      </c>
      <c r="D54" s="92">
        <f>CoAr14FI19!AU54</f>
        <v>290921762.20835173</v>
      </c>
      <c r="E54" s="92">
        <f t="shared" si="6"/>
        <v>-3451438.3658482432</v>
      </c>
      <c r="F54" s="93">
        <f t="shared" si="7"/>
        <v>-1.1724703060998484E-2</v>
      </c>
      <c r="G54" s="92">
        <f t="shared" si="8"/>
        <v>294373200.57419997</v>
      </c>
      <c r="H54" s="92">
        <f t="shared" si="9"/>
        <v>3451438.3658482432</v>
      </c>
      <c r="I54" s="92">
        <f t="shared" si="10"/>
        <v>0</v>
      </c>
      <c r="J54" s="92">
        <f t="shared" si="20"/>
        <v>0</v>
      </c>
      <c r="K54" s="92">
        <f t="shared" si="11"/>
        <v>0</v>
      </c>
      <c r="L54" s="92">
        <f t="shared" si="1"/>
        <v>294373200.57419997</v>
      </c>
      <c r="M54" s="93">
        <f t="shared" si="2"/>
        <v>4.8299999999999912E-2</v>
      </c>
      <c r="N54" s="98">
        <f t="shared" si="12"/>
        <v>3.7889365803905388E-2</v>
      </c>
      <c r="P54" s="94" t="s">
        <v>48</v>
      </c>
      <c r="Q54" s="92">
        <v>280810074</v>
      </c>
      <c r="R54" s="92">
        <f t="shared" si="3"/>
        <v>294373200.57419997</v>
      </c>
      <c r="S54" s="92">
        <f>CoAr14FI19!BA54</f>
        <v>274426182.36978287</v>
      </c>
      <c r="T54" s="92">
        <f t="shared" si="13"/>
        <v>-19947018.204417109</v>
      </c>
      <c r="U54" s="93">
        <f t="shared" si="14"/>
        <v>-6.7760985597563744E-2</v>
      </c>
      <c r="V54" s="92">
        <f t="shared" si="15"/>
        <v>294373200.57419997</v>
      </c>
      <c r="W54" s="92">
        <f t="shared" si="16"/>
        <v>19947018.204417109</v>
      </c>
      <c r="X54" s="92">
        <f t="shared" si="17"/>
        <v>0</v>
      </c>
      <c r="Y54" s="92">
        <f t="shared" si="21"/>
        <v>0</v>
      </c>
      <c r="Z54" s="92">
        <f t="shared" si="18"/>
        <v>0</v>
      </c>
      <c r="AA54" s="92">
        <f t="shared" si="4"/>
        <v>294373200.57419997</v>
      </c>
      <c r="AB54" s="93">
        <f t="shared" si="5"/>
        <v>4.8299999999999912E-2</v>
      </c>
      <c r="AC54" s="399">
        <f t="shared" si="19"/>
        <v>3.778341676528417E-2</v>
      </c>
      <c r="AE54" s="398"/>
    </row>
    <row r="55" spans="1:31" ht="12.75" customHeight="1">
      <c r="A55" s="94" t="s">
        <v>49</v>
      </c>
      <c r="B55" s="92">
        <v>74857368</v>
      </c>
      <c r="C55" s="92">
        <f t="shared" si="0"/>
        <v>78472978.874400005</v>
      </c>
      <c r="D55" s="92">
        <f>CoAr14FI19!AU55</f>
        <v>104103400.35070874</v>
      </c>
      <c r="E55" s="92">
        <f t="shared" si="6"/>
        <v>25630421.476308733</v>
      </c>
      <c r="F55" s="93">
        <f t="shared" si="7"/>
        <v>0.32661461109220191</v>
      </c>
      <c r="G55" s="92">
        <f t="shared" si="8"/>
        <v>0</v>
      </c>
      <c r="H55" s="92">
        <f t="shared" si="9"/>
        <v>0</v>
      </c>
      <c r="I55" s="92">
        <f t="shared" si="10"/>
        <v>104103400.35070874</v>
      </c>
      <c r="J55" s="92">
        <f t="shared" si="20"/>
        <v>25630421.476308733</v>
      </c>
      <c r="K55" s="92">
        <f t="shared" si="11"/>
        <v>11813031.155786319</v>
      </c>
      <c r="L55" s="92">
        <f t="shared" si="1"/>
        <v>92290369.194922417</v>
      </c>
      <c r="M55" s="93">
        <f t="shared" si="2"/>
        <v>0.23288290332252154</v>
      </c>
      <c r="N55" s="98">
        <f t="shared" si="12"/>
        <v>1.1878878755888935E-2</v>
      </c>
      <c r="P55" s="94" t="s">
        <v>49</v>
      </c>
      <c r="Q55" s="92">
        <v>74857368</v>
      </c>
      <c r="R55" s="92">
        <f t="shared" si="3"/>
        <v>78472978.874400005</v>
      </c>
      <c r="S55" s="92">
        <f>CoAr14FI19!BA55</f>
        <v>102133115.67852101</v>
      </c>
      <c r="T55" s="92">
        <f t="shared" si="13"/>
        <v>23660136.804121003</v>
      </c>
      <c r="U55" s="93">
        <f t="shared" si="14"/>
        <v>0.30150680072933456</v>
      </c>
      <c r="V55" s="92">
        <f t="shared" si="15"/>
        <v>0</v>
      </c>
      <c r="W55" s="92">
        <f t="shared" si="16"/>
        <v>0</v>
      </c>
      <c r="X55" s="92">
        <f t="shared" si="17"/>
        <v>102133115.67852101</v>
      </c>
      <c r="Y55" s="92">
        <f t="shared" si="21"/>
        <v>23660136.804121003</v>
      </c>
      <c r="Z55" s="92">
        <f t="shared" si="18"/>
        <v>8988105.2202481534</v>
      </c>
      <c r="AA55" s="92">
        <f t="shared" si="4"/>
        <v>93145010.458272859</v>
      </c>
      <c r="AB55" s="93">
        <f t="shared" si="5"/>
        <v>0.24429983242628647</v>
      </c>
      <c r="AC55" s="399">
        <f t="shared" si="19"/>
        <v>1.1955357155090579E-2</v>
      </c>
      <c r="AE55" s="398"/>
    </row>
    <row r="56" spans="1:31" ht="12.75" customHeight="1">
      <c r="A56" s="94" t="s">
        <v>50</v>
      </c>
      <c r="B56" s="92">
        <v>17984345</v>
      </c>
      <c r="C56" s="92">
        <f t="shared" si="0"/>
        <v>18852988.863499999</v>
      </c>
      <c r="D56" s="92">
        <f>CoAr14FI19!AU56</f>
        <v>13711227.708929993</v>
      </c>
      <c r="E56" s="92">
        <f t="shared" si="6"/>
        <v>-5141761.1545700058</v>
      </c>
      <c r="F56" s="93">
        <f t="shared" si="7"/>
        <v>-0.27272923098812324</v>
      </c>
      <c r="G56" s="92">
        <f t="shared" si="8"/>
        <v>18852988.863499999</v>
      </c>
      <c r="H56" s="92">
        <f t="shared" si="9"/>
        <v>5141761.1545700058</v>
      </c>
      <c r="I56" s="92">
        <f t="shared" si="10"/>
        <v>0</v>
      </c>
      <c r="J56" s="92">
        <f t="shared" si="20"/>
        <v>0</v>
      </c>
      <c r="K56" s="92">
        <f t="shared" si="11"/>
        <v>0</v>
      </c>
      <c r="L56" s="92">
        <f t="shared" si="1"/>
        <v>18852988.863499999</v>
      </c>
      <c r="M56" s="93">
        <f t="shared" si="2"/>
        <v>4.8299999999999947E-2</v>
      </c>
      <c r="N56" s="98">
        <f t="shared" si="12"/>
        <v>2.4266060570484979E-3</v>
      </c>
      <c r="P56" s="94" t="s">
        <v>50</v>
      </c>
      <c r="Q56" s="92">
        <v>17984345</v>
      </c>
      <c r="R56" s="92">
        <f t="shared" si="3"/>
        <v>18852988.863499999</v>
      </c>
      <c r="S56" s="92">
        <f>CoAr14FI19!BA56</f>
        <v>13725710.499205254</v>
      </c>
      <c r="T56" s="92">
        <f t="shared" si="13"/>
        <v>-5127278.364294745</v>
      </c>
      <c r="U56" s="93">
        <f t="shared" si="14"/>
        <v>-0.27196103500709762</v>
      </c>
      <c r="V56" s="92">
        <f t="shared" si="15"/>
        <v>18852988.863499999</v>
      </c>
      <c r="W56" s="92">
        <f t="shared" si="16"/>
        <v>5127278.364294745</v>
      </c>
      <c r="X56" s="92">
        <f t="shared" si="17"/>
        <v>0</v>
      </c>
      <c r="Y56" s="92">
        <f t="shared" si="21"/>
        <v>0</v>
      </c>
      <c r="Z56" s="92">
        <f t="shared" si="18"/>
        <v>0</v>
      </c>
      <c r="AA56" s="92">
        <f t="shared" si="4"/>
        <v>18852988.863499999</v>
      </c>
      <c r="AB56" s="93">
        <f t="shared" si="5"/>
        <v>4.8299999999999947E-2</v>
      </c>
      <c r="AC56" s="399">
        <f t="shared" si="19"/>
        <v>2.4198206022539438E-3</v>
      </c>
      <c r="AE56" s="398"/>
    </row>
    <row r="57" spans="1:31" ht="12.75" customHeight="1">
      <c r="A57" s="94" t="s">
        <v>51</v>
      </c>
      <c r="B57" s="92">
        <v>24777232</v>
      </c>
      <c r="C57" s="92">
        <f t="shared" si="0"/>
        <v>25973972.305599999</v>
      </c>
      <c r="D57" s="92">
        <f>CoAr14FI19!AU57</f>
        <v>9549895.6994769648</v>
      </c>
      <c r="E57" s="92">
        <f t="shared" si="6"/>
        <v>-16424076.606123034</v>
      </c>
      <c r="F57" s="93">
        <f t="shared" si="7"/>
        <v>-0.63232825587413122</v>
      </c>
      <c r="G57" s="92">
        <f t="shared" si="8"/>
        <v>25973972.305599999</v>
      </c>
      <c r="H57" s="92">
        <f t="shared" si="9"/>
        <v>16424076.606123034</v>
      </c>
      <c r="I57" s="92">
        <f t="shared" si="10"/>
        <v>0</v>
      </c>
      <c r="J57" s="92">
        <f t="shared" si="20"/>
        <v>0</v>
      </c>
      <c r="K57" s="92">
        <f t="shared" si="11"/>
        <v>0</v>
      </c>
      <c r="L57" s="92">
        <f t="shared" si="1"/>
        <v>25973972.305599999</v>
      </c>
      <c r="M57" s="93">
        <f t="shared" si="2"/>
        <v>4.8299999999999947E-2</v>
      </c>
      <c r="N57" s="98">
        <f t="shared" si="12"/>
        <v>3.343162136185436E-3</v>
      </c>
      <c r="P57" s="94" t="s">
        <v>51</v>
      </c>
      <c r="Q57" s="92">
        <v>24777232</v>
      </c>
      <c r="R57" s="92">
        <f t="shared" si="3"/>
        <v>25973972.305599999</v>
      </c>
      <c r="S57" s="92">
        <f>CoAr14FI19!BA57</f>
        <v>9565575.862170428</v>
      </c>
      <c r="T57" s="92">
        <f t="shared" si="13"/>
        <v>-16408396.443429571</v>
      </c>
      <c r="U57" s="93">
        <f t="shared" si="14"/>
        <v>-0.631724568363073</v>
      </c>
      <c r="V57" s="92">
        <f t="shared" si="15"/>
        <v>25973972.305599999</v>
      </c>
      <c r="W57" s="92">
        <f t="shared" si="16"/>
        <v>16408396.443429571</v>
      </c>
      <c r="X57" s="92">
        <f t="shared" si="17"/>
        <v>0</v>
      </c>
      <c r="Y57" s="92">
        <f t="shared" si="21"/>
        <v>0</v>
      </c>
      <c r="Z57" s="92">
        <f t="shared" si="18"/>
        <v>0</v>
      </c>
      <c r="AA57" s="92">
        <f t="shared" si="4"/>
        <v>25973972.305599999</v>
      </c>
      <c r="AB57" s="93">
        <f t="shared" si="5"/>
        <v>4.8299999999999947E-2</v>
      </c>
      <c r="AC57" s="399">
        <f t="shared" si="19"/>
        <v>3.3338137396955901E-3</v>
      </c>
      <c r="AE57" s="398"/>
    </row>
    <row r="58" spans="1:31" s="44" customFormat="1" ht="16.5" customHeight="1" thickBot="1">
      <c r="A58" s="95" t="s">
        <v>52</v>
      </c>
      <c r="B58" s="96">
        <f>SUM(B7:B57)</f>
        <v>7041423716</v>
      </c>
      <c r="C58" s="96">
        <f>SUM(C7:C57)</f>
        <v>7381524481.4827995</v>
      </c>
      <c r="D58" s="96">
        <f>SUM(D7:D57)</f>
        <v>7769282866.8000021</v>
      </c>
      <c r="E58" s="96">
        <f>SUM(E7:E57)</f>
        <v>387758385.31720203</v>
      </c>
      <c r="F58" s="97">
        <f t="shared" si="7"/>
        <v>5.2530935349456395E-2</v>
      </c>
      <c r="G58" s="96">
        <f t="shared" ref="G58:L58" si="22">SUM(G7:G57)</f>
        <v>3230840984.2104006</v>
      </c>
      <c r="H58" s="96">
        <f t="shared" si="22"/>
        <v>331509914.7098797</v>
      </c>
      <c r="I58" s="96">
        <f t="shared" si="22"/>
        <v>4869951797.2994814</v>
      </c>
      <c r="J58" s="96">
        <f t="shared" si="22"/>
        <v>719268300.02708161</v>
      </c>
      <c r="K58" s="96">
        <f t="shared" si="22"/>
        <v>331509914.7098797</v>
      </c>
      <c r="L58" s="96">
        <f t="shared" si="22"/>
        <v>7769282866.8000011</v>
      </c>
      <c r="M58" s="97">
        <f t="shared" si="2"/>
        <v>0.10336817952683493</v>
      </c>
      <c r="N58" s="99">
        <f>SUM(N7:N57)</f>
        <v>0.99999999999999989</v>
      </c>
      <c r="P58" s="95" t="s">
        <v>52</v>
      </c>
      <c r="Q58" s="96">
        <f>SUM(Q7:Q57)</f>
        <v>7041423716</v>
      </c>
      <c r="R58" s="96">
        <f>SUM(R7:R57)</f>
        <v>7381524481.4827995</v>
      </c>
      <c r="S58" s="96">
        <f>SUM(S7:S57)</f>
        <v>7791068827.9698782</v>
      </c>
      <c r="T58" s="96">
        <f>SUM(T7:T57)</f>
        <v>409544346.48707843</v>
      </c>
      <c r="U58" s="97">
        <f t="shared" si="14"/>
        <v>5.5482352935962827E-2</v>
      </c>
      <c r="V58" s="96">
        <f t="shared" ref="V58:AA58" si="23">SUM(V7:V57)</f>
        <v>2635156172.5962</v>
      </c>
      <c r="W58" s="96">
        <f t="shared" si="23"/>
        <v>250887387.85361719</v>
      </c>
      <c r="X58" s="96">
        <f t="shared" si="23"/>
        <v>5406800043.2272959</v>
      </c>
      <c r="Y58" s="96">
        <f t="shared" si="23"/>
        <v>660431734.34069574</v>
      </c>
      <c r="Z58" s="96">
        <f t="shared" si="23"/>
        <v>250887387.85361716</v>
      </c>
      <c r="AA58" s="96">
        <f t="shared" si="23"/>
        <v>7791068827.9698782</v>
      </c>
      <c r="AB58" s="97">
        <f t="shared" si="5"/>
        <v>0.10646215058276975</v>
      </c>
      <c r="AC58" s="99">
        <f>SUM(AC7:AC57)</f>
        <v>1.0000000000000004</v>
      </c>
    </row>
    <row r="59" spans="1:31" ht="15" thickTop="1">
      <c r="D59" s="100">
        <f>+(D58-B58)/B58</f>
        <v>0.10336817952683507</v>
      </c>
      <c r="F59" s="21"/>
      <c r="G59" s="21"/>
      <c r="H59" s="21"/>
      <c r="I59" s="45"/>
      <c r="J59" s="21"/>
      <c r="K59" s="21"/>
      <c r="L59" s="46"/>
      <c r="M59" s="21"/>
      <c r="N59" s="47"/>
      <c r="S59" s="100">
        <f>+(S58-Q58)/Q58</f>
        <v>0.10646215058276975</v>
      </c>
      <c r="U59" s="21"/>
      <c r="V59" s="21"/>
      <c r="W59" s="21"/>
      <c r="X59" s="45"/>
      <c r="Y59" s="21"/>
      <c r="Z59" s="21"/>
      <c r="AA59" s="46"/>
      <c r="AB59" s="21"/>
      <c r="AC59" s="47"/>
    </row>
    <row r="60" spans="1:31">
      <c r="A60" s="48" t="s">
        <v>277</v>
      </c>
      <c r="D60" s="49"/>
      <c r="F60" s="50"/>
      <c r="P60" s="48" t="s">
        <v>277</v>
      </c>
      <c r="S60" s="49"/>
      <c r="U60" s="50"/>
    </row>
    <row r="61" spans="1:31">
      <c r="A61" s="48" t="s">
        <v>278</v>
      </c>
      <c r="D61" s="51"/>
      <c r="E61" s="52"/>
      <c r="P61" s="48" t="s">
        <v>279</v>
      </c>
      <c r="S61" s="51"/>
      <c r="T61" s="52"/>
    </row>
    <row r="65" spans="11:26">
      <c r="K65" s="53"/>
      <c r="Z65" s="53"/>
    </row>
  </sheetData>
  <mergeCells count="26">
    <mergeCell ref="P3:P4"/>
    <mergeCell ref="A1:N1"/>
    <mergeCell ref="P1:AC1"/>
    <mergeCell ref="B2:N2"/>
    <mergeCell ref="Q2:AC2"/>
    <mergeCell ref="A3:A4"/>
    <mergeCell ref="B3:B4"/>
    <mergeCell ref="C3:C4"/>
    <mergeCell ref="D3:D4"/>
    <mergeCell ref="E3:F4"/>
    <mergeCell ref="H3:H4"/>
    <mergeCell ref="I3:I4"/>
    <mergeCell ref="J3:J4"/>
    <mergeCell ref="L3:L4"/>
    <mergeCell ref="M3:M4"/>
    <mergeCell ref="N3:N4"/>
    <mergeCell ref="Y3:Y4"/>
    <mergeCell ref="AA3:AA4"/>
    <mergeCell ref="AB3:AB4"/>
    <mergeCell ref="AC3:AC4"/>
    <mergeCell ref="Q3:Q4"/>
    <mergeCell ref="R3:R4"/>
    <mergeCell ref="S3:S4"/>
    <mergeCell ref="T3:U4"/>
    <mergeCell ref="W3:W4"/>
    <mergeCell ref="X3:X4"/>
  </mergeCells>
  <conditionalFormatting sqref="M7:M57">
    <cfRule type="cellIs" dxfId="0" priority="1" operator="lessThan">
      <formula>$G$4-0.00001</formula>
    </cfRule>
  </conditionalFormatting>
  <printOptions horizontalCentered="1" verticalCentered="1"/>
  <pageMargins left="0.2" right="0.2" top="0.38" bottom="0.19685039370078741" header="0.11811023622047245" footer="0.15748031496062992"/>
  <pageSetup scale="65" orientation="landscape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ParFedAn19</vt:lpstr>
      <vt:lpstr>ParFedAn19+ISR</vt:lpstr>
      <vt:lpstr>Dist19 sin A</vt:lpstr>
      <vt:lpstr>Dist19+AjDif2018</vt:lpstr>
      <vt:lpstr>Dist19+AjDif2018+ISR</vt:lpstr>
      <vt:lpstr>CoAr14FI19</vt:lpstr>
      <vt:lpstr>CoAr14FII19</vt:lpstr>
      <vt:lpstr>CoAr14FIII19</vt:lpstr>
      <vt:lpstr>CaGa19</vt:lpstr>
      <vt:lpstr>Aj1S19</vt:lpstr>
      <vt:lpstr>COMPROBACION</vt:lpstr>
      <vt:lpstr>ISR</vt:lpstr>
      <vt:lpstr>CoAr14FI19!Área_de_impresión</vt:lpstr>
      <vt:lpstr>CoAr14FIII19!Área_de_impresión</vt:lpstr>
      <vt:lpstr>'Dist19 sin A'!Área_de_impresión</vt:lpstr>
      <vt:lpstr>'Dist19+AjDif2018'!Área_de_impresión</vt:lpstr>
      <vt:lpstr>'Dist19+AjDif2018+ISR'!Área_de_impresión</vt:lpstr>
      <vt:lpstr>ParFedAn19!Área_de_impresión</vt:lpstr>
      <vt:lpstr>'ParFedAn19+ISR'!Área_de_impresión</vt:lpstr>
      <vt:lpstr>Aj1S19!Títulos_a_imprimir</vt:lpstr>
      <vt:lpstr>CoAr14FI19!Títulos_a_imprimir</vt:lpstr>
      <vt:lpstr>'Dist19 sin A'!Títulos_a_imprimir</vt:lpstr>
      <vt:lpstr>'Dist19+AjDif2018'!Títulos_a_imprimir</vt:lpstr>
      <vt:lpstr>'Dist19+AjDif2018+ISR'!Títulos_a_imprimir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</dc:creator>
  <cp:lastModifiedBy>Oswaldo Calzada Alba</cp:lastModifiedBy>
  <cp:lastPrinted>2019-07-22T17:16:18Z</cp:lastPrinted>
  <dcterms:created xsi:type="dcterms:W3CDTF">2009-12-17T23:31:03Z</dcterms:created>
  <dcterms:modified xsi:type="dcterms:W3CDTF">2019-08-06T13:53:47Z</dcterms:modified>
</cp:coreProperties>
</file>