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AJUSTE SEMESTRAL 2020\"/>
    </mc:Choice>
  </mc:AlternateContent>
  <bookViews>
    <workbookView xWindow="0" yWindow="1290" windowWidth="10530" windowHeight="6855"/>
  </bookViews>
  <sheets>
    <sheet name="Ajuste Semestral" sheetId="70" r:id="rId1"/>
    <sheet name="1er Sem coef act" sheetId="69" r:id="rId2"/>
    <sheet name="1er Sem distribuido" sheetId="68" r:id="rId3"/>
    <sheet name="Estado" sheetId="46" r:id="rId4"/>
    <sheet name="DIST ENE 1" sheetId="52" r:id="rId5"/>
    <sheet name="FOFIR 4 AJ" sheetId="58" r:id="rId6"/>
    <sheet name="DIST FEB" sheetId="50" r:id="rId7"/>
    <sheet name="FEIEF 2019" sheetId="61" r:id="rId8"/>
    <sheet name="3ER AJ" sheetId="59" r:id="rId9"/>
    <sheet name="DIST MAR" sheetId="53" r:id="rId10"/>
    <sheet name="DIST ABR" sheetId="54" r:id="rId11"/>
    <sheet name="FEIEF 1 TRIM" sheetId="63" r:id="rId12"/>
    <sheet name="FOFIR 1 AJ" sheetId="62" r:id="rId13"/>
    <sheet name="DIST MAY" sheetId="55" r:id="rId14"/>
    <sheet name="AJ DEF" sheetId="64" r:id="rId15"/>
    <sheet name="DIST JUN" sheetId="56" r:id="rId16"/>
    <sheet name="1er Aj Cuat" sheetId="66" r:id="rId17"/>
    <sheet name="II TRIM 20" sheetId="67" r:id="rId18"/>
    <sheet name="PART PEF 2020" sheetId="49" r:id="rId19"/>
    <sheet name="COEF Art 14 F I 2do Sem" sheetId="47" r:id="rId20"/>
    <sheet name="CALCULO GARANTIA 2do Sem" sheetId="48" r:id="rId21"/>
    <sheet name="COEF Art 14 F II 1er Sem" sheetId="51" r:id="rId22"/>
    <sheet name="Art.14 Frac.III 1er Sem" sheetId="57" r:id="rId23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16" hidden="1">'1er Aj Cuat'!#REF!</definedName>
    <definedName name="_xlnm._FilterDatabase" localSheetId="1" hidden="1">'1er Sem coef act'!#REF!</definedName>
    <definedName name="_xlnm._FilterDatabase" localSheetId="2" hidden="1">'1er Sem distribuido'!#REF!</definedName>
    <definedName name="_xlnm._FilterDatabase" localSheetId="8" hidden="1">'3ER AJ'!#REF!</definedName>
    <definedName name="_xlnm._FilterDatabase" localSheetId="14" hidden="1">'AJ DEF'!#REF!</definedName>
    <definedName name="_xlnm._FilterDatabase" localSheetId="0" hidden="1">'Ajuste Semestral'!#REF!</definedName>
    <definedName name="_xlnm._FilterDatabase" localSheetId="10" hidden="1">'DIST ABR'!#REF!</definedName>
    <definedName name="_xlnm._FilterDatabase" localSheetId="4" hidden="1">'DIST ENE 1'!#REF!</definedName>
    <definedName name="_xlnm._FilterDatabase" localSheetId="6" hidden="1">'DIST FEB'!#REF!</definedName>
    <definedName name="_xlnm._FilterDatabase" localSheetId="15" hidden="1">'DIST JUN'!#REF!</definedName>
    <definedName name="_xlnm._FilterDatabase" localSheetId="9" hidden="1">'DIST MAR'!#REF!</definedName>
    <definedName name="_xlnm._FilterDatabase" localSheetId="13" hidden="1">'DIST MAY'!#REF!</definedName>
    <definedName name="_xlnm._FilterDatabase" localSheetId="3" hidden="1">Estado!#REF!</definedName>
    <definedName name="_xlnm._FilterDatabase" localSheetId="11" hidden="1">'FEIEF 1 TRIM'!#REF!</definedName>
    <definedName name="_xlnm._FilterDatabase" localSheetId="7" hidden="1">'FEIEF 2019'!#REF!</definedName>
    <definedName name="_xlnm._FilterDatabase" localSheetId="12" hidden="1">'FOFIR 1 AJ'!#REF!</definedName>
    <definedName name="_xlnm._FilterDatabase" localSheetId="5" hidden="1">'FOFIR 4 AJ'!#REF!</definedName>
    <definedName name="_xlnm._FilterDatabase" localSheetId="17" hidden="1">'II TRIM 20'!#REF!</definedName>
    <definedName name="A_impresión_IM" localSheetId="16">#REF!</definedName>
    <definedName name="A_impresión_IM" localSheetId="1">#REF!</definedName>
    <definedName name="A_impresión_IM" localSheetId="2">#REF!</definedName>
    <definedName name="A_impresión_IM" localSheetId="8">#REF!</definedName>
    <definedName name="A_impresión_IM" localSheetId="14">#REF!</definedName>
    <definedName name="A_impresión_IM" localSheetId="0">#REF!</definedName>
    <definedName name="A_impresión_IM" localSheetId="22">#REF!</definedName>
    <definedName name="A_impresión_IM" localSheetId="20">#REF!</definedName>
    <definedName name="A_impresión_IM" localSheetId="19">#REF!</definedName>
    <definedName name="A_impresión_IM" localSheetId="21">#REF!</definedName>
    <definedName name="A_impresión_IM" localSheetId="10">#REF!</definedName>
    <definedName name="A_impresión_IM" localSheetId="4">#REF!</definedName>
    <definedName name="A_impresión_IM" localSheetId="6">#REF!</definedName>
    <definedName name="A_impresión_IM" localSheetId="15">#REF!</definedName>
    <definedName name="A_impresión_IM" localSheetId="9">#REF!</definedName>
    <definedName name="A_impresión_IM" localSheetId="13">#REF!</definedName>
    <definedName name="A_impresión_IM" localSheetId="3">#REF!</definedName>
    <definedName name="A_impresión_IM" localSheetId="11">#REF!</definedName>
    <definedName name="A_impresión_IM" localSheetId="7">#REF!</definedName>
    <definedName name="A_impresión_IM" localSheetId="12">#REF!</definedName>
    <definedName name="A_impresión_IM" localSheetId="5">#REF!</definedName>
    <definedName name="A_impresión_IM" localSheetId="17">#REF!</definedName>
    <definedName name="A_impresión_IM" localSheetId="18">#REF!</definedName>
    <definedName name="A_impresión_IM">#REF!</definedName>
    <definedName name="AJUSTES" localSheetId="16" hidden="1">{"'beneficiarios'!$A$1:$C$7"}</definedName>
    <definedName name="AJUSTES" localSheetId="1" hidden="1">{"'beneficiarios'!$A$1:$C$7"}</definedName>
    <definedName name="AJUSTES" localSheetId="2" hidden="1">{"'beneficiarios'!$A$1:$C$7"}</definedName>
    <definedName name="AJUSTES" localSheetId="8" hidden="1">{"'beneficiarios'!$A$1:$C$7"}</definedName>
    <definedName name="AJUSTES" localSheetId="14" hidden="1">{"'beneficiarios'!$A$1:$C$7"}</definedName>
    <definedName name="AJUSTES" localSheetId="0" hidden="1">{"'beneficiarios'!$A$1:$C$7"}</definedName>
    <definedName name="AJUSTES" localSheetId="22" hidden="1">{"'beneficiarios'!$A$1:$C$7"}</definedName>
    <definedName name="AJUSTES" localSheetId="20" hidden="1">{"'beneficiarios'!$A$1:$C$7"}</definedName>
    <definedName name="AJUSTES" localSheetId="19" hidden="1">{"'beneficiarios'!$A$1:$C$7"}</definedName>
    <definedName name="AJUSTES" localSheetId="21" hidden="1">{"'beneficiarios'!$A$1:$C$7"}</definedName>
    <definedName name="AJUSTES" localSheetId="10" hidden="1">{"'beneficiarios'!$A$1:$C$7"}</definedName>
    <definedName name="AJUSTES" localSheetId="4" hidden="1">{"'beneficiarios'!$A$1:$C$7"}</definedName>
    <definedName name="AJUSTES" localSheetId="6" hidden="1">{"'beneficiarios'!$A$1:$C$7"}</definedName>
    <definedName name="AJUSTES" localSheetId="15" hidden="1">{"'beneficiarios'!$A$1:$C$7"}</definedName>
    <definedName name="AJUSTES" localSheetId="9" hidden="1">{"'beneficiarios'!$A$1:$C$7"}</definedName>
    <definedName name="AJUSTES" localSheetId="13" hidden="1">{"'beneficiarios'!$A$1:$C$7"}</definedName>
    <definedName name="AJUSTES" localSheetId="3" hidden="1">{"'beneficiarios'!$A$1:$C$7"}</definedName>
    <definedName name="AJUSTES" localSheetId="11" hidden="1">{"'beneficiarios'!$A$1:$C$7"}</definedName>
    <definedName name="AJUSTES" localSheetId="7" hidden="1">{"'beneficiarios'!$A$1:$C$7"}</definedName>
    <definedName name="AJUSTES" localSheetId="12" hidden="1">{"'beneficiarios'!$A$1:$C$7"}</definedName>
    <definedName name="AJUSTES" localSheetId="5" hidden="1">{"'beneficiarios'!$A$1:$C$7"}</definedName>
    <definedName name="AJUSTES" localSheetId="17" hidden="1">{"'beneficiarios'!$A$1:$C$7"}</definedName>
    <definedName name="AJUSTES" localSheetId="18" hidden="1">{"'beneficiarios'!$A$1:$C$7"}</definedName>
    <definedName name="AJUSTES" hidden="1">{"'beneficiarios'!$A$1:$C$7"}</definedName>
    <definedName name="_xlnm.Print_Area" localSheetId="16">'1er Aj Cuat'!#REF!</definedName>
    <definedName name="_xlnm.Print_Area" localSheetId="1">'1er Sem coef act'!$A$1:$L$53</definedName>
    <definedName name="_xlnm.Print_Area" localSheetId="2">'1er Sem distribuido'!$A$1:$L$53</definedName>
    <definedName name="_xlnm.Print_Area" localSheetId="8">'3ER AJ'!#REF!</definedName>
    <definedName name="_xlnm.Print_Area" localSheetId="14">'AJ DEF'!#REF!</definedName>
    <definedName name="_xlnm.Print_Area" localSheetId="0">'Ajuste Semestral'!$A$1:$K$53</definedName>
    <definedName name="_xlnm.Print_Area" localSheetId="22">'Art.14 Frac.III 1er Sem'!$A$1:$Q$56</definedName>
    <definedName name="_xlnm.Print_Area" localSheetId="20">'CALCULO GARANTIA 2do Sem'!$A$1:$Q$60</definedName>
    <definedName name="_xlnm.Print_Area" localSheetId="19">'COEF Art 14 F I 2do Sem'!$A$3:$AQ$60</definedName>
    <definedName name="_xlnm.Print_Area" localSheetId="21">'COEF Art 14 F II 1er Sem'!$A$1:$N$60</definedName>
    <definedName name="_xlnm.Print_Area" localSheetId="10">'DIST ABR'!$A$1:$L$53</definedName>
    <definedName name="_xlnm.Print_Area" localSheetId="4">'DIST ENE 1'!$A$1:$L$53</definedName>
    <definedName name="_xlnm.Print_Area" localSheetId="6">'DIST FEB'!$A$1:$L$53</definedName>
    <definedName name="_xlnm.Print_Area" localSheetId="15">'DIST JUN'!$A$1:$K$53</definedName>
    <definedName name="_xlnm.Print_Area" localSheetId="9">'DIST MAR'!$A$1:$L$53</definedName>
    <definedName name="_xlnm.Print_Area" localSheetId="13">'DIST MAY'!$A$1:$L$53</definedName>
    <definedName name="_xlnm.Print_Area" localSheetId="3">Estado!$A$1:$AA$16</definedName>
    <definedName name="_xlnm.Print_Area" localSheetId="11">'FEIEF 1 TRIM'!$A$1:$L$53</definedName>
    <definedName name="_xlnm.Print_Area" localSheetId="7">'FEIEF 2019'!#REF!</definedName>
    <definedName name="_xlnm.Print_Area" localSheetId="12">'FOFIR 1 AJ'!#REF!</definedName>
    <definedName name="_xlnm.Print_Area" localSheetId="5">'FOFIR 4 AJ'!#REF!</definedName>
    <definedName name="_xlnm.Print_Area" localSheetId="17">'II TRIM 20'!$A$1:$K$53</definedName>
    <definedName name="_xlnm.Print_Area" localSheetId="18">'PART PEF 2020'!$A$1:$F$15</definedName>
    <definedName name="_xlnm.Database" localSheetId="16">#REF!</definedName>
    <definedName name="_xlnm.Database" localSheetId="1">#REF!</definedName>
    <definedName name="_xlnm.Database" localSheetId="2">#REF!</definedName>
    <definedName name="_xlnm.Database" localSheetId="8">#REF!</definedName>
    <definedName name="_xlnm.Database" localSheetId="14">#REF!</definedName>
    <definedName name="_xlnm.Database" localSheetId="0">#REF!</definedName>
    <definedName name="_xlnm.Database" localSheetId="22">#REF!</definedName>
    <definedName name="_xlnm.Database" localSheetId="20">#REF!</definedName>
    <definedName name="_xlnm.Database" localSheetId="19">#REF!</definedName>
    <definedName name="_xlnm.Database" localSheetId="21">#REF!</definedName>
    <definedName name="_xlnm.Database" localSheetId="10">#REF!</definedName>
    <definedName name="_xlnm.Database" localSheetId="4">#REF!</definedName>
    <definedName name="_xlnm.Database" localSheetId="6">#REF!</definedName>
    <definedName name="_xlnm.Database" localSheetId="15">#REF!</definedName>
    <definedName name="_xlnm.Database" localSheetId="9">#REF!</definedName>
    <definedName name="_xlnm.Database" localSheetId="13">#REF!</definedName>
    <definedName name="_xlnm.Database" localSheetId="3">#REF!</definedName>
    <definedName name="_xlnm.Database" localSheetId="11">#REF!</definedName>
    <definedName name="_xlnm.Database" localSheetId="7">#REF!</definedName>
    <definedName name="_xlnm.Database" localSheetId="12">#REF!</definedName>
    <definedName name="_xlnm.Database" localSheetId="5">#REF!</definedName>
    <definedName name="_xlnm.Database" localSheetId="17">#REF!</definedName>
    <definedName name="_xlnm.Database" localSheetId="18">#REF!</definedName>
    <definedName name="_xlnm.Database">#REF!</definedName>
    <definedName name="cierre_2001" localSheetId="16">'[1]deuda c sadm'!#REF!</definedName>
    <definedName name="cierre_2001" localSheetId="1">'[1]deuda c sadm'!#REF!</definedName>
    <definedName name="cierre_2001" localSheetId="2">'[1]deuda c sadm'!#REF!</definedName>
    <definedName name="cierre_2001" localSheetId="8">'[1]deuda c sadm'!#REF!</definedName>
    <definedName name="cierre_2001" localSheetId="14">'[1]deuda c sadm'!#REF!</definedName>
    <definedName name="cierre_2001" localSheetId="0">'[1]deuda c sadm'!#REF!</definedName>
    <definedName name="cierre_2001" localSheetId="22">'[1]deuda c sadm'!#REF!</definedName>
    <definedName name="cierre_2001" localSheetId="20">'[1]deuda c sadm'!#REF!</definedName>
    <definedName name="cierre_2001" localSheetId="19">'[1]deuda c sadm'!#REF!</definedName>
    <definedName name="cierre_2001" localSheetId="21">'[1]deuda c sadm'!#REF!</definedName>
    <definedName name="cierre_2001" localSheetId="10">'[1]deuda c sadm'!#REF!</definedName>
    <definedName name="cierre_2001" localSheetId="4">'[1]deuda c sadm'!#REF!</definedName>
    <definedName name="cierre_2001" localSheetId="6">'[1]deuda c sadm'!#REF!</definedName>
    <definedName name="cierre_2001" localSheetId="15">'[1]deuda c sadm'!#REF!</definedName>
    <definedName name="cierre_2001" localSheetId="9">'[1]deuda c sadm'!#REF!</definedName>
    <definedName name="cierre_2001" localSheetId="13">'[1]deuda c sadm'!#REF!</definedName>
    <definedName name="cierre_2001" localSheetId="3">'[2]deuda c sadm'!#REF!</definedName>
    <definedName name="cierre_2001" localSheetId="11">'[1]deuda c sadm'!#REF!</definedName>
    <definedName name="cierre_2001" localSheetId="7">'[1]deuda c sadm'!#REF!</definedName>
    <definedName name="cierre_2001" localSheetId="12">'[1]deuda c sadm'!#REF!</definedName>
    <definedName name="cierre_2001" localSheetId="5">'[1]deuda c sadm'!#REF!</definedName>
    <definedName name="cierre_2001" localSheetId="17">'[1]deuda c sadm'!#REF!</definedName>
    <definedName name="cierre_2001" localSheetId="18">'[1]deuda c sadm'!#REF!</definedName>
    <definedName name="cierre_2001">'[1]deuda c sadm'!#REF!</definedName>
    <definedName name="deuda" localSheetId="16">'[1]deuda c sadm'!#REF!</definedName>
    <definedName name="deuda" localSheetId="1">'[1]deuda c sadm'!#REF!</definedName>
    <definedName name="deuda" localSheetId="2">'[1]deuda c sadm'!#REF!</definedName>
    <definedName name="deuda" localSheetId="8">'[1]deuda c sadm'!#REF!</definedName>
    <definedName name="deuda" localSheetId="14">'[1]deuda c sadm'!#REF!</definedName>
    <definedName name="deuda" localSheetId="0">'[1]deuda c sadm'!#REF!</definedName>
    <definedName name="deuda" localSheetId="22">'[1]deuda c sadm'!#REF!</definedName>
    <definedName name="deuda" localSheetId="20">'[1]deuda c sadm'!#REF!</definedName>
    <definedName name="deuda" localSheetId="19">'[1]deuda c sadm'!#REF!</definedName>
    <definedName name="deuda" localSheetId="21">'[1]deuda c sadm'!#REF!</definedName>
    <definedName name="deuda" localSheetId="10">'[1]deuda c sadm'!#REF!</definedName>
    <definedName name="deuda" localSheetId="4">'[1]deuda c sadm'!#REF!</definedName>
    <definedName name="deuda" localSheetId="6">'[1]deuda c sadm'!#REF!</definedName>
    <definedName name="deuda" localSheetId="15">'[1]deuda c sadm'!#REF!</definedName>
    <definedName name="deuda" localSheetId="9">'[1]deuda c sadm'!#REF!</definedName>
    <definedName name="deuda" localSheetId="13">'[1]deuda c sadm'!#REF!</definedName>
    <definedName name="deuda" localSheetId="3">'[2]deuda c sadm'!#REF!</definedName>
    <definedName name="deuda" localSheetId="11">'[1]deuda c sadm'!#REF!</definedName>
    <definedName name="deuda" localSheetId="7">'[1]deuda c sadm'!#REF!</definedName>
    <definedName name="deuda" localSheetId="12">'[1]deuda c sadm'!#REF!</definedName>
    <definedName name="deuda" localSheetId="5">'[1]deuda c sadm'!#REF!</definedName>
    <definedName name="deuda" localSheetId="17">'[1]deuda c sadm'!#REF!</definedName>
    <definedName name="deuda" localSheetId="18">'[1]deuda c sadm'!#REF!</definedName>
    <definedName name="deuda">'[1]deuda c sadm'!#REF!</definedName>
    <definedName name="Deuda_ingTot" localSheetId="16">'[1]deuda c sadm'!#REF!</definedName>
    <definedName name="Deuda_ingTot" localSheetId="1">'[1]deuda c sadm'!#REF!</definedName>
    <definedName name="Deuda_ingTot" localSheetId="2">'[1]deuda c sadm'!#REF!</definedName>
    <definedName name="Deuda_ingTot" localSheetId="8">'[1]deuda c sadm'!#REF!</definedName>
    <definedName name="Deuda_ingTot" localSheetId="14">'[1]deuda c sadm'!#REF!</definedName>
    <definedName name="Deuda_ingTot" localSheetId="0">'[1]deuda c sadm'!#REF!</definedName>
    <definedName name="Deuda_ingTot" localSheetId="22">'[1]deuda c sadm'!#REF!</definedName>
    <definedName name="Deuda_ingTot" localSheetId="20">'[1]deuda c sadm'!#REF!</definedName>
    <definedName name="Deuda_ingTot" localSheetId="19">'[1]deuda c sadm'!#REF!</definedName>
    <definedName name="Deuda_ingTot" localSheetId="21">'[1]deuda c sadm'!#REF!</definedName>
    <definedName name="Deuda_ingTot" localSheetId="10">'[1]deuda c sadm'!#REF!</definedName>
    <definedName name="Deuda_ingTot" localSheetId="4">'[1]deuda c sadm'!#REF!</definedName>
    <definedName name="Deuda_ingTot" localSheetId="6">'[1]deuda c sadm'!#REF!</definedName>
    <definedName name="Deuda_ingTot" localSheetId="15">'[1]deuda c sadm'!#REF!</definedName>
    <definedName name="Deuda_ingTot" localSheetId="9">'[1]deuda c sadm'!#REF!</definedName>
    <definedName name="Deuda_ingTot" localSheetId="13">'[1]deuda c sadm'!#REF!</definedName>
    <definedName name="Deuda_ingTot" localSheetId="3">'[2]deuda c sadm'!#REF!</definedName>
    <definedName name="Deuda_ingTot" localSheetId="11">'[1]deuda c sadm'!#REF!</definedName>
    <definedName name="Deuda_ingTot" localSheetId="7">'[1]deuda c sadm'!#REF!</definedName>
    <definedName name="Deuda_ingTot" localSheetId="12">'[1]deuda c sadm'!#REF!</definedName>
    <definedName name="Deuda_ingTot" localSheetId="5">'[1]deuda c sadm'!#REF!</definedName>
    <definedName name="Deuda_ingTot" localSheetId="17">'[1]deuda c sadm'!#REF!</definedName>
    <definedName name="Deuda_ingTot" localSheetId="18">'[1]deuda c sadm'!#REF!</definedName>
    <definedName name="Deuda_ingTot">'[1]deuda c sadm'!#REF!</definedName>
    <definedName name="ENERO" localSheetId="16">#REF!</definedName>
    <definedName name="ENERO" localSheetId="1">#REF!</definedName>
    <definedName name="ENERO" localSheetId="2">#REF!</definedName>
    <definedName name="ENERO" localSheetId="8">#REF!</definedName>
    <definedName name="ENERO" localSheetId="14">#REF!</definedName>
    <definedName name="ENERO" localSheetId="0">#REF!</definedName>
    <definedName name="ENERO" localSheetId="22">#REF!</definedName>
    <definedName name="ENERO" localSheetId="20">#REF!</definedName>
    <definedName name="ENERO" localSheetId="19">#REF!</definedName>
    <definedName name="ENERO" localSheetId="21">#REF!</definedName>
    <definedName name="ENERO" localSheetId="10">#REF!</definedName>
    <definedName name="ENERO" localSheetId="4">#REF!</definedName>
    <definedName name="ENERO" localSheetId="6">#REF!</definedName>
    <definedName name="ENERO" localSheetId="15">#REF!</definedName>
    <definedName name="ENERO" localSheetId="9">#REF!</definedName>
    <definedName name="ENERO" localSheetId="13">#REF!</definedName>
    <definedName name="ENERO" localSheetId="3">#REF!</definedName>
    <definedName name="ENERO" localSheetId="11">#REF!</definedName>
    <definedName name="ENERO" localSheetId="7">#REF!</definedName>
    <definedName name="ENERO" localSheetId="12">#REF!</definedName>
    <definedName name="ENERO" localSheetId="5">#REF!</definedName>
    <definedName name="ENERO" localSheetId="17">#REF!</definedName>
    <definedName name="ENERO" localSheetId="18">#REF!</definedName>
    <definedName name="ENERO">#REF!</definedName>
    <definedName name="ENEROAJUSTE" localSheetId="16">#REF!</definedName>
    <definedName name="ENEROAJUSTE" localSheetId="1">#REF!</definedName>
    <definedName name="ENEROAJUSTE" localSheetId="2">#REF!</definedName>
    <definedName name="ENEROAJUSTE" localSheetId="8">#REF!</definedName>
    <definedName name="ENEROAJUSTE" localSheetId="14">#REF!</definedName>
    <definedName name="ENEROAJUSTE" localSheetId="0">#REF!</definedName>
    <definedName name="ENEROAJUSTE" localSheetId="22">#REF!</definedName>
    <definedName name="ENEROAJUSTE" localSheetId="20">#REF!</definedName>
    <definedName name="ENEROAJUSTE" localSheetId="19">#REF!</definedName>
    <definedName name="ENEROAJUSTE" localSheetId="21">#REF!</definedName>
    <definedName name="ENEROAJUSTE" localSheetId="10">#REF!</definedName>
    <definedName name="ENEROAJUSTE" localSheetId="4">#REF!</definedName>
    <definedName name="ENEROAJUSTE" localSheetId="6">#REF!</definedName>
    <definedName name="ENEROAJUSTE" localSheetId="15">#REF!</definedName>
    <definedName name="ENEROAJUSTE" localSheetId="9">#REF!</definedName>
    <definedName name="ENEROAJUSTE" localSheetId="13">#REF!</definedName>
    <definedName name="ENEROAJUSTE" localSheetId="11">#REF!</definedName>
    <definedName name="ENEROAJUSTE" localSheetId="7">#REF!</definedName>
    <definedName name="ENEROAJUSTE" localSheetId="12">#REF!</definedName>
    <definedName name="ENEROAJUSTE" localSheetId="5">#REF!</definedName>
    <definedName name="ENEROAJUSTE" localSheetId="17">#REF!</definedName>
    <definedName name="ENEROAJUSTE" localSheetId="18">#REF!</definedName>
    <definedName name="ENEROAJUSTE">#REF!</definedName>
    <definedName name="Estado">'[3]Compendio de nombres'!$C$2:$C$33</definedName>
    <definedName name="Estado1" localSheetId="16">#REF!</definedName>
    <definedName name="Estado1" localSheetId="1">#REF!</definedName>
    <definedName name="Estado1" localSheetId="2">#REF!</definedName>
    <definedName name="Estado1" localSheetId="8">#REF!</definedName>
    <definedName name="Estado1" localSheetId="14">#REF!</definedName>
    <definedName name="Estado1" localSheetId="0">#REF!</definedName>
    <definedName name="Estado1" localSheetId="22">#REF!</definedName>
    <definedName name="Estado1" localSheetId="10">#REF!</definedName>
    <definedName name="Estado1" localSheetId="4">#REF!</definedName>
    <definedName name="Estado1" localSheetId="6">#REF!</definedName>
    <definedName name="Estado1" localSheetId="15">#REF!</definedName>
    <definedName name="Estado1" localSheetId="9">#REF!</definedName>
    <definedName name="Estado1" localSheetId="13">#REF!</definedName>
    <definedName name="Estado1" localSheetId="11">#REF!</definedName>
    <definedName name="Estado1" localSheetId="7">#REF!</definedName>
    <definedName name="Estado1" localSheetId="12">#REF!</definedName>
    <definedName name="Estado1" localSheetId="5">#REF!</definedName>
    <definedName name="Estado1" localSheetId="17">#REF!</definedName>
    <definedName name="Estado1">#REF!</definedName>
    <definedName name="Fto_1" localSheetId="16">#REF!</definedName>
    <definedName name="Fto_1" localSheetId="1">#REF!</definedName>
    <definedName name="Fto_1" localSheetId="2">#REF!</definedName>
    <definedName name="Fto_1" localSheetId="8">#REF!</definedName>
    <definedName name="Fto_1" localSheetId="14">#REF!</definedName>
    <definedName name="Fto_1" localSheetId="0">#REF!</definedName>
    <definedName name="Fto_1" localSheetId="22">#REF!</definedName>
    <definedName name="Fto_1" localSheetId="20">#REF!</definedName>
    <definedName name="Fto_1" localSheetId="19">#REF!</definedName>
    <definedName name="Fto_1" localSheetId="21">#REF!</definedName>
    <definedName name="Fto_1" localSheetId="10">#REF!</definedName>
    <definedName name="Fto_1" localSheetId="4">#REF!</definedName>
    <definedName name="Fto_1" localSheetId="6">#REF!</definedName>
    <definedName name="Fto_1" localSheetId="15">#REF!</definedName>
    <definedName name="Fto_1" localSheetId="9">#REF!</definedName>
    <definedName name="Fto_1" localSheetId="13">#REF!</definedName>
    <definedName name="Fto_1" localSheetId="3">#REF!</definedName>
    <definedName name="Fto_1" localSheetId="11">#REF!</definedName>
    <definedName name="Fto_1" localSheetId="7">#REF!</definedName>
    <definedName name="Fto_1" localSheetId="12">#REF!</definedName>
    <definedName name="Fto_1" localSheetId="5">#REF!</definedName>
    <definedName name="Fto_1" localSheetId="17">#REF!</definedName>
    <definedName name="Fto_1" localSheetId="18">#REF!</definedName>
    <definedName name="Fto_1">#REF!</definedName>
    <definedName name="HTML_CodePage" hidden="1">1252</definedName>
    <definedName name="HTML_Control" localSheetId="16" hidden="1">{"'beneficiarios'!$A$1:$C$7"}</definedName>
    <definedName name="HTML_Control" localSheetId="1" hidden="1">{"'beneficiarios'!$A$1:$C$7"}</definedName>
    <definedName name="HTML_Control" localSheetId="2" hidden="1">{"'beneficiarios'!$A$1:$C$7"}</definedName>
    <definedName name="HTML_Control" localSheetId="8" hidden="1">{"'beneficiarios'!$A$1:$C$7"}</definedName>
    <definedName name="HTML_Control" localSheetId="14" hidden="1">{"'beneficiarios'!$A$1:$C$7"}</definedName>
    <definedName name="HTML_Control" localSheetId="0" hidden="1">{"'beneficiarios'!$A$1:$C$7"}</definedName>
    <definedName name="HTML_Control" localSheetId="22" hidden="1">{"'beneficiarios'!$A$1:$C$7"}</definedName>
    <definedName name="HTML_Control" localSheetId="20" hidden="1">{"'beneficiarios'!$A$1:$C$7"}</definedName>
    <definedName name="HTML_Control" localSheetId="19" hidden="1">{"'beneficiarios'!$A$1:$C$7"}</definedName>
    <definedName name="HTML_Control" localSheetId="21" hidden="1">{"'beneficiarios'!$A$1:$C$7"}</definedName>
    <definedName name="HTML_Control" localSheetId="10" hidden="1">{"'beneficiarios'!$A$1:$C$7"}</definedName>
    <definedName name="HTML_Control" localSheetId="4" hidden="1">{"'beneficiarios'!$A$1:$C$7"}</definedName>
    <definedName name="HTML_Control" localSheetId="6" hidden="1">{"'beneficiarios'!$A$1:$C$7"}</definedName>
    <definedName name="HTML_Control" localSheetId="15" hidden="1">{"'beneficiarios'!$A$1:$C$7"}</definedName>
    <definedName name="HTML_Control" localSheetId="9" hidden="1">{"'beneficiarios'!$A$1:$C$7"}</definedName>
    <definedName name="HTML_Control" localSheetId="13" hidden="1">{"'beneficiarios'!$A$1:$C$7"}</definedName>
    <definedName name="HTML_Control" localSheetId="3" hidden="1">{"'beneficiarios'!$A$1:$C$7"}</definedName>
    <definedName name="HTML_Control" localSheetId="11" hidden="1">{"'beneficiarios'!$A$1:$C$7"}</definedName>
    <definedName name="HTML_Control" localSheetId="7" hidden="1">{"'beneficiarios'!$A$1:$C$7"}</definedName>
    <definedName name="HTML_Control" localSheetId="12" hidden="1">{"'beneficiarios'!$A$1:$C$7"}</definedName>
    <definedName name="HTML_Control" localSheetId="5" hidden="1">{"'beneficiarios'!$A$1:$C$7"}</definedName>
    <definedName name="HTML_Control" localSheetId="17" hidden="1">{"'beneficiarios'!$A$1:$C$7"}</definedName>
    <definedName name="HTML_Control" localSheetId="18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16" hidden="1">{"'beneficiarios'!$A$1:$C$7"}</definedName>
    <definedName name="INDICADORES" localSheetId="1" hidden="1">{"'beneficiarios'!$A$1:$C$7"}</definedName>
    <definedName name="INDICADORES" localSheetId="2" hidden="1">{"'beneficiarios'!$A$1:$C$7"}</definedName>
    <definedName name="INDICADORES" localSheetId="8" hidden="1">{"'beneficiarios'!$A$1:$C$7"}</definedName>
    <definedName name="INDICADORES" localSheetId="14" hidden="1">{"'beneficiarios'!$A$1:$C$7"}</definedName>
    <definedName name="INDICADORES" localSheetId="0" hidden="1">{"'beneficiarios'!$A$1:$C$7"}</definedName>
    <definedName name="INDICADORES" localSheetId="22" hidden="1">{"'beneficiarios'!$A$1:$C$7"}</definedName>
    <definedName name="INDICADORES" localSheetId="20" hidden="1">{"'beneficiarios'!$A$1:$C$7"}</definedName>
    <definedName name="INDICADORES" localSheetId="19" hidden="1">{"'beneficiarios'!$A$1:$C$7"}</definedName>
    <definedName name="INDICADORES" localSheetId="21" hidden="1">{"'beneficiarios'!$A$1:$C$7"}</definedName>
    <definedName name="INDICADORES" localSheetId="10" hidden="1">{"'beneficiarios'!$A$1:$C$7"}</definedName>
    <definedName name="INDICADORES" localSheetId="4" hidden="1">{"'beneficiarios'!$A$1:$C$7"}</definedName>
    <definedName name="INDICADORES" localSheetId="6" hidden="1">{"'beneficiarios'!$A$1:$C$7"}</definedName>
    <definedName name="INDICADORES" localSheetId="15" hidden="1">{"'beneficiarios'!$A$1:$C$7"}</definedName>
    <definedName name="INDICADORES" localSheetId="9" hidden="1">{"'beneficiarios'!$A$1:$C$7"}</definedName>
    <definedName name="INDICADORES" localSheetId="13" hidden="1">{"'beneficiarios'!$A$1:$C$7"}</definedName>
    <definedName name="INDICADORES" localSheetId="3" hidden="1">{"'beneficiarios'!$A$1:$C$7"}</definedName>
    <definedName name="INDICADORES" localSheetId="11" hidden="1">{"'beneficiarios'!$A$1:$C$7"}</definedName>
    <definedName name="INDICADORES" localSheetId="7" hidden="1">{"'beneficiarios'!$A$1:$C$7"}</definedName>
    <definedName name="INDICADORES" localSheetId="12" hidden="1">{"'beneficiarios'!$A$1:$C$7"}</definedName>
    <definedName name="INDICADORES" localSheetId="5" hidden="1">{"'beneficiarios'!$A$1:$C$7"}</definedName>
    <definedName name="INDICADORES" localSheetId="17" hidden="1">{"'beneficiarios'!$A$1:$C$7"}</definedName>
    <definedName name="INDICADORES" localSheetId="18" hidden="1">{"'beneficiarios'!$A$1:$C$7"}</definedName>
    <definedName name="INDICADORES" hidden="1">{"'beneficiarios'!$A$1:$C$7"}</definedName>
    <definedName name="ingresofederales" localSheetId="16" hidden="1">{"'beneficiarios'!$A$1:$C$7"}</definedName>
    <definedName name="ingresofederales" localSheetId="1" hidden="1">{"'beneficiarios'!$A$1:$C$7"}</definedName>
    <definedName name="ingresofederales" localSheetId="2" hidden="1">{"'beneficiarios'!$A$1:$C$7"}</definedName>
    <definedName name="ingresofederales" localSheetId="8" hidden="1">{"'beneficiarios'!$A$1:$C$7"}</definedName>
    <definedName name="ingresofederales" localSheetId="14" hidden="1">{"'beneficiarios'!$A$1:$C$7"}</definedName>
    <definedName name="ingresofederales" localSheetId="0" hidden="1">{"'beneficiarios'!$A$1:$C$7"}</definedName>
    <definedName name="ingresofederales" localSheetId="22" hidden="1">{"'beneficiarios'!$A$1:$C$7"}</definedName>
    <definedName name="ingresofederales" localSheetId="20" hidden="1">{"'beneficiarios'!$A$1:$C$7"}</definedName>
    <definedName name="ingresofederales" localSheetId="19" hidden="1">{"'beneficiarios'!$A$1:$C$7"}</definedName>
    <definedName name="ingresofederales" localSheetId="21" hidden="1">{"'beneficiarios'!$A$1:$C$7"}</definedName>
    <definedName name="ingresofederales" localSheetId="10" hidden="1">{"'beneficiarios'!$A$1:$C$7"}</definedName>
    <definedName name="ingresofederales" localSheetId="4" hidden="1">{"'beneficiarios'!$A$1:$C$7"}</definedName>
    <definedName name="ingresofederales" localSheetId="6" hidden="1">{"'beneficiarios'!$A$1:$C$7"}</definedName>
    <definedName name="ingresofederales" localSheetId="15" hidden="1">{"'beneficiarios'!$A$1:$C$7"}</definedName>
    <definedName name="ingresofederales" localSheetId="9" hidden="1">{"'beneficiarios'!$A$1:$C$7"}</definedName>
    <definedName name="ingresofederales" localSheetId="13" hidden="1">{"'beneficiarios'!$A$1:$C$7"}</definedName>
    <definedName name="ingresofederales" localSheetId="3" hidden="1">{"'beneficiarios'!$A$1:$C$7"}</definedName>
    <definedName name="ingresofederales" localSheetId="11" hidden="1">{"'beneficiarios'!$A$1:$C$7"}</definedName>
    <definedName name="ingresofederales" localSheetId="7" hidden="1">{"'beneficiarios'!$A$1:$C$7"}</definedName>
    <definedName name="ingresofederales" localSheetId="12" hidden="1">{"'beneficiarios'!$A$1:$C$7"}</definedName>
    <definedName name="ingresofederales" localSheetId="5" hidden="1">{"'beneficiarios'!$A$1:$C$7"}</definedName>
    <definedName name="ingresofederales" localSheetId="17" hidden="1">{"'beneficiarios'!$A$1:$C$7"}</definedName>
    <definedName name="ingresofederales" localSheetId="18" hidden="1">{"'beneficiarios'!$A$1:$C$7"}</definedName>
    <definedName name="ingresofederales" hidden="1">{"'beneficiarios'!$A$1:$C$7"}</definedName>
    <definedName name="MUNICIPIOS" localSheetId="22">[4]IMPORTE!$A$3:$A$53</definedName>
    <definedName name="MUNICIPIOS" localSheetId="20" hidden="1">{"'beneficiarios'!$A$1:$C$7"}</definedName>
    <definedName name="MUNICIPIOS" localSheetId="19" hidden="1">{"'beneficiarios'!$A$1:$C$7"}</definedName>
    <definedName name="MUNICIPIOS" localSheetId="21" hidden="1">{"'beneficiarios'!$A$1:$C$7"}</definedName>
    <definedName name="MUNICIPIOS" localSheetId="18" hidden="1">{"'beneficiarios'!$A$1:$C$7"}</definedName>
    <definedName name="MUNICIPIOS" hidden="1">{"'beneficiarios'!$A$1:$C$7"}</definedName>
    <definedName name="Notas_Fto_1" localSheetId="16">#REF!</definedName>
    <definedName name="Notas_Fto_1" localSheetId="1">#REF!</definedName>
    <definedName name="Notas_Fto_1" localSheetId="2">#REF!</definedName>
    <definedName name="Notas_Fto_1" localSheetId="8">#REF!</definedName>
    <definedName name="Notas_Fto_1" localSheetId="14">#REF!</definedName>
    <definedName name="Notas_Fto_1" localSheetId="0">#REF!</definedName>
    <definedName name="Notas_Fto_1" localSheetId="22">#REF!</definedName>
    <definedName name="Notas_Fto_1" localSheetId="20">#REF!</definedName>
    <definedName name="Notas_Fto_1" localSheetId="19">#REF!</definedName>
    <definedName name="Notas_Fto_1" localSheetId="21">#REF!</definedName>
    <definedName name="Notas_Fto_1" localSheetId="10">#REF!</definedName>
    <definedName name="Notas_Fto_1" localSheetId="4">#REF!</definedName>
    <definedName name="Notas_Fto_1" localSheetId="6">#REF!</definedName>
    <definedName name="Notas_Fto_1" localSheetId="15">#REF!</definedName>
    <definedName name="Notas_Fto_1" localSheetId="9">#REF!</definedName>
    <definedName name="Notas_Fto_1" localSheetId="13">#REF!</definedName>
    <definedName name="Notas_Fto_1" localSheetId="3">#REF!</definedName>
    <definedName name="Notas_Fto_1" localSheetId="11">#REF!</definedName>
    <definedName name="Notas_Fto_1" localSheetId="7">#REF!</definedName>
    <definedName name="Notas_Fto_1" localSheetId="12">#REF!</definedName>
    <definedName name="Notas_Fto_1" localSheetId="5">#REF!</definedName>
    <definedName name="Notas_Fto_1" localSheetId="17">#REF!</definedName>
    <definedName name="Notas_Fto_1" localSheetId="18">#REF!</definedName>
    <definedName name="Notas_Fto_1">#REF!</definedName>
    <definedName name="Partidas">[5]TECHO!$B$1:$Q$2798</definedName>
    <definedName name="SINAJUSTE" localSheetId="16" hidden="1">{"'beneficiarios'!$A$1:$C$7"}</definedName>
    <definedName name="SINAJUSTE" localSheetId="1" hidden="1">{"'beneficiarios'!$A$1:$C$7"}</definedName>
    <definedName name="SINAJUSTE" localSheetId="2" hidden="1">{"'beneficiarios'!$A$1:$C$7"}</definedName>
    <definedName name="SINAJUSTE" localSheetId="8" hidden="1">{"'beneficiarios'!$A$1:$C$7"}</definedName>
    <definedName name="SINAJUSTE" localSheetId="14" hidden="1">{"'beneficiarios'!$A$1:$C$7"}</definedName>
    <definedName name="SINAJUSTE" localSheetId="0" hidden="1">{"'beneficiarios'!$A$1:$C$7"}</definedName>
    <definedName name="SINAJUSTE" localSheetId="22" hidden="1">{"'beneficiarios'!$A$1:$C$7"}</definedName>
    <definedName name="SINAJUSTE" localSheetId="20" hidden="1">{"'beneficiarios'!$A$1:$C$7"}</definedName>
    <definedName name="SINAJUSTE" localSheetId="19" hidden="1">{"'beneficiarios'!$A$1:$C$7"}</definedName>
    <definedName name="SINAJUSTE" localSheetId="21" hidden="1">{"'beneficiarios'!$A$1:$C$7"}</definedName>
    <definedName name="SINAJUSTE" localSheetId="10" hidden="1">{"'beneficiarios'!$A$1:$C$7"}</definedName>
    <definedName name="SINAJUSTE" localSheetId="4" hidden="1">{"'beneficiarios'!$A$1:$C$7"}</definedName>
    <definedName name="SINAJUSTE" localSheetId="6" hidden="1">{"'beneficiarios'!$A$1:$C$7"}</definedName>
    <definedName name="SINAJUSTE" localSheetId="15" hidden="1">{"'beneficiarios'!$A$1:$C$7"}</definedName>
    <definedName name="SINAJUSTE" localSheetId="9" hidden="1">{"'beneficiarios'!$A$1:$C$7"}</definedName>
    <definedName name="SINAJUSTE" localSheetId="13" hidden="1">{"'beneficiarios'!$A$1:$C$7"}</definedName>
    <definedName name="SINAJUSTE" localSheetId="3" hidden="1">{"'beneficiarios'!$A$1:$C$7"}</definedName>
    <definedName name="SINAJUSTE" localSheetId="11" hidden="1">{"'beneficiarios'!$A$1:$C$7"}</definedName>
    <definedName name="SINAJUSTE" localSheetId="7" hidden="1">{"'beneficiarios'!$A$1:$C$7"}</definedName>
    <definedName name="SINAJUSTE" localSheetId="12" hidden="1">{"'beneficiarios'!$A$1:$C$7"}</definedName>
    <definedName name="SINAJUSTE" localSheetId="5" hidden="1">{"'beneficiarios'!$A$1:$C$7"}</definedName>
    <definedName name="SINAJUSTE" localSheetId="17" hidden="1">{"'beneficiarios'!$A$1:$C$7"}</definedName>
    <definedName name="SINAJUSTE" localSheetId="18" hidden="1">{"'beneficiarios'!$A$1:$C$7"}</definedName>
    <definedName name="SINAJUSTE" hidden="1">{"'beneficiarios'!$A$1:$C$7"}</definedName>
    <definedName name="t" localSheetId="16">#REF!</definedName>
    <definedName name="t" localSheetId="1">#REF!</definedName>
    <definedName name="t" localSheetId="2">#REF!</definedName>
    <definedName name="t" localSheetId="8">#REF!</definedName>
    <definedName name="t" localSheetId="14">#REF!</definedName>
    <definedName name="t" localSheetId="0">#REF!</definedName>
    <definedName name="t" localSheetId="22">#REF!</definedName>
    <definedName name="t" localSheetId="20">#REF!</definedName>
    <definedName name="t" localSheetId="19">#REF!</definedName>
    <definedName name="t" localSheetId="21">#REF!</definedName>
    <definedName name="t" localSheetId="10">#REF!</definedName>
    <definedName name="t" localSheetId="4">#REF!</definedName>
    <definedName name="t" localSheetId="6">#REF!</definedName>
    <definedName name="t" localSheetId="15">#REF!</definedName>
    <definedName name="t" localSheetId="9">#REF!</definedName>
    <definedName name="t" localSheetId="13">#REF!</definedName>
    <definedName name="t" localSheetId="11">#REF!</definedName>
    <definedName name="t" localSheetId="7">#REF!</definedName>
    <definedName name="t" localSheetId="12">#REF!</definedName>
    <definedName name="t" localSheetId="5">#REF!</definedName>
    <definedName name="t" localSheetId="17">#REF!</definedName>
    <definedName name="t" localSheetId="18">#REF!</definedName>
    <definedName name="t">#REF!</definedName>
    <definedName name="_xlnm.Print_Titles" localSheetId="16">'1er Aj Cuat'!#REF!</definedName>
    <definedName name="_xlnm.Print_Titles" localSheetId="8">'3ER AJ'!#REF!</definedName>
    <definedName name="_xlnm.Print_Titles" localSheetId="14">'AJ DEF'!#REF!</definedName>
    <definedName name="_xlnm.Print_Titles" localSheetId="19">'COEF Art 14 F I 2do Sem'!$A:$A,'COEF Art 14 F I 2do Sem'!$3:$3</definedName>
    <definedName name="_xlnm.Print_Titles" localSheetId="10">'DIST ABR'!#REF!</definedName>
    <definedName name="_xlnm.Print_Titles" localSheetId="4">'DIST ENE 1'!#REF!</definedName>
    <definedName name="_xlnm.Print_Titles" localSheetId="6">'DIST FEB'!#REF!</definedName>
    <definedName name="_xlnm.Print_Titles" localSheetId="9">'DIST MAR'!#REF!</definedName>
    <definedName name="_xlnm.Print_Titles" localSheetId="13">'DIST MAY'!#REF!</definedName>
    <definedName name="_xlnm.Print_Titles" localSheetId="3">Estado!$A:$A</definedName>
    <definedName name="_xlnm.Print_Titles" localSheetId="11">'FEIEF 1 TRIM'!#REF!</definedName>
    <definedName name="_xlnm.Print_Titles" localSheetId="7">'FEIEF 2019'!#REF!</definedName>
    <definedName name="_xlnm.Print_Titles" localSheetId="12">'FOFIR 1 AJ'!#REF!</definedName>
    <definedName name="_xlnm.Print_Titles" localSheetId="5">'FOFIR 4 AJ'!#REF!</definedName>
    <definedName name="TOT" localSheetId="16">#REF!</definedName>
    <definedName name="TOT" localSheetId="1">#REF!</definedName>
    <definedName name="TOT" localSheetId="2">#REF!</definedName>
    <definedName name="TOT" localSheetId="8">#REF!</definedName>
    <definedName name="TOT" localSheetId="14">#REF!</definedName>
    <definedName name="TOT" localSheetId="0">#REF!</definedName>
    <definedName name="TOT" localSheetId="22">#REF!</definedName>
    <definedName name="TOT" localSheetId="20">#REF!</definedName>
    <definedName name="TOT" localSheetId="19">#REF!</definedName>
    <definedName name="TOT" localSheetId="21">#REF!</definedName>
    <definedName name="TOT" localSheetId="10">#REF!</definedName>
    <definedName name="TOT" localSheetId="4">#REF!</definedName>
    <definedName name="TOT" localSheetId="6">#REF!</definedName>
    <definedName name="TOT" localSheetId="15">#REF!</definedName>
    <definedName name="TOT" localSheetId="9">#REF!</definedName>
    <definedName name="TOT" localSheetId="13">#REF!</definedName>
    <definedName name="TOT" localSheetId="11">#REF!</definedName>
    <definedName name="TOT" localSheetId="7">#REF!</definedName>
    <definedName name="TOT" localSheetId="12">#REF!</definedName>
    <definedName name="TOT" localSheetId="5">#REF!</definedName>
    <definedName name="TOT" localSheetId="17">#REF!</definedName>
    <definedName name="TOT" localSheetId="18">#REF!</definedName>
    <definedName name="TOT">#REF!</definedName>
    <definedName name="TOTAL" localSheetId="16">#REF!</definedName>
    <definedName name="TOTAL" localSheetId="1">#REF!</definedName>
    <definedName name="TOTAL" localSheetId="2">#REF!</definedName>
    <definedName name="TOTAL" localSheetId="8">#REF!</definedName>
    <definedName name="TOTAL" localSheetId="14">#REF!</definedName>
    <definedName name="TOTAL" localSheetId="0">#REF!</definedName>
    <definedName name="TOTAL" localSheetId="22">#REF!</definedName>
    <definedName name="TOTAL" localSheetId="20">#REF!</definedName>
    <definedName name="TOTAL" localSheetId="19">#REF!</definedName>
    <definedName name="TOTAL" localSheetId="21">#REF!</definedName>
    <definedName name="TOTAL" localSheetId="10">#REF!</definedName>
    <definedName name="TOTAL" localSheetId="4">#REF!</definedName>
    <definedName name="TOTAL" localSheetId="6">#REF!</definedName>
    <definedName name="TOTAL" localSheetId="15">#REF!</definedName>
    <definedName name="TOTAL" localSheetId="9">#REF!</definedName>
    <definedName name="TOTAL" localSheetId="13">#REF!</definedName>
    <definedName name="TOTAL" localSheetId="3">#REF!</definedName>
    <definedName name="TOTAL" localSheetId="11">#REF!</definedName>
    <definedName name="TOTAL" localSheetId="7">#REF!</definedName>
    <definedName name="TOTAL" localSheetId="12">#REF!</definedName>
    <definedName name="TOTAL" localSheetId="5">#REF!</definedName>
    <definedName name="TOTAL" localSheetId="17">#REF!</definedName>
    <definedName name="TOTAL" localSheetId="18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C58" i="47" l="1"/>
  <c r="B58" i="47"/>
  <c r="D3" i="70" l="1"/>
  <c r="D4" i="70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2" i="70"/>
  <c r="D3" i="56"/>
  <c r="D4" i="56"/>
  <c r="D5" i="56"/>
  <c r="D6" i="56"/>
  <c r="D7" i="56"/>
  <c r="D8" i="56"/>
  <c r="D9" i="56"/>
  <c r="D10" i="56"/>
  <c r="D11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2" i="56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8" i="57"/>
  <c r="D7" i="57"/>
  <c r="D6" i="57"/>
  <c r="D5" i="57"/>
  <c r="F5" i="49" l="1"/>
  <c r="F13" i="49" s="1"/>
  <c r="F6" i="49"/>
  <c r="F7" i="49"/>
  <c r="F8" i="49"/>
  <c r="F9" i="49"/>
  <c r="F10" i="49"/>
  <c r="F11" i="49"/>
  <c r="F12" i="49"/>
  <c r="F4" i="49"/>
  <c r="C13" i="49"/>
  <c r="B13" i="49"/>
  <c r="D12" i="49"/>
  <c r="D13" i="49" s="1"/>
  <c r="D11" i="49"/>
  <c r="D10" i="49"/>
  <c r="D9" i="49"/>
  <c r="D8" i="49"/>
  <c r="D7" i="49"/>
  <c r="D6" i="49"/>
  <c r="D5" i="49"/>
  <c r="D4" i="49"/>
  <c r="K3" i="68" l="1"/>
  <c r="I53" i="68"/>
  <c r="K7" i="68"/>
  <c r="K9" i="68"/>
  <c r="K10" i="68"/>
  <c r="K12" i="68"/>
  <c r="K13" i="68"/>
  <c r="K15" i="68"/>
  <c r="K19" i="68"/>
  <c r="K21" i="68"/>
  <c r="K24" i="68"/>
  <c r="K25" i="68"/>
  <c r="K27" i="68"/>
  <c r="K31" i="68"/>
  <c r="K36" i="68"/>
  <c r="K37" i="68"/>
  <c r="K39" i="68"/>
  <c r="K43" i="68"/>
  <c r="K45" i="68"/>
  <c r="D53" i="68"/>
  <c r="G53" i="68"/>
  <c r="F53" i="68"/>
  <c r="K48" i="68"/>
  <c r="K49" i="68"/>
  <c r="K50" i="68"/>
  <c r="K51" i="68"/>
  <c r="K41" i="68"/>
  <c r="J53" i="68"/>
  <c r="H53" i="68"/>
  <c r="C53" i="68"/>
  <c r="K38" i="68"/>
  <c r="K35" i="68"/>
  <c r="K33" i="68"/>
  <c r="K32" i="68"/>
  <c r="K29" i="68"/>
  <c r="K26" i="68"/>
  <c r="K23" i="68"/>
  <c r="K20" i="68"/>
  <c r="K17" i="68"/>
  <c r="K14" i="68"/>
  <c r="K11" i="68"/>
  <c r="K8" i="68"/>
  <c r="K6" i="68"/>
  <c r="K5" i="68"/>
  <c r="K4" i="68"/>
  <c r="K42" i="68" l="1"/>
  <c r="K52" i="68"/>
  <c r="K28" i="68"/>
  <c r="K22" i="68"/>
  <c r="E53" i="68"/>
  <c r="K46" i="68"/>
  <c r="K47" i="68"/>
  <c r="K34" i="68"/>
  <c r="K44" i="68"/>
  <c r="K18" i="68"/>
  <c r="K30" i="68"/>
  <c r="K40" i="68"/>
  <c r="K16" i="68"/>
  <c r="B53" i="68"/>
  <c r="K2" i="68"/>
  <c r="K53" i="68" l="1"/>
  <c r="N31" i="46" l="1"/>
  <c r="N30" i="46"/>
  <c r="N29" i="46"/>
  <c r="N27" i="46"/>
  <c r="N26" i="46"/>
  <c r="N25" i="46"/>
  <c r="N24" i="46"/>
  <c r="N23" i="46"/>
  <c r="M31" i="46"/>
  <c r="M30" i="46"/>
  <c r="M29" i="46"/>
  <c r="M28" i="46"/>
  <c r="M27" i="46"/>
  <c r="M26" i="46"/>
  <c r="M25" i="46"/>
  <c r="M24" i="46"/>
  <c r="M23" i="46"/>
  <c r="D34" i="46" l="1"/>
  <c r="B52" i="58"/>
  <c r="B51" i="58"/>
  <c r="B50" i="58"/>
  <c r="B49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9" i="58"/>
  <c r="B8" i="58"/>
  <c r="B7" i="58"/>
  <c r="B6" i="58"/>
  <c r="B5" i="58"/>
  <c r="B4" i="58"/>
  <c r="B3" i="58"/>
  <c r="B2" i="58"/>
  <c r="Z31" i="46"/>
  <c r="Y31" i="46"/>
  <c r="X31" i="46"/>
  <c r="W31" i="46"/>
  <c r="V31" i="46"/>
  <c r="U31" i="46"/>
  <c r="T31" i="46"/>
  <c r="S31" i="46"/>
  <c r="R31" i="46"/>
  <c r="Q31" i="46"/>
  <c r="P31" i="46"/>
  <c r="O31" i="46"/>
  <c r="L31" i="46"/>
  <c r="K31" i="46"/>
  <c r="J31" i="46"/>
  <c r="I31" i="46"/>
  <c r="H31" i="46"/>
  <c r="G31" i="46"/>
  <c r="F31" i="46"/>
  <c r="E31" i="46"/>
  <c r="D31" i="46"/>
  <c r="C31" i="46"/>
  <c r="Z30" i="46"/>
  <c r="Y30" i="46"/>
  <c r="X30" i="46"/>
  <c r="W30" i="46"/>
  <c r="V30" i="46"/>
  <c r="U30" i="46"/>
  <c r="T30" i="46"/>
  <c r="S30" i="46"/>
  <c r="R30" i="46"/>
  <c r="Q30" i="46"/>
  <c r="P30" i="46"/>
  <c r="O30" i="46"/>
  <c r="L30" i="46"/>
  <c r="K30" i="46"/>
  <c r="J30" i="46"/>
  <c r="I30" i="46"/>
  <c r="H30" i="46"/>
  <c r="G30" i="46"/>
  <c r="F30" i="46"/>
  <c r="E30" i="46"/>
  <c r="D30" i="46"/>
  <c r="C30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L29" i="46"/>
  <c r="K29" i="46"/>
  <c r="J29" i="46"/>
  <c r="I29" i="46"/>
  <c r="H29" i="46"/>
  <c r="G29" i="46"/>
  <c r="F29" i="46"/>
  <c r="E29" i="46"/>
  <c r="D29" i="46"/>
  <c r="C29" i="46"/>
  <c r="Z28" i="46"/>
  <c r="Y28" i="46"/>
  <c r="X28" i="46"/>
  <c r="W28" i="46"/>
  <c r="V28" i="46"/>
  <c r="U28" i="46"/>
  <c r="T28" i="46"/>
  <c r="S28" i="46"/>
  <c r="R28" i="46"/>
  <c r="Q28" i="46"/>
  <c r="P28" i="46"/>
  <c r="O28" i="46"/>
  <c r="N28" i="46"/>
  <c r="L28" i="46"/>
  <c r="K28" i="46"/>
  <c r="J28" i="46"/>
  <c r="I28" i="46"/>
  <c r="H28" i="46"/>
  <c r="G28" i="46"/>
  <c r="F28" i="46"/>
  <c r="E28" i="46"/>
  <c r="D28" i="46"/>
  <c r="C28" i="46"/>
  <c r="Z27" i="46"/>
  <c r="Y27" i="46"/>
  <c r="X27" i="46"/>
  <c r="W27" i="46"/>
  <c r="V27" i="46"/>
  <c r="U27" i="46"/>
  <c r="T27" i="46"/>
  <c r="S27" i="46"/>
  <c r="R27" i="46"/>
  <c r="Q27" i="46"/>
  <c r="P27" i="46"/>
  <c r="O27" i="46"/>
  <c r="L27" i="46"/>
  <c r="K27" i="46"/>
  <c r="J27" i="46"/>
  <c r="I27" i="46"/>
  <c r="H27" i="46"/>
  <c r="G27" i="46"/>
  <c r="F27" i="46"/>
  <c r="E27" i="46"/>
  <c r="D27" i="46"/>
  <c r="C27" i="46"/>
  <c r="Z26" i="46"/>
  <c r="Y26" i="46"/>
  <c r="X26" i="46"/>
  <c r="W26" i="46"/>
  <c r="V26" i="46"/>
  <c r="U26" i="46"/>
  <c r="T26" i="46"/>
  <c r="S26" i="46"/>
  <c r="R26" i="46"/>
  <c r="Q26" i="46"/>
  <c r="P26" i="46"/>
  <c r="O26" i="46"/>
  <c r="L26" i="46"/>
  <c r="K26" i="46"/>
  <c r="J26" i="46"/>
  <c r="I26" i="46"/>
  <c r="H26" i="46"/>
  <c r="G26" i="46"/>
  <c r="F26" i="46"/>
  <c r="E26" i="46"/>
  <c r="D26" i="46"/>
  <c r="C26" i="46"/>
  <c r="Z25" i="46"/>
  <c r="Y25" i="46"/>
  <c r="X25" i="46"/>
  <c r="W25" i="46"/>
  <c r="V25" i="46"/>
  <c r="U25" i="46"/>
  <c r="T25" i="46"/>
  <c r="S25" i="46"/>
  <c r="R25" i="46"/>
  <c r="Q25" i="46"/>
  <c r="P25" i="46"/>
  <c r="O25" i="46"/>
  <c r="L25" i="46"/>
  <c r="K25" i="46"/>
  <c r="J25" i="46"/>
  <c r="I25" i="46"/>
  <c r="H25" i="46"/>
  <c r="G25" i="46"/>
  <c r="F25" i="46"/>
  <c r="E25" i="46"/>
  <c r="D25" i="46"/>
  <c r="C25" i="46"/>
  <c r="Z24" i="46"/>
  <c r="Y24" i="46"/>
  <c r="X24" i="46"/>
  <c r="W24" i="46"/>
  <c r="V24" i="46"/>
  <c r="U24" i="46"/>
  <c r="T24" i="46"/>
  <c r="S24" i="46"/>
  <c r="R24" i="46"/>
  <c r="Q24" i="46"/>
  <c r="P24" i="46"/>
  <c r="O24" i="46"/>
  <c r="L24" i="46"/>
  <c r="K24" i="46"/>
  <c r="J24" i="46"/>
  <c r="I24" i="46"/>
  <c r="H24" i="46"/>
  <c r="G24" i="46"/>
  <c r="F24" i="46"/>
  <c r="E24" i="46"/>
  <c r="D24" i="46"/>
  <c r="C24" i="46"/>
  <c r="Z23" i="46"/>
  <c r="Y23" i="46"/>
  <c r="X23" i="46"/>
  <c r="W23" i="46"/>
  <c r="V23" i="46"/>
  <c r="U23" i="46"/>
  <c r="T23" i="46"/>
  <c r="S23" i="46"/>
  <c r="R23" i="46"/>
  <c r="Q23" i="46"/>
  <c r="P23" i="46"/>
  <c r="O23" i="46"/>
  <c r="L23" i="46"/>
  <c r="K23" i="46"/>
  <c r="J23" i="46"/>
  <c r="I23" i="46"/>
  <c r="H23" i="46"/>
  <c r="H34" i="46" s="1"/>
  <c r="G23" i="46"/>
  <c r="F23" i="46"/>
  <c r="E23" i="46"/>
  <c r="D23" i="46"/>
  <c r="C23" i="46"/>
  <c r="H16" i="46"/>
  <c r="AB14" i="46"/>
  <c r="AC14" i="46"/>
  <c r="AB15" i="46"/>
  <c r="AA15" i="46" s="1"/>
  <c r="AC15" i="46"/>
  <c r="B16" i="46"/>
  <c r="P16" i="46"/>
  <c r="Q16" i="46"/>
  <c r="O16" i="46"/>
  <c r="D16" i="46"/>
  <c r="Z16" i="46"/>
  <c r="Y16" i="46"/>
  <c r="X16" i="46"/>
  <c r="W16" i="46"/>
  <c r="V16" i="46"/>
  <c r="U16" i="46"/>
  <c r="T16" i="46"/>
  <c r="S16" i="46"/>
  <c r="R16" i="46"/>
  <c r="N16" i="46"/>
  <c r="M16" i="46"/>
  <c r="G16" i="46"/>
  <c r="F16" i="46"/>
  <c r="E16" i="46"/>
  <c r="C16" i="46"/>
  <c r="B53" i="58" l="1"/>
  <c r="AA14" i="46"/>
  <c r="P3" i="57" l="1"/>
  <c r="I6" i="48" l="1"/>
  <c r="I7" i="48"/>
  <c r="I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29" i="48"/>
  <c r="I30" i="48"/>
  <c r="I31" i="48"/>
  <c r="I32" i="48"/>
  <c r="I33" i="48"/>
  <c r="I34" i="48"/>
  <c r="I35" i="48"/>
  <c r="I36" i="48"/>
  <c r="I37" i="48"/>
  <c r="I38" i="48"/>
  <c r="I39" i="48"/>
  <c r="I40" i="48"/>
  <c r="I41" i="48"/>
  <c r="I42" i="48"/>
  <c r="I43" i="48"/>
  <c r="I44" i="48"/>
  <c r="I45" i="48"/>
  <c r="I46" i="48"/>
  <c r="I47" i="48"/>
  <c r="I48" i="48"/>
  <c r="I49" i="48"/>
  <c r="I50" i="48"/>
  <c r="I51" i="48"/>
  <c r="I52" i="48"/>
  <c r="I53" i="48"/>
  <c r="I54" i="48"/>
  <c r="I55" i="48"/>
  <c r="I56" i="48"/>
  <c r="AP5" i="47"/>
  <c r="F56" i="57" l="1"/>
  <c r="C56" i="57"/>
  <c r="B56" i="57"/>
  <c r="G55" i="57"/>
  <c r="H55" i="57" s="1"/>
  <c r="G54" i="57"/>
  <c r="H54" i="57" s="1"/>
  <c r="G53" i="57"/>
  <c r="H53" i="57" s="1"/>
  <c r="G52" i="57"/>
  <c r="H52" i="57" s="1"/>
  <c r="G51" i="57"/>
  <c r="H51" i="57" s="1"/>
  <c r="J50" i="57"/>
  <c r="G50" i="57"/>
  <c r="H50" i="57" s="1"/>
  <c r="G49" i="57"/>
  <c r="H49" i="57" s="1"/>
  <c r="G48" i="57"/>
  <c r="H48" i="57" s="1"/>
  <c r="G47" i="57"/>
  <c r="H47" i="57" s="1"/>
  <c r="G46" i="57"/>
  <c r="H46" i="57" s="1"/>
  <c r="G45" i="57"/>
  <c r="H45" i="57" s="1"/>
  <c r="J44" i="57"/>
  <c r="G44" i="57"/>
  <c r="H44" i="57" s="1"/>
  <c r="G43" i="57"/>
  <c r="H43" i="57" s="1"/>
  <c r="G42" i="57"/>
  <c r="H42" i="57" s="1"/>
  <c r="G41" i="57"/>
  <c r="H41" i="57" s="1"/>
  <c r="G40" i="57"/>
  <c r="H40" i="57" s="1"/>
  <c r="G39" i="57"/>
  <c r="H39" i="57" s="1"/>
  <c r="G38" i="57"/>
  <c r="H38" i="57" s="1"/>
  <c r="G37" i="57"/>
  <c r="H37" i="57" s="1"/>
  <c r="J36" i="57"/>
  <c r="G36" i="57"/>
  <c r="H36" i="57" s="1"/>
  <c r="G35" i="57"/>
  <c r="H35" i="57" s="1"/>
  <c r="J34" i="57"/>
  <c r="G34" i="57"/>
  <c r="H34" i="57" s="1"/>
  <c r="J33" i="57"/>
  <c r="G33" i="57"/>
  <c r="H33" i="57" s="1"/>
  <c r="J32" i="57"/>
  <c r="G32" i="57"/>
  <c r="H32" i="57" s="1"/>
  <c r="G31" i="57"/>
  <c r="H31" i="57" s="1"/>
  <c r="G30" i="57"/>
  <c r="H30" i="57" s="1"/>
  <c r="G29" i="57"/>
  <c r="H29" i="57" s="1"/>
  <c r="G28" i="57"/>
  <c r="H28" i="57" s="1"/>
  <c r="J27" i="57"/>
  <c r="G27" i="57"/>
  <c r="H27" i="57" s="1"/>
  <c r="J26" i="57"/>
  <c r="G26" i="57"/>
  <c r="H26" i="57" s="1"/>
  <c r="G25" i="57"/>
  <c r="H25" i="57" s="1"/>
  <c r="J24" i="57"/>
  <c r="G24" i="57"/>
  <c r="H24" i="57" s="1"/>
  <c r="G23" i="57"/>
  <c r="H23" i="57" s="1"/>
  <c r="J22" i="57"/>
  <c r="G22" i="57"/>
  <c r="H22" i="57" s="1"/>
  <c r="J21" i="57"/>
  <c r="G21" i="57"/>
  <c r="H21" i="57" s="1"/>
  <c r="J20" i="57"/>
  <c r="G20" i="57"/>
  <c r="H20" i="57" s="1"/>
  <c r="G19" i="57"/>
  <c r="H19" i="57" s="1"/>
  <c r="G18" i="57"/>
  <c r="H18" i="57" s="1"/>
  <c r="G17" i="57"/>
  <c r="H17" i="57" s="1"/>
  <c r="G16" i="57"/>
  <c r="H16" i="57" s="1"/>
  <c r="J15" i="57"/>
  <c r="G15" i="57"/>
  <c r="H15" i="57" s="1"/>
  <c r="J14" i="57"/>
  <c r="G14" i="57"/>
  <c r="H14" i="57" s="1"/>
  <c r="G13" i="57"/>
  <c r="H13" i="57" s="1"/>
  <c r="J12" i="57"/>
  <c r="G12" i="57"/>
  <c r="H12" i="57" s="1"/>
  <c r="G11" i="57"/>
  <c r="H11" i="57" s="1"/>
  <c r="J10" i="57"/>
  <c r="G10" i="57"/>
  <c r="H10" i="57" s="1"/>
  <c r="J9" i="57"/>
  <c r="G9" i="57"/>
  <c r="H9" i="57" s="1"/>
  <c r="J8" i="57"/>
  <c r="G8" i="57"/>
  <c r="H8" i="57" s="1"/>
  <c r="J7" i="57"/>
  <c r="G7" i="57"/>
  <c r="H7" i="57" s="1"/>
  <c r="G6" i="57"/>
  <c r="H6" i="57" s="1"/>
  <c r="G5" i="57"/>
  <c r="H5" i="57" s="1"/>
  <c r="M3" i="57"/>
  <c r="O3" i="57"/>
  <c r="H56" i="57" l="1"/>
  <c r="I35" i="57"/>
  <c r="I19" i="57"/>
  <c r="I32" i="57"/>
  <c r="I20" i="57"/>
  <c r="I24" i="57"/>
  <c r="I55" i="57"/>
  <c r="I23" i="57"/>
  <c r="I33" i="57"/>
  <c r="I13" i="57"/>
  <c r="I11" i="57"/>
  <c r="I8" i="57"/>
  <c r="I18" i="57"/>
  <c r="I6" i="57"/>
  <c r="I7" i="57"/>
  <c r="I12" i="57"/>
  <c r="I21" i="57"/>
  <c r="I47" i="57"/>
  <c r="N3" i="57"/>
  <c r="O12" i="57"/>
  <c r="I27" i="57"/>
  <c r="O36" i="57"/>
  <c r="I46" i="57"/>
  <c r="I39" i="57"/>
  <c r="O24" i="57"/>
  <c r="I50" i="57"/>
  <c r="I45" i="57"/>
  <c r="I29" i="57"/>
  <c r="D56" i="57"/>
  <c r="I52" i="57"/>
  <c r="I17" i="57"/>
  <c r="I10" i="57"/>
  <c r="I48" i="57"/>
  <c r="I53" i="57"/>
  <c r="J49" i="57"/>
  <c r="O49" i="57" s="1"/>
  <c r="J37" i="57"/>
  <c r="O37" i="57" s="1"/>
  <c r="J25" i="57"/>
  <c r="O25" i="57" s="1"/>
  <c r="J13" i="57"/>
  <c r="O13" i="57" s="1"/>
  <c r="J51" i="57"/>
  <c r="O51" i="57" s="1"/>
  <c r="J39" i="57"/>
  <c r="O39" i="57" s="1"/>
  <c r="J52" i="57"/>
  <c r="O52" i="57" s="1"/>
  <c r="J40" i="57"/>
  <c r="O40" i="57" s="1"/>
  <c r="J28" i="57"/>
  <c r="J16" i="57"/>
  <c r="O16" i="57" s="1"/>
  <c r="J53" i="57"/>
  <c r="O53" i="57" s="1"/>
  <c r="J29" i="57"/>
  <c r="O29" i="57" s="1"/>
  <c r="J17" i="57"/>
  <c r="O17" i="57" s="1"/>
  <c r="J5" i="57"/>
  <c r="O5" i="57" s="1"/>
  <c r="J18" i="57"/>
  <c r="O18" i="57" s="1"/>
  <c r="J41" i="57"/>
  <c r="O41" i="57" s="1"/>
  <c r="J6" i="57"/>
  <c r="O6" i="57" s="1"/>
  <c r="J54" i="57"/>
  <c r="O54" i="57" s="1"/>
  <c r="J42" i="57"/>
  <c r="O42" i="57" s="1"/>
  <c r="J30" i="57"/>
  <c r="O30" i="57" s="1"/>
  <c r="J55" i="57"/>
  <c r="J43" i="57"/>
  <c r="O43" i="57" s="1"/>
  <c r="J31" i="57"/>
  <c r="O31" i="57" s="1"/>
  <c r="J19" i="57"/>
  <c r="O19" i="57" s="1"/>
  <c r="J45" i="57"/>
  <c r="O45" i="57" s="1"/>
  <c r="J46" i="57"/>
  <c r="O46" i="57" s="1"/>
  <c r="J47" i="57"/>
  <c r="O47" i="57" s="1"/>
  <c r="J35" i="57"/>
  <c r="O35" i="57" s="1"/>
  <c r="J23" i="57"/>
  <c r="O23" i="57" s="1"/>
  <c r="J11" i="57"/>
  <c r="O11" i="57" s="1"/>
  <c r="O28" i="57"/>
  <c r="O55" i="57"/>
  <c r="O7" i="57"/>
  <c r="O44" i="57"/>
  <c r="O32" i="57"/>
  <c r="O20" i="57"/>
  <c r="O21" i="57"/>
  <c r="O8" i="57"/>
  <c r="O9" i="57"/>
  <c r="O10" i="57"/>
  <c r="O33" i="57"/>
  <c r="O34" i="57"/>
  <c r="O22" i="57"/>
  <c r="O50" i="57"/>
  <c r="O26" i="57"/>
  <c r="O14" i="57"/>
  <c r="O27" i="57"/>
  <c r="O15" i="57"/>
  <c r="I36" i="57"/>
  <c r="J48" i="57"/>
  <c r="O48" i="57" s="1"/>
  <c r="I16" i="57"/>
  <c r="I22" i="57"/>
  <c r="I15" i="57"/>
  <c r="I38" i="57"/>
  <c r="I28" i="57"/>
  <c r="J38" i="57"/>
  <c r="O38" i="57" s="1"/>
  <c r="I51" i="57"/>
  <c r="E51" i="57" l="1"/>
  <c r="E45" i="57"/>
  <c r="M45" i="57" s="1"/>
  <c r="E33" i="57"/>
  <c r="M33" i="57" s="1"/>
  <c r="E21" i="57"/>
  <c r="E15" i="57"/>
  <c r="M15" i="57" s="1"/>
  <c r="E9" i="57"/>
  <c r="M9" i="57" s="1"/>
  <c r="E27" i="57"/>
  <c r="M27" i="57" s="1"/>
  <c r="P27" i="57" s="1"/>
  <c r="E39" i="57"/>
  <c r="M39" i="57" s="1"/>
  <c r="E18" i="57"/>
  <c r="E6" i="57"/>
  <c r="M6" i="57" s="1"/>
  <c r="E11" i="57"/>
  <c r="M11" i="57" s="1"/>
  <c r="P11" i="57" s="1"/>
  <c r="E26" i="57"/>
  <c r="E54" i="57"/>
  <c r="M54" i="57" s="1"/>
  <c r="E30" i="57"/>
  <c r="E23" i="57"/>
  <c r="E38" i="57"/>
  <c r="M38" i="57" s="1"/>
  <c r="E7" i="57"/>
  <c r="E47" i="57"/>
  <c r="E44" i="57"/>
  <c r="M44" i="57" s="1"/>
  <c r="E12" i="57"/>
  <c r="M12" i="57" s="1"/>
  <c r="E34" i="57"/>
  <c r="M34" i="57" s="1"/>
  <c r="E24" i="57"/>
  <c r="M24" i="57" s="1"/>
  <c r="E48" i="57"/>
  <c r="M48" i="57" s="1"/>
  <c r="E46" i="57"/>
  <c r="E31" i="57"/>
  <c r="E42" i="57"/>
  <c r="E35" i="57"/>
  <c r="M35" i="57" s="1"/>
  <c r="P35" i="57" s="1"/>
  <c r="E50" i="57"/>
  <c r="M50" i="57" s="1"/>
  <c r="E55" i="57"/>
  <c r="M55" i="57" s="1"/>
  <c r="E19" i="57"/>
  <c r="E43" i="57"/>
  <c r="E36" i="57"/>
  <c r="M36" i="57" s="1"/>
  <c r="E8" i="57"/>
  <c r="M8" i="57" s="1"/>
  <c r="E53" i="57"/>
  <c r="M53" i="57" s="1"/>
  <c r="E28" i="57"/>
  <c r="M28" i="57" s="1"/>
  <c r="E20" i="57"/>
  <c r="E13" i="57"/>
  <c r="E16" i="57"/>
  <c r="E40" i="57"/>
  <c r="E32" i="57"/>
  <c r="E25" i="57"/>
  <c r="E52" i="57"/>
  <c r="M52" i="57" s="1"/>
  <c r="P52" i="57" s="1"/>
  <c r="E5" i="57"/>
  <c r="M5" i="57" s="1"/>
  <c r="E10" i="57"/>
  <c r="M10" i="57" s="1"/>
  <c r="E37" i="57"/>
  <c r="M37" i="57" s="1"/>
  <c r="E17" i="57"/>
  <c r="M17" i="57" s="1"/>
  <c r="E29" i="57"/>
  <c r="M29" i="57" s="1"/>
  <c r="E22" i="57"/>
  <c r="E49" i="57"/>
  <c r="E41" i="57"/>
  <c r="E14" i="57"/>
  <c r="M14" i="57" s="1"/>
  <c r="M7" i="57"/>
  <c r="M31" i="57"/>
  <c r="O56" i="57"/>
  <c r="J56" i="57"/>
  <c r="I37" i="57"/>
  <c r="N37" i="57" s="1"/>
  <c r="I43" i="57"/>
  <c r="N43" i="57" s="1"/>
  <c r="I14" i="57"/>
  <c r="N14" i="57" s="1"/>
  <c r="I49" i="57"/>
  <c r="N49" i="57" s="1"/>
  <c r="M13" i="57"/>
  <c r="M26" i="57"/>
  <c r="I5" i="57"/>
  <c r="N5" i="57" s="1"/>
  <c r="M47" i="57"/>
  <c r="M49" i="57"/>
  <c r="M46" i="57"/>
  <c r="P46" i="57" s="1"/>
  <c r="M40" i="57"/>
  <c r="M23" i="57"/>
  <c r="M42" i="57"/>
  <c r="M32" i="57"/>
  <c r="M30" i="57"/>
  <c r="M22" i="57"/>
  <c r="M20" i="57"/>
  <c r="M18" i="57"/>
  <c r="M16" i="57"/>
  <c r="M19" i="57"/>
  <c r="I42" i="57"/>
  <c r="N42" i="57" s="1"/>
  <c r="N51" i="57"/>
  <c r="N39" i="57"/>
  <c r="N27" i="57"/>
  <c r="N15" i="57"/>
  <c r="P15" i="57" s="1"/>
  <c r="N53" i="57"/>
  <c r="N18" i="57"/>
  <c r="N6" i="57"/>
  <c r="N19" i="57"/>
  <c r="N7" i="57"/>
  <c r="P7" i="57" s="1"/>
  <c r="N8" i="57"/>
  <c r="N55" i="57"/>
  <c r="P55" i="57" s="1"/>
  <c r="N20" i="57"/>
  <c r="N44" i="57"/>
  <c r="N32" i="57"/>
  <c r="N45" i="57"/>
  <c r="P45" i="57" s="1"/>
  <c r="N33" i="57"/>
  <c r="N21" i="57"/>
  <c r="N47" i="57"/>
  <c r="N48" i="57"/>
  <c r="N13" i="57"/>
  <c r="N36" i="57"/>
  <c r="N34" i="57"/>
  <c r="N23" i="57"/>
  <c r="N12" i="57"/>
  <c r="N10" i="57"/>
  <c r="N16" i="57"/>
  <c r="N28" i="57"/>
  <c r="P28" i="57" s="1"/>
  <c r="N22" i="57"/>
  <c r="N11" i="57"/>
  <c r="N29" i="57"/>
  <c r="N50" i="57"/>
  <c r="N17" i="57"/>
  <c r="N46" i="57"/>
  <c r="N24" i="57"/>
  <c r="N52" i="57"/>
  <c r="N35" i="57"/>
  <c r="N38" i="57"/>
  <c r="P38" i="57" s="1"/>
  <c r="I31" i="57"/>
  <c r="N31" i="57" s="1"/>
  <c r="I26" i="57"/>
  <c r="N26" i="57" s="1"/>
  <c r="I34" i="57"/>
  <c r="I44" i="57"/>
  <c r="M41" i="57"/>
  <c r="I9" i="57"/>
  <c r="N9" i="57" s="1"/>
  <c r="I25" i="57"/>
  <c r="N25" i="57" s="1"/>
  <c r="M21" i="57"/>
  <c r="M43" i="57"/>
  <c r="I40" i="57"/>
  <c r="N40" i="57" s="1"/>
  <c r="M51" i="57"/>
  <c r="P51" i="57" s="1"/>
  <c r="M25" i="57"/>
  <c r="I41" i="57"/>
  <c r="N41" i="57" s="1"/>
  <c r="I54" i="57"/>
  <c r="N54" i="57" s="1"/>
  <c r="P54" i="57" s="1"/>
  <c r="I30" i="57"/>
  <c r="N30" i="57" s="1"/>
  <c r="P34" i="57" l="1"/>
  <c r="P23" i="57"/>
  <c r="P13" i="57"/>
  <c r="P10" i="57"/>
  <c r="P48" i="57"/>
  <c r="P33" i="57"/>
  <c r="P39" i="57"/>
  <c r="P25" i="57"/>
  <c r="P18" i="57"/>
  <c r="P16" i="57"/>
  <c r="P21" i="57"/>
  <c r="P6" i="57"/>
  <c r="P50" i="57"/>
  <c r="N56" i="57"/>
  <c r="P5" i="57"/>
  <c r="P9" i="57"/>
  <c r="P14" i="57"/>
  <c r="P36" i="57"/>
  <c r="P40" i="57"/>
  <c r="P20" i="57"/>
  <c r="P53" i="57"/>
  <c r="P49" i="57"/>
  <c r="E56" i="57"/>
  <c r="P43" i="57"/>
  <c r="P22" i="57"/>
  <c r="P24" i="57"/>
  <c r="P29" i="57"/>
  <c r="P37" i="57"/>
  <c r="M56" i="57"/>
  <c r="P44" i="57"/>
  <c r="P30" i="57"/>
  <c r="P47" i="57"/>
  <c r="P8" i="57"/>
  <c r="P32" i="57"/>
  <c r="I56" i="57"/>
  <c r="P41" i="57"/>
  <c r="P19" i="57"/>
  <c r="P17" i="57"/>
  <c r="P12" i="57"/>
  <c r="P42" i="57"/>
  <c r="P26" i="57"/>
  <c r="P31" i="57"/>
  <c r="P56" i="57" l="1"/>
  <c r="Q36" i="57" s="1"/>
  <c r="Q29" i="57" l="1"/>
  <c r="Q37" i="57"/>
  <c r="Q41" i="57"/>
  <c r="Q26" i="57"/>
  <c r="Q43" i="57"/>
  <c r="Q22" i="57"/>
  <c r="Q49" i="57"/>
  <c r="Q19" i="57"/>
  <c r="D16" i="66" s="1"/>
  <c r="Q47" i="57"/>
  <c r="D44" i="66" s="1"/>
  <c r="Q42" i="57"/>
  <c r="D39" i="63" s="1"/>
  <c r="Q12" i="57"/>
  <c r="D9" i="58" s="1"/>
  <c r="Q40" i="57"/>
  <c r="D37" i="61" s="1"/>
  <c r="Q31" i="57"/>
  <c r="Q8" i="57"/>
  <c r="Q32" i="57"/>
  <c r="Q53" i="57"/>
  <c r="Q9" i="57"/>
  <c r="Q5" i="57"/>
  <c r="D2" i="66" s="1"/>
  <c r="D26" i="66"/>
  <c r="D26" i="64"/>
  <c r="D26" i="63"/>
  <c r="D26" i="55"/>
  <c r="D26" i="62"/>
  <c r="D26" i="59"/>
  <c r="D26" i="58"/>
  <c r="D26" i="61"/>
  <c r="D34" i="66"/>
  <c r="D34" i="55"/>
  <c r="D34" i="64"/>
  <c r="D34" i="63"/>
  <c r="D34" i="62"/>
  <c r="D34" i="58"/>
  <c r="D34" i="61"/>
  <c r="D34" i="59"/>
  <c r="D38" i="66"/>
  <c r="D38" i="64"/>
  <c r="D38" i="63"/>
  <c r="D38" i="62"/>
  <c r="D38" i="55"/>
  <c r="D38" i="59"/>
  <c r="D38" i="58"/>
  <c r="D38" i="61"/>
  <c r="D44" i="61"/>
  <c r="D44" i="58"/>
  <c r="D44" i="59"/>
  <c r="D23" i="66"/>
  <c r="D23" i="63"/>
  <c r="D23" i="55"/>
  <c r="D23" i="64"/>
  <c r="D23" i="62"/>
  <c r="D23" i="58"/>
  <c r="D23" i="61"/>
  <c r="D23" i="59"/>
  <c r="D5" i="66"/>
  <c r="D5" i="62"/>
  <c r="D5" i="63"/>
  <c r="D5" i="55"/>
  <c r="D5" i="64"/>
  <c r="D5" i="61"/>
  <c r="D5" i="59"/>
  <c r="D5" i="58"/>
  <c r="D2" i="62"/>
  <c r="D2" i="64"/>
  <c r="D2" i="63"/>
  <c r="D2" i="55"/>
  <c r="D2" i="61"/>
  <c r="D2" i="59"/>
  <c r="D2" i="58"/>
  <c r="D19" i="66"/>
  <c r="D19" i="55"/>
  <c r="D19" i="62"/>
  <c r="D19" i="63"/>
  <c r="D19" i="64"/>
  <c r="D19" i="61"/>
  <c r="D19" i="59"/>
  <c r="D19" i="58"/>
  <c r="D46" i="66"/>
  <c r="D46" i="55"/>
  <c r="D46" i="64"/>
  <c r="D46" i="63"/>
  <c r="D46" i="62"/>
  <c r="D46" i="58"/>
  <c r="D46" i="61"/>
  <c r="D46" i="59"/>
  <c r="D16" i="63"/>
  <c r="D16" i="64"/>
  <c r="D16" i="58"/>
  <c r="D16" i="59"/>
  <c r="D16" i="61"/>
  <c r="D39" i="66"/>
  <c r="D39" i="64"/>
  <c r="D37" i="63"/>
  <c r="D37" i="64"/>
  <c r="D37" i="62"/>
  <c r="D37" i="55"/>
  <c r="D37" i="59"/>
  <c r="D28" i="66"/>
  <c r="D28" i="63"/>
  <c r="D28" i="62"/>
  <c r="D28" i="55"/>
  <c r="D28" i="64"/>
  <c r="D28" i="59"/>
  <c r="D28" i="58"/>
  <c r="D28" i="61"/>
  <c r="D29" i="66"/>
  <c r="D29" i="62"/>
  <c r="D29" i="63"/>
  <c r="D29" i="55"/>
  <c r="D29" i="64"/>
  <c r="D29" i="61"/>
  <c r="D29" i="59"/>
  <c r="D29" i="58"/>
  <c r="D50" i="66"/>
  <c r="D50" i="64"/>
  <c r="D50" i="63"/>
  <c r="D50" i="62"/>
  <c r="D50" i="55"/>
  <c r="D50" i="59"/>
  <c r="D50" i="58"/>
  <c r="D50" i="61"/>
  <c r="D6" i="66"/>
  <c r="D6" i="62"/>
  <c r="D6" i="63"/>
  <c r="D6" i="64"/>
  <c r="D6" i="55"/>
  <c r="D6" i="58"/>
  <c r="D6" i="61"/>
  <c r="D6" i="59"/>
  <c r="D40" i="66"/>
  <c r="D40" i="63"/>
  <c r="D40" i="62"/>
  <c r="D40" i="55"/>
  <c r="D40" i="64"/>
  <c r="D40" i="59"/>
  <c r="D40" i="58"/>
  <c r="D40" i="61"/>
  <c r="D33" i="66"/>
  <c r="D33" i="62"/>
  <c r="D33" i="55"/>
  <c r="D33" i="64"/>
  <c r="D33" i="63"/>
  <c r="D33" i="58"/>
  <c r="D33" i="61"/>
  <c r="D33" i="59"/>
  <c r="Q48" i="57"/>
  <c r="Q27" i="57"/>
  <c r="Q39" i="57"/>
  <c r="Q11" i="57"/>
  <c r="Q7" i="57"/>
  <c r="Q13" i="57"/>
  <c r="Q54" i="57"/>
  <c r="Q15" i="57"/>
  <c r="Q23" i="57"/>
  <c r="Q50" i="57"/>
  <c r="Q21" i="57"/>
  <c r="Q45" i="57"/>
  <c r="Q6" i="57"/>
  <c r="Q28" i="57"/>
  <c r="Q46" i="57"/>
  <c r="Q34" i="57"/>
  <c r="Q33" i="57"/>
  <c r="Q55" i="57"/>
  <c r="Q38" i="57"/>
  <c r="Q35" i="57"/>
  <c r="Q25" i="57"/>
  <c r="Q52" i="57"/>
  <c r="Q18" i="57"/>
  <c r="Q10" i="57"/>
  <c r="Q51" i="57"/>
  <c r="Q16" i="57"/>
  <c r="Q14" i="57"/>
  <c r="Q30" i="57"/>
  <c r="Q24" i="57"/>
  <c r="Q44" i="57"/>
  <c r="Q17" i="57"/>
  <c r="Q20" i="57"/>
  <c r="D9" i="61" l="1"/>
  <c r="D9" i="55"/>
  <c r="D9" i="63"/>
  <c r="D9" i="62"/>
  <c r="D37" i="66"/>
  <c r="D44" i="63"/>
  <c r="D9" i="66"/>
  <c r="D39" i="61"/>
  <c r="D16" i="62"/>
  <c r="D44" i="64"/>
  <c r="D39" i="59"/>
  <c r="D44" i="62"/>
  <c r="D39" i="58"/>
  <c r="D16" i="55"/>
  <c r="D44" i="55"/>
  <c r="D9" i="64"/>
  <c r="D39" i="55"/>
  <c r="D37" i="58"/>
  <c r="D39" i="62"/>
  <c r="D9" i="59"/>
  <c r="D31" i="66"/>
  <c r="D31" i="55"/>
  <c r="D31" i="62"/>
  <c r="D31" i="63"/>
  <c r="D31" i="64"/>
  <c r="D31" i="61"/>
  <c r="D31" i="59"/>
  <c r="D31" i="58"/>
  <c r="D24" i="66"/>
  <c r="D24" i="64"/>
  <c r="D24" i="62"/>
  <c r="D24" i="55"/>
  <c r="D24" i="63"/>
  <c r="D24" i="58"/>
  <c r="D24" i="59"/>
  <c r="D24" i="61"/>
  <c r="D27" i="66"/>
  <c r="D27" i="64"/>
  <c r="D27" i="63"/>
  <c r="D27" i="62"/>
  <c r="D27" i="55"/>
  <c r="D27" i="59"/>
  <c r="D27" i="61"/>
  <c r="D27" i="58"/>
  <c r="D48" i="66"/>
  <c r="D48" i="62"/>
  <c r="D48" i="64"/>
  <c r="D48" i="55"/>
  <c r="D48" i="63"/>
  <c r="D48" i="58"/>
  <c r="D48" i="59"/>
  <c r="D48" i="61"/>
  <c r="D43" i="66"/>
  <c r="D43" i="55"/>
  <c r="D43" i="62"/>
  <c r="D43" i="63"/>
  <c r="D43" i="64"/>
  <c r="D43" i="61"/>
  <c r="D43" i="58"/>
  <c r="D43" i="59"/>
  <c r="D11" i="66"/>
  <c r="D11" i="55"/>
  <c r="D11" i="64"/>
  <c r="D11" i="62"/>
  <c r="D11" i="63"/>
  <c r="D11" i="58"/>
  <c r="D11" i="61"/>
  <c r="D11" i="59"/>
  <c r="D18" i="66"/>
  <c r="D18" i="62"/>
  <c r="D18" i="64"/>
  <c r="D18" i="63"/>
  <c r="D18" i="55"/>
  <c r="D18" i="58"/>
  <c r="D18" i="61"/>
  <c r="D18" i="59"/>
  <c r="D49" i="66"/>
  <c r="D49" i="63"/>
  <c r="D49" i="64"/>
  <c r="D49" i="62"/>
  <c r="D49" i="55"/>
  <c r="D49" i="58"/>
  <c r="D49" i="59"/>
  <c r="D49" i="61"/>
  <c r="D3" i="66"/>
  <c r="D3" i="64"/>
  <c r="D3" i="63"/>
  <c r="D3" i="62"/>
  <c r="D3" i="55"/>
  <c r="D3" i="59"/>
  <c r="D3" i="58"/>
  <c r="D3" i="61"/>
  <c r="D15" i="66"/>
  <c r="D15" i="64"/>
  <c r="D15" i="63"/>
  <c r="D15" i="62"/>
  <c r="D15" i="55"/>
  <c r="D15" i="59"/>
  <c r="D15" i="58"/>
  <c r="D15" i="61"/>
  <c r="D47" i="66"/>
  <c r="D47" i="62"/>
  <c r="D47" i="55"/>
  <c r="D47" i="64"/>
  <c r="D47" i="63"/>
  <c r="D47" i="58"/>
  <c r="D47" i="59"/>
  <c r="D47" i="61"/>
  <c r="D22" i="66"/>
  <c r="D22" i="63"/>
  <c r="D22" i="55"/>
  <c r="D22" i="64"/>
  <c r="D22" i="62"/>
  <c r="D22" i="58"/>
  <c r="D22" i="61"/>
  <c r="D22" i="59"/>
  <c r="D20" i="66"/>
  <c r="D20" i="55"/>
  <c r="D20" i="62"/>
  <c r="D20" i="64"/>
  <c r="D20" i="63"/>
  <c r="D20" i="58"/>
  <c r="D20" i="61"/>
  <c r="D20" i="59"/>
  <c r="D13" i="66"/>
  <c r="D13" i="63"/>
  <c r="D13" i="62"/>
  <c r="D13" i="64"/>
  <c r="D13" i="55"/>
  <c r="D13" i="59"/>
  <c r="D13" i="58"/>
  <c r="D13" i="61"/>
  <c r="D42" i="66"/>
  <c r="D42" i="62"/>
  <c r="D42" i="64"/>
  <c r="D42" i="63"/>
  <c r="D42" i="55"/>
  <c r="D42" i="58"/>
  <c r="D42" i="61"/>
  <c r="D42" i="59"/>
  <c r="D12" i="66"/>
  <c r="D12" i="64"/>
  <c r="D12" i="55"/>
  <c r="D12" i="62"/>
  <c r="D12" i="63"/>
  <c r="D12" i="58"/>
  <c r="D12" i="59"/>
  <c r="D12" i="61"/>
  <c r="D36" i="66"/>
  <c r="D36" i="64"/>
  <c r="D36" i="62"/>
  <c r="D36" i="55"/>
  <c r="D36" i="63"/>
  <c r="D36" i="58"/>
  <c r="D36" i="59"/>
  <c r="D36" i="61"/>
  <c r="D32" i="66"/>
  <c r="D32" i="55"/>
  <c r="D32" i="62"/>
  <c r="D32" i="63"/>
  <c r="D32" i="64"/>
  <c r="D32" i="58"/>
  <c r="D32" i="61"/>
  <c r="D32" i="59"/>
  <c r="D14" i="66"/>
  <c r="D14" i="64"/>
  <c r="D14" i="63"/>
  <c r="D14" i="55"/>
  <c r="D14" i="62"/>
  <c r="D14" i="58"/>
  <c r="D14" i="59"/>
  <c r="D14" i="61"/>
  <c r="D25" i="66"/>
  <c r="D25" i="63"/>
  <c r="D25" i="64"/>
  <c r="D25" i="62"/>
  <c r="D25" i="55"/>
  <c r="D25" i="59"/>
  <c r="D25" i="61"/>
  <c r="D25" i="58"/>
  <c r="D7" i="66"/>
  <c r="D7" i="55"/>
  <c r="D7" i="62"/>
  <c r="D7" i="63"/>
  <c r="D7" i="64"/>
  <c r="D7" i="58"/>
  <c r="D7" i="61"/>
  <c r="D7" i="59"/>
  <c r="D35" i="66"/>
  <c r="D35" i="63"/>
  <c r="D35" i="62"/>
  <c r="D35" i="55"/>
  <c r="D35" i="64"/>
  <c r="D35" i="58"/>
  <c r="D35" i="61"/>
  <c r="D35" i="59"/>
  <c r="D41" i="66"/>
  <c r="D41" i="63"/>
  <c r="D41" i="55"/>
  <c r="D41" i="62"/>
  <c r="D41" i="64"/>
  <c r="D41" i="61"/>
  <c r="D41" i="59"/>
  <c r="D41" i="58"/>
  <c r="D52" i="66"/>
  <c r="D52" i="55"/>
  <c r="D52" i="63"/>
  <c r="D52" i="62"/>
  <c r="D52" i="64"/>
  <c r="D52" i="59"/>
  <c r="D52" i="58"/>
  <c r="D52" i="61"/>
  <c r="D10" i="66"/>
  <c r="D10" i="55"/>
  <c r="D10" i="64"/>
  <c r="D10" i="63"/>
  <c r="D10" i="62"/>
  <c r="D10" i="58"/>
  <c r="D10" i="61"/>
  <c r="D10" i="59"/>
  <c r="D8" i="66"/>
  <c r="D8" i="64"/>
  <c r="D8" i="55"/>
  <c r="D8" i="62"/>
  <c r="D8" i="63"/>
  <c r="D8" i="61"/>
  <c r="D8" i="58"/>
  <c r="D8" i="59"/>
  <c r="D45" i="66"/>
  <c r="D45" i="62"/>
  <c r="D45" i="55"/>
  <c r="D45" i="63"/>
  <c r="D45" i="64"/>
  <c r="D45" i="58"/>
  <c r="D45" i="61"/>
  <c r="D45" i="59"/>
  <c r="D17" i="66"/>
  <c r="D17" i="62"/>
  <c r="D17" i="63"/>
  <c r="D17" i="55"/>
  <c r="D17" i="64"/>
  <c r="D17" i="61"/>
  <c r="D17" i="59"/>
  <c r="D17" i="58"/>
  <c r="D51" i="66"/>
  <c r="D51" i="64"/>
  <c r="D51" i="63"/>
  <c r="D51" i="62"/>
  <c r="D51" i="55"/>
  <c r="D51" i="61"/>
  <c r="D51" i="59"/>
  <c r="D51" i="58"/>
  <c r="D21" i="66"/>
  <c r="D21" i="62"/>
  <c r="D21" i="55"/>
  <c r="D21" i="64"/>
  <c r="D21" i="63"/>
  <c r="D21" i="58"/>
  <c r="D21" i="61"/>
  <c r="D21" i="59"/>
  <c r="D30" i="66"/>
  <c r="D30" i="64"/>
  <c r="D30" i="62"/>
  <c r="D30" i="63"/>
  <c r="D30" i="55"/>
  <c r="D30" i="58"/>
  <c r="D30" i="61"/>
  <c r="D30" i="59"/>
  <c r="D4" i="66"/>
  <c r="D4" i="63"/>
  <c r="D4" i="62"/>
  <c r="D4" i="55"/>
  <c r="D4" i="64"/>
  <c r="D4" i="59"/>
  <c r="D4" i="58"/>
  <c r="D4" i="61"/>
  <c r="Q56" i="57"/>
  <c r="M4" i="51"/>
  <c r="K4" i="51" s="1"/>
  <c r="E57" i="51"/>
  <c r="F55" i="51" s="1"/>
  <c r="B57" i="51"/>
  <c r="C56" i="51" s="1"/>
  <c r="C13" i="51" l="1"/>
  <c r="C15" i="51"/>
  <c r="C18" i="51"/>
  <c r="F31" i="51"/>
  <c r="C33" i="51"/>
  <c r="C34" i="51"/>
  <c r="C36" i="51"/>
  <c r="C40" i="51"/>
  <c r="C48" i="51"/>
  <c r="C8" i="51"/>
  <c r="C12" i="51"/>
  <c r="C16" i="51"/>
  <c r="C39" i="51"/>
  <c r="C46" i="51"/>
  <c r="C49" i="51"/>
  <c r="C25" i="51"/>
  <c r="F49" i="51"/>
  <c r="C19" i="51"/>
  <c r="C24" i="51"/>
  <c r="C6" i="51"/>
  <c r="C30" i="51"/>
  <c r="C51" i="51"/>
  <c r="C22" i="51"/>
  <c r="C7" i="51"/>
  <c r="C31" i="51"/>
  <c r="C52" i="51"/>
  <c r="D53" i="66"/>
  <c r="D53" i="62"/>
  <c r="D53" i="63"/>
  <c r="D53" i="64"/>
  <c r="D53" i="61"/>
  <c r="D53" i="58"/>
  <c r="D53" i="59"/>
  <c r="C21" i="51"/>
  <c r="C37" i="51"/>
  <c r="C54" i="51"/>
  <c r="C55" i="51"/>
  <c r="C42" i="51"/>
  <c r="C9" i="51"/>
  <c r="C27" i="51"/>
  <c r="C43" i="51"/>
  <c r="C10" i="51"/>
  <c r="C28" i="51"/>
  <c r="C45" i="51"/>
  <c r="F13" i="51"/>
  <c r="K13" i="51" s="1"/>
  <c r="F6" i="51"/>
  <c r="K6" i="51" s="1"/>
  <c r="F24" i="51"/>
  <c r="K24" i="51" s="1"/>
  <c r="F51" i="51"/>
  <c r="K51" i="51" s="1"/>
  <c r="F52" i="51"/>
  <c r="K52" i="51" s="1"/>
  <c r="F40" i="51"/>
  <c r="F42" i="51"/>
  <c r="K42" i="51" s="1"/>
  <c r="F54" i="51"/>
  <c r="K54" i="51" s="1"/>
  <c r="F45" i="51"/>
  <c r="K45" i="51" s="1"/>
  <c r="F22" i="51"/>
  <c r="K22" i="51" s="1"/>
  <c r="F15" i="51"/>
  <c r="K15" i="51" s="1"/>
  <c r="F33" i="51"/>
  <c r="K33" i="51" s="1"/>
  <c r="F7" i="51"/>
  <c r="K7" i="51" s="1"/>
  <c r="F16" i="51"/>
  <c r="K16" i="51" s="1"/>
  <c r="F25" i="51"/>
  <c r="K25" i="51" s="1"/>
  <c r="F34" i="51"/>
  <c r="K34" i="51" s="1"/>
  <c r="F43" i="51"/>
  <c r="K43" i="51" s="1"/>
  <c r="F9" i="51"/>
  <c r="F18" i="51"/>
  <c r="K18" i="51" s="1"/>
  <c r="F27" i="51"/>
  <c r="K27" i="51" s="1"/>
  <c r="F36" i="51"/>
  <c r="K36" i="51" s="1"/>
  <c r="F10" i="51"/>
  <c r="K10" i="51" s="1"/>
  <c r="F19" i="51"/>
  <c r="K19" i="51" s="1"/>
  <c r="F28" i="51"/>
  <c r="K28" i="51" s="1"/>
  <c r="F37" i="51"/>
  <c r="K37" i="51" s="1"/>
  <c r="F46" i="51"/>
  <c r="K46" i="51" s="1"/>
  <c r="F12" i="51"/>
  <c r="K12" i="51" s="1"/>
  <c r="F21" i="51"/>
  <c r="K21" i="51" s="1"/>
  <c r="F30" i="51"/>
  <c r="K30" i="51" s="1"/>
  <c r="F39" i="51"/>
  <c r="K39" i="51" s="1"/>
  <c r="F48" i="51"/>
  <c r="K48" i="51" s="1"/>
  <c r="D53" i="55"/>
  <c r="K40" i="51"/>
  <c r="K31" i="51"/>
  <c r="K55" i="51"/>
  <c r="K49" i="51"/>
  <c r="K9" i="51"/>
  <c r="F57" i="51"/>
  <c r="C11" i="51"/>
  <c r="C14" i="51"/>
  <c r="C17" i="51"/>
  <c r="C20" i="51"/>
  <c r="C23" i="51"/>
  <c r="C26" i="51"/>
  <c r="C29" i="51"/>
  <c r="C32" i="51"/>
  <c r="C35" i="51"/>
  <c r="C38" i="51"/>
  <c r="C41" i="51"/>
  <c r="C44" i="51"/>
  <c r="C47" i="51"/>
  <c r="C50" i="51"/>
  <c r="C53" i="51"/>
  <c r="F8" i="51"/>
  <c r="K8" i="51" s="1"/>
  <c r="F11" i="51"/>
  <c r="K11" i="51" s="1"/>
  <c r="F14" i="51"/>
  <c r="K14" i="51" s="1"/>
  <c r="F17" i="51"/>
  <c r="K17" i="51" s="1"/>
  <c r="F20" i="51"/>
  <c r="K20" i="51" s="1"/>
  <c r="F23" i="51"/>
  <c r="K23" i="51" s="1"/>
  <c r="F26" i="51"/>
  <c r="K26" i="51" s="1"/>
  <c r="F29" i="51"/>
  <c r="K29" i="51" s="1"/>
  <c r="F32" i="51"/>
  <c r="K32" i="51" s="1"/>
  <c r="F35" i="51"/>
  <c r="K35" i="51" s="1"/>
  <c r="F38" i="51"/>
  <c r="K38" i="51" s="1"/>
  <c r="F41" i="51"/>
  <c r="K41" i="51" s="1"/>
  <c r="F44" i="51"/>
  <c r="K44" i="51" s="1"/>
  <c r="F47" i="51"/>
  <c r="K47" i="51" s="1"/>
  <c r="F50" i="51"/>
  <c r="K50" i="51" s="1"/>
  <c r="F53" i="51"/>
  <c r="K53" i="51" s="1"/>
  <c r="F56" i="51"/>
  <c r="K56" i="51" s="1"/>
  <c r="L4" i="51"/>
  <c r="J4" i="51"/>
  <c r="J21" i="51" l="1"/>
  <c r="J30" i="51"/>
  <c r="J32" i="51"/>
  <c r="J33" i="51"/>
  <c r="J24" i="51"/>
  <c r="J12" i="51"/>
  <c r="J48" i="51"/>
  <c r="J20" i="51"/>
  <c r="J53" i="51"/>
  <c r="J17" i="51"/>
  <c r="J36" i="51"/>
  <c r="J29" i="51"/>
  <c r="J26" i="51"/>
  <c r="J50" i="51"/>
  <c r="J14" i="51"/>
  <c r="J47" i="51"/>
  <c r="J11" i="51"/>
  <c r="J51" i="51"/>
  <c r="J54" i="51"/>
  <c r="J56" i="51"/>
  <c r="J15" i="51"/>
  <c r="J23" i="51"/>
  <c r="J45" i="51"/>
  <c r="J39" i="51"/>
  <c r="J42" i="51"/>
  <c r="J44" i="51"/>
  <c r="J27" i="51"/>
  <c r="J18" i="51"/>
  <c r="K57" i="51"/>
  <c r="C57" i="51"/>
  <c r="J38" i="51"/>
  <c r="J8" i="51"/>
  <c r="J10" i="51"/>
  <c r="J34" i="51"/>
  <c r="J16" i="51"/>
  <c r="J37" i="51"/>
  <c r="J25" i="51"/>
  <c r="J43" i="51"/>
  <c r="J7" i="51"/>
  <c r="J22" i="51"/>
  <c r="J55" i="51"/>
  <c r="J52" i="51"/>
  <c r="J49" i="51"/>
  <c r="J46" i="51"/>
  <c r="J40" i="51"/>
  <c r="J31" i="51"/>
  <c r="J28" i="51"/>
  <c r="J19" i="51"/>
  <c r="J13" i="51"/>
  <c r="J41" i="51"/>
  <c r="J9" i="51"/>
  <c r="J35" i="51"/>
  <c r="J6" i="51"/>
  <c r="J57" i="51" l="1"/>
  <c r="AM5" i="47" l="1"/>
  <c r="H57" i="48"/>
  <c r="G57" i="48"/>
  <c r="F57" i="48"/>
  <c r="E57" i="48"/>
  <c r="D57" i="48"/>
  <c r="C57" i="48"/>
  <c r="B57" i="48"/>
  <c r="B25" i="46"/>
  <c r="B24" i="46"/>
  <c r="B31" i="46"/>
  <c r="B30" i="46"/>
  <c r="B29" i="46"/>
  <c r="B28" i="46"/>
  <c r="B27" i="46"/>
  <c r="B26" i="46"/>
  <c r="B23" i="46"/>
  <c r="J58" i="47"/>
  <c r="K56" i="47" s="1"/>
  <c r="L56" i="47" s="1"/>
  <c r="G58" i="47"/>
  <c r="H37" i="47" s="1"/>
  <c r="I37" i="47" s="1"/>
  <c r="D58" i="47"/>
  <c r="AD57" i="47"/>
  <c r="AC57" i="47"/>
  <c r="AB57" i="47"/>
  <c r="AA57" i="47"/>
  <c r="U57" i="47"/>
  <c r="T57" i="47"/>
  <c r="S57" i="47"/>
  <c r="R57" i="47"/>
  <c r="V57" i="47" s="1"/>
  <c r="D57" i="47"/>
  <c r="E57" i="47" s="1"/>
  <c r="AD56" i="47"/>
  <c r="AC56" i="47"/>
  <c r="AB56" i="47"/>
  <c r="AA56" i="47"/>
  <c r="U56" i="47"/>
  <c r="T56" i="47"/>
  <c r="S56" i="47"/>
  <c r="R56" i="47"/>
  <c r="V56" i="47" s="1"/>
  <c r="D56" i="47"/>
  <c r="E56" i="47" s="1"/>
  <c r="AD55" i="47"/>
  <c r="AC55" i="47"/>
  <c r="AB55" i="47"/>
  <c r="AA55" i="47"/>
  <c r="AE55" i="47" s="1"/>
  <c r="V55" i="47"/>
  <c r="U55" i="47"/>
  <c r="T55" i="47"/>
  <c r="S55" i="47"/>
  <c r="R55" i="47"/>
  <c r="D55" i="47"/>
  <c r="E55" i="47" s="1"/>
  <c r="AD54" i="47"/>
  <c r="AC54" i="47"/>
  <c r="AB54" i="47"/>
  <c r="AA54" i="47"/>
  <c r="AE54" i="47" s="1"/>
  <c r="AF54" i="47" s="1"/>
  <c r="U54" i="47"/>
  <c r="T54" i="47"/>
  <c r="S54" i="47"/>
  <c r="R54" i="47"/>
  <c r="V54" i="47" s="1"/>
  <c r="D54" i="47"/>
  <c r="E54" i="47" s="1"/>
  <c r="AD53" i="47"/>
  <c r="AC53" i="47"/>
  <c r="AB53" i="47"/>
  <c r="AA53" i="47"/>
  <c r="U53" i="47"/>
  <c r="T53" i="47"/>
  <c r="S53" i="47"/>
  <c r="R53" i="47"/>
  <c r="D53" i="47"/>
  <c r="E53" i="47" s="1"/>
  <c r="AD52" i="47"/>
  <c r="AC52" i="47"/>
  <c r="AB52" i="47"/>
  <c r="AA52" i="47"/>
  <c r="U52" i="47"/>
  <c r="T52" i="47"/>
  <c r="S52" i="47"/>
  <c r="R52" i="47"/>
  <c r="D52" i="47"/>
  <c r="E52" i="47" s="1"/>
  <c r="AD51" i="47"/>
  <c r="AC51" i="47"/>
  <c r="AB51" i="47"/>
  <c r="AA51" i="47"/>
  <c r="AE51" i="47" s="1"/>
  <c r="U51" i="47"/>
  <c r="T51" i="47"/>
  <c r="S51" i="47"/>
  <c r="R51" i="47"/>
  <c r="D51" i="47"/>
  <c r="E51" i="47" s="1"/>
  <c r="AD50" i="47"/>
  <c r="AC50" i="47"/>
  <c r="AB50" i="47"/>
  <c r="AA50" i="47"/>
  <c r="U50" i="47"/>
  <c r="V50" i="47" s="1"/>
  <c r="T50" i="47"/>
  <c r="S50" i="47"/>
  <c r="R50" i="47"/>
  <c r="D50" i="47"/>
  <c r="E50" i="47" s="1"/>
  <c r="AD49" i="47"/>
  <c r="AC49" i="47"/>
  <c r="AB49" i="47"/>
  <c r="AA49" i="47"/>
  <c r="AE49" i="47" s="1"/>
  <c r="AF49" i="47" s="1"/>
  <c r="U49" i="47"/>
  <c r="T49" i="47"/>
  <c r="S49" i="47"/>
  <c r="R49" i="47"/>
  <c r="L49" i="47"/>
  <c r="M49" i="47" s="1"/>
  <c r="K49" i="47"/>
  <c r="H49" i="47"/>
  <c r="I49" i="47" s="1"/>
  <c r="D49" i="47"/>
  <c r="E49" i="47" s="1"/>
  <c r="AD48" i="47"/>
  <c r="AC48" i="47"/>
  <c r="AB48" i="47"/>
  <c r="AA48" i="47"/>
  <c r="U48" i="47"/>
  <c r="T48" i="47"/>
  <c r="S48" i="47"/>
  <c r="R48" i="47"/>
  <c r="K48" i="47"/>
  <c r="L48" i="47" s="1"/>
  <c r="D48" i="47"/>
  <c r="E48" i="47" s="1"/>
  <c r="AD47" i="47"/>
  <c r="AC47" i="47"/>
  <c r="AB47" i="47"/>
  <c r="AA47" i="47"/>
  <c r="U47" i="47"/>
  <c r="T47" i="47"/>
  <c r="S47" i="47"/>
  <c r="R47" i="47"/>
  <c r="D47" i="47"/>
  <c r="E47" i="47" s="1"/>
  <c r="AD46" i="47"/>
  <c r="AC46" i="47"/>
  <c r="AB46" i="47"/>
  <c r="AA46" i="47"/>
  <c r="AE46" i="47" s="1"/>
  <c r="U46" i="47"/>
  <c r="T46" i="47"/>
  <c r="S46" i="47"/>
  <c r="R46" i="47"/>
  <c r="K46" i="47"/>
  <c r="L46" i="47" s="1"/>
  <c r="H46" i="47"/>
  <c r="I46" i="47" s="1"/>
  <c r="D46" i="47"/>
  <c r="E46" i="47" s="1"/>
  <c r="AD45" i="47"/>
  <c r="AC45" i="47"/>
  <c r="AB45" i="47"/>
  <c r="AA45" i="47"/>
  <c r="AE45" i="47" s="1"/>
  <c r="U45" i="47"/>
  <c r="T45" i="47"/>
  <c r="S45" i="47"/>
  <c r="R45" i="47"/>
  <c r="K45" i="47"/>
  <c r="L45" i="47" s="1"/>
  <c r="M45" i="47" s="1"/>
  <c r="H45" i="47"/>
  <c r="I45" i="47" s="1"/>
  <c r="D45" i="47"/>
  <c r="E45" i="47" s="1"/>
  <c r="AD44" i="47"/>
  <c r="AC44" i="47"/>
  <c r="AB44" i="47"/>
  <c r="AA44" i="47"/>
  <c r="AE44" i="47" s="1"/>
  <c r="AF44" i="47" s="1"/>
  <c r="U44" i="47"/>
  <c r="T44" i="47"/>
  <c r="S44" i="47"/>
  <c r="R44" i="47"/>
  <c r="K44" i="47"/>
  <c r="L44" i="47" s="1"/>
  <c r="H44" i="47"/>
  <c r="I44" i="47" s="1"/>
  <c r="D44" i="47"/>
  <c r="E44" i="47" s="1"/>
  <c r="AD43" i="47"/>
  <c r="AC43" i="47"/>
  <c r="AB43" i="47"/>
  <c r="AA43" i="47"/>
  <c r="AE43" i="47" s="1"/>
  <c r="V43" i="47"/>
  <c r="U43" i="47"/>
  <c r="T43" i="47"/>
  <c r="S43" i="47"/>
  <c r="R43" i="47"/>
  <c r="K43" i="47"/>
  <c r="L43" i="47" s="1"/>
  <c r="H43" i="47"/>
  <c r="I43" i="47" s="1"/>
  <c r="D43" i="47"/>
  <c r="E43" i="47" s="1"/>
  <c r="AD42" i="47"/>
  <c r="AE42" i="47" s="1"/>
  <c r="AF42" i="47" s="1"/>
  <c r="AC42" i="47"/>
  <c r="AB42" i="47"/>
  <c r="AA42" i="47"/>
  <c r="U42" i="47"/>
  <c r="T42" i="47"/>
  <c r="S42" i="47"/>
  <c r="R42" i="47"/>
  <c r="K42" i="47"/>
  <c r="L42" i="47" s="1"/>
  <c r="I42" i="47"/>
  <c r="H42" i="47"/>
  <c r="D42" i="47"/>
  <c r="E42" i="47" s="1"/>
  <c r="AD41" i="47"/>
  <c r="AC41" i="47"/>
  <c r="AB41" i="47"/>
  <c r="AA41" i="47"/>
  <c r="U41" i="47"/>
  <c r="T41" i="47"/>
  <c r="S41" i="47"/>
  <c r="V41" i="47" s="1"/>
  <c r="R41" i="47"/>
  <c r="K41" i="47"/>
  <c r="L41" i="47" s="1"/>
  <c r="H41" i="47"/>
  <c r="I41" i="47" s="1"/>
  <c r="D41" i="47"/>
  <c r="E41" i="47" s="1"/>
  <c r="AD40" i="47"/>
  <c r="AC40" i="47"/>
  <c r="AB40" i="47"/>
  <c r="AA40" i="47"/>
  <c r="U40" i="47"/>
  <c r="T40" i="47"/>
  <c r="S40" i="47"/>
  <c r="R40" i="47"/>
  <c r="V40" i="47" s="1"/>
  <c r="K40" i="47"/>
  <c r="L40" i="47" s="1"/>
  <c r="H40" i="47"/>
  <c r="I40" i="47" s="1"/>
  <c r="D40" i="47"/>
  <c r="E40" i="47" s="1"/>
  <c r="AD39" i="47"/>
  <c r="AC39" i="47"/>
  <c r="AB39" i="47"/>
  <c r="AA39" i="47"/>
  <c r="U39" i="47"/>
  <c r="T39" i="47"/>
  <c r="S39" i="47"/>
  <c r="R39" i="47"/>
  <c r="L39" i="47"/>
  <c r="K39" i="47"/>
  <c r="H39" i="47"/>
  <c r="I39" i="47" s="1"/>
  <c r="D39" i="47"/>
  <c r="E39" i="47" s="1"/>
  <c r="AD38" i="47"/>
  <c r="AC38" i="47"/>
  <c r="AB38" i="47"/>
  <c r="AA38" i="47"/>
  <c r="AE38" i="47" s="1"/>
  <c r="U38" i="47"/>
  <c r="T38" i="47"/>
  <c r="S38" i="47"/>
  <c r="R38" i="47"/>
  <c r="V38" i="47" s="1"/>
  <c r="K38" i="47"/>
  <c r="L38" i="47" s="1"/>
  <c r="H38" i="47"/>
  <c r="I38" i="47" s="1"/>
  <c r="D38" i="47"/>
  <c r="E38" i="47" s="1"/>
  <c r="AD37" i="47"/>
  <c r="AC37" i="47"/>
  <c r="AB37" i="47"/>
  <c r="AE37" i="47" s="1"/>
  <c r="AG37" i="47" s="1"/>
  <c r="AH37" i="47" s="1"/>
  <c r="AA37" i="47"/>
  <c r="U37" i="47"/>
  <c r="T37" i="47"/>
  <c r="S37" i="47"/>
  <c r="R37" i="47"/>
  <c r="V37" i="47" s="1"/>
  <c r="L37" i="47"/>
  <c r="K37" i="47"/>
  <c r="D37" i="47"/>
  <c r="E37" i="47" s="1"/>
  <c r="AD36" i="47"/>
  <c r="AC36" i="47"/>
  <c r="AB36" i="47"/>
  <c r="AA36" i="47"/>
  <c r="U36" i="47"/>
  <c r="T36" i="47"/>
  <c r="S36" i="47"/>
  <c r="R36" i="47"/>
  <c r="K36" i="47"/>
  <c r="L36" i="47" s="1"/>
  <c r="H36" i="47"/>
  <c r="I36" i="47" s="1"/>
  <c r="D36" i="47"/>
  <c r="E36" i="47" s="1"/>
  <c r="AD35" i="47"/>
  <c r="AC35" i="47"/>
  <c r="AB35" i="47"/>
  <c r="AA35" i="47"/>
  <c r="AE35" i="47" s="1"/>
  <c r="U35" i="47"/>
  <c r="T35" i="47"/>
  <c r="S35" i="47"/>
  <c r="R35" i="47"/>
  <c r="V35" i="47" s="1"/>
  <c r="K35" i="47"/>
  <c r="L35" i="47" s="1"/>
  <c r="M35" i="47" s="1"/>
  <c r="I35" i="47"/>
  <c r="H35" i="47"/>
  <c r="D35" i="47"/>
  <c r="E35" i="47" s="1"/>
  <c r="AD34" i="47"/>
  <c r="AC34" i="47"/>
  <c r="AB34" i="47"/>
  <c r="AA34" i="47"/>
  <c r="U34" i="47"/>
  <c r="T34" i="47"/>
  <c r="S34" i="47"/>
  <c r="R34" i="47"/>
  <c r="K34" i="47"/>
  <c r="L34" i="47" s="1"/>
  <c r="H34" i="47"/>
  <c r="I34" i="47" s="1"/>
  <c r="D34" i="47"/>
  <c r="E34" i="47" s="1"/>
  <c r="AD33" i="47"/>
  <c r="AC33" i="47"/>
  <c r="AB33" i="47"/>
  <c r="AA33" i="47"/>
  <c r="U33" i="47"/>
  <c r="T33" i="47"/>
  <c r="S33" i="47"/>
  <c r="R33" i="47"/>
  <c r="V33" i="47" s="1"/>
  <c r="K33" i="47"/>
  <c r="L33" i="47" s="1"/>
  <c r="M33" i="47" s="1"/>
  <c r="H33" i="47"/>
  <c r="I33" i="47" s="1"/>
  <c r="D33" i="47"/>
  <c r="E33" i="47" s="1"/>
  <c r="AD32" i="47"/>
  <c r="AC32" i="47"/>
  <c r="AB32" i="47"/>
  <c r="AA32" i="47"/>
  <c r="AE32" i="47" s="1"/>
  <c r="AF32" i="47" s="1"/>
  <c r="U32" i="47"/>
  <c r="T32" i="47"/>
  <c r="S32" i="47"/>
  <c r="R32" i="47"/>
  <c r="V32" i="47" s="1"/>
  <c r="L32" i="47"/>
  <c r="M32" i="47" s="1"/>
  <c r="K32" i="47"/>
  <c r="H32" i="47"/>
  <c r="I32" i="47" s="1"/>
  <c r="D32" i="47"/>
  <c r="E32" i="47" s="1"/>
  <c r="AD31" i="47"/>
  <c r="AC31" i="47"/>
  <c r="AB31" i="47"/>
  <c r="AA31" i="47"/>
  <c r="U31" i="47"/>
  <c r="T31" i="47"/>
  <c r="S31" i="47"/>
  <c r="R31" i="47"/>
  <c r="V31" i="47" s="1"/>
  <c r="L31" i="47"/>
  <c r="K31" i="47"/>
  <c r="H31" i="47"/>
  <c r="I31" i="47" s="1"/>
  <c r="D31" i="47"/>
  <c r="E31" i="47" s="1"/>
  <c r="AD30" i="47"/>
  <c r="AC30" i="47"/>
  <c r="AB30" i="47"/>
  <c r="AA30" i="47"/>
  <c r="AE30" i="47" s="1"/>
  <c r="U30" i="47"/>
  <c r="T30" i="47"/>
  <c r="S30" i="47"/>
  <c r="R30" i="47"/>
  <c r="K30" i="47"/>
  <c r="L30" i="47" s="1"/>
  <c r="H30" i="47"/>
  <c r="I30" i="47" s="1"/>
  <c r="D30" i="47"/>
  <c r="E30" i="47" s="1"/>
  <c r="AD29" i="47"/>
  <c r="AC29" i="47"/>
  <c r="AB29" i="47"/>
  <c r="AA29" i="47"/>
  <c r="U29" i="47"/>
  <c r="T29" i="47"/>
  <c r="V29" i="47" s="1"/>
  <c r="S29" i="47"/>
  <c r="R29" i="47"/>
  <c r="L29" i="47"/>
  <c r="K29" i="47"/>
  <c r="H29" i="47"/>
  <c r="I29" i="47" s="1"/>
  <c r="D29" i="47"/>
  <c r="E29" i="47" s="1"/>
  <c r="AD28" i="47"/>
  <c r="AC28" i="47"/>
  <c r="AB28" i="47"/>
  <c r="AA28" i="47"/>
  <c r="U28" i="47"/>
  <c r="T28" i="47"/>
  <c r="S28" i="47"/>
  <c r="R28" i="47"/>
  <c r="K28" i="47"/>
  <c r="L28" i="47" s="1"/>
  <c r="H28" i="47"/>
  <c r="I28" i="47" s="1"/>
  <c r="D28" i="47"/>
  <c r="E28" i="47" s="1"/>
  <c r="AD27" i="47"/>
  <c r="AC27" i="47"/>
  <c r="AB27" i="47"/>
  <c r="AA27" i="47"/>
  <c r="U27" i="47"/>
  <c r="T27" i="47"/>
  <c r="S27" i="47"/>
  <c r="R27" i="47"/>
  <c r="K27" i="47"/>
  <c r="L27" i="47" s="1"/>
  <c r="I27" i="47"/>
  <c r="H27" i="47"/>
  <c r="D27" i="47"/>
  <c r="E27" i="47" s="1"/>
  <c r="AD26" i="47"/>
  <c r="AC26" i="47"/>
  <c r="AB26" i="47"/>
  <c r="AA26" i="47"/>
  <c r="U26" i="47"/>
  <c r="T26" i="47"/>
  <c r="S26" i="47"/>
  <c r="R26" i="47"/>
  <c r="K26" i="47"/>
  <c r="L26" i="47" s="1"/>
  <c r="H26" i="47"/>
  <c r="I26" i="47" s="1"/>
  <c r="D26" i="47"/>
  <c r="E26" i="47" s="1"/>
  <c r="AD25" i="47"/>
  <c r="AC25" i="47"/>
  <c r="AB25" i="47"/>
  <c r="AA25" i="47"/>
  <c r="U25" i="47"/>
  <c r="T25" i="47"/>
  <c r="S25" i="47"/>
  <c r="R25" i="47"/>
  <c r="L25" i="47"/>
  <c r="K25" i="47"/>
  <c r="H25" i="47"/>
  <c r="I25" i="47" s="1"/>
  <c r="D25" i="47"/>
  <c r="E25" i="47" s="1"/>
  <c r="AD24" i="47"/>
  <c r="AC24" i="47"/>
  <c r="AB24" i="47"/>
  <c r="AA24" i="47"/>
  <c r="AE24" i="47" s="1"/>
  <c r="U24" i="47"/>
  <c r="V24" i="47" s="1"/>
  <c r="T24" i="47"/>
  <c r="S24" i="47"/>
  <c r="R24" i="47"/>
  <c r="K24" i="47"/>
  <c r="L24" i="47" s="1"/>
  <c r="H24" i="47"/>
  <c r="I24" i="47" s="1"/>
  <c r="D24" i="47"/>
  <c r="E24" i="47" s="1"/>
  <c r="AD23" i="47"/>
  <c r="AC23" i="47"/>
  <c r="AB23" i="47"/>
  <c r="AA23" i="47"/>
  <c r="AE23" i="47" s="1"/>
  <c r="V23" i="47"/>
  <c r="U23" i="47"/>
  <c r="T23" i="47"/>
  <c r="S23" i="47"/>
  <c r="R23" i="47"/>
  <c r="K23" i="47"/>
  <c r="L23" i="47" s="1"/>
  <c r="I23" i="47"/>
  <c r="H23" i="47"/>
  <c r="D23" i="47"/>
  <c r="E23" i="47" s="1"/>
  <c r="AD22" i="47"/>
  <c r="AC22" i="47"/>
  <c r="AB22" i="47"/>
  <c r="AA22" i="47"/>
  <c r="AE22" i="47" s="1"/>
  <c r="U22" i="47"/>
  <c r="T22" i="47"/>
  <c r="S22" i="47"/>
  <c r="R22" i="47"/>
  <c r="K22" i="47"/>
  <c r="L22" i="47" s="1"/>
  <c r="M22" i="47" s="1"/>
  <c r="H22" i="47"/>
  <c r="I22" i="47" s="1"/>
  <c r="D22" i="47"/>
  <c r="E22" i="47" s="1"/>
  <c r="AD21" i="47"/>
  <c r="AC21" i="47"/>
  <c r="AB21" i="47"/>
  <c r="AA21" i="47"/>
  <c r="U21" i="47"/>
  <c r="T21" i="47"/>
  <c r="S21" i="47"/>
  <c r="R21" i="47"/>
  <c r="K21" i="47"/>
  <c r="L21" i="47" s="1"/>
  <c r="H21" i="47"/>
  <c r="I21" i="47" s="1"/>
  <c r="D21" i="47"/>
  <c r="E21" i="47" s="1"/>
  <c r="AD20" i="47"/>
  <c r="AC20" i="47"/>
  <c r="AB20" i="47"/>
  <c r="AA20" i="47"/>
  <c r="U20" i="47"/>
  <c r="T20" i="47"/>
  <c r="S20" i="47"/>
  <c r="R20" i="47"/>
  <c r="K20" i="47"/>
  <c r="L20" i="47" s="1"/>
  <c r="H20" i="47"/>
  <c r="I20" i="47" s="1"/>
  <c r="D20" i="47"/>
  <c r="E20" i="47" s="1"/>
  <c r="AD19" i="47"/>
  <c r="AC19" i="47"/>
  <c r="AB19" i="47"/>
  <c r="AA19" i="47"/>
  <c r="AE19" i="47" s="1"/>
  <c r="V19" i="47"/>
  <c r="U19" i="47"/>
  <c r="T19" i="47"/>
  <c r="S19" i="47"/>
  <c r="R19" i="47"/>
  <c r="L19" i="47"/>
  <c r="K19" i="47"/>
  <c r="H19" i="47"/>
  <c r="I19" i="47" s="1"/>
  <c r="D19" i="47"/>
  <c r="E19" i="47" s="1"/>
  <c r="AD18" i="47"/>
  <c r="AC18" i="47"/>
  <c r="AB18" i="47"/>
  <c r="AA18" i="47"/>
  <c r="U18" i="47"/>
  <c r="T18" i="47"/>
  <c r="S18" i="47"/>
  <c r="R18" i="47"/>
  <c r="K18" i="47"/>
  <c r="L18" i="47" s="1"/>
  <c r="H18" i="47"/>
  <c r="I18" i="47" s="1"/>
  <c r="D18" i="47"/>
  <c r="E18" i="47" s="1"/>
  <c r="AD17" i="47"/>
  <c r="AC17" i="47"/>
  <c r="AB17" i="47"/>
  <c r="AA17" i="47"/>
  <c r="U17" i="47"/>
  <c r="T17" i="47"/>
  <c r="S17" i="47"/>
  <c r="R17" i="47"/>
  <c r="K17" i="47"/>
  <c r="L17" i="47" s="1"/>
  <c r="H17" i="47"/>
  <c r="I17" i="47" s="1"/>
  <c r="D17" i="47"/>
  <c r="E17" i="47" s="1"/>
  <c r="AD16" i="47"/>
  <c r="AC16" i="47"/>
  <c r="AB16" i="47"/>
  <c r="AA16" i="47"/>
  <c r="U16" i="47"/>
  <c r="T16" i="47"/>
  <c r="S16" i="47"/>
  <c r="R16" i="47"/>
  <c r="K16" i="47"/>
  <c r="L16" i="47" s="1"/>
  <c r="H16" i="47"/>
  <c r="I16" i="47" s="1"/>
  <c r="D16" i="47"/>
  <c r="E16" i="47" s="1"/>
  <c r="AD15" i="47"/>
  <c r="AC15" i="47"/>
  <c r="AB15" i="47"/>
  <c r="AA15" i="47"/>
  <c r="U15" i="47"/>
  <c r="T15" i="47"/>
  <c r="S15" i="47"/>
  <c r="R15" i="47"/>
  <c r="V15" i="47" s="1"/>
  <c r="K15" i="47"/>
  <c r="L15" i="47" s="1"/>
  <c r="H15" i="47"/>
  <c r="I15" i="47" s="1"/>
  <c r="D15" i="47"/>
  <c r="E15" i="47" s="1"/>
  <c r="AD14" i="47"/>
  <c r="AC14" i="47"/>
  <c r="AB14" i="47"/>
  <c r="AA14" i="47"/>
  <c r="U14" i="47"/>
  <c r="T14" i="47"/>
  <c r="S14" i="47"/>
  <c r="R14" i="47"/>
  <c r="K14" i="47"/>
  <c r="L14" i="47" s="1"/>
  <c r="H14" i="47"/>
  <c r="I14" i="47" s="1"/>
  <c r="D14" i="47"/>
  <c r="E14" i="47" s="1"/>
  <c r="AD13" i="47"/>
  <c r="AC13" i="47"/>
  <c r="AB13" i="47"/>
  <c r="AA13" i="47"/>
  <c r="U13" i="47"/>
  <c r="T13" i="47"/>
  <c r="S13" i="47"/>
  <c r="R13" i="47"/>
  <c r="K13" i="47"/>
  <c r="L13" i="47" s="1"/>
  <c r="M13" i="47" s="1"/>
  <c r="H13" i="47"/>
  <c r="I13" i="47" s="1"/>
  <c r="D13" i="47"/>
  <c r="E13" i="47" s="1"/>
  <c r="AD12" i="47"/>
  <c r="AC12" i="47"/>
  <c r="AB12" i="47"/>
  <c r="AA12" i="47"/>
  <c r="U12" i="47"/>
  <c r="T12" i="47"/>
  <c r="V12" i="47" s="1"/>
  <c r="S12" i="47"/>
  <c r="R12" i="47"/>
  <c r="K12" i="47"/>
  <c r="L12" i="47" s="1"/>
  <c r="H12" i="47"/>
  <c r="I12" i="47" s="1"/>
  <c r="D12" i="47"/>
  <c r="E12" i="47" s="1"/>
  <c r="AE11" i="47"/>
  <c r="AD11" i="47"/>
  <c r="AC11" i="47"/>
  <c r="AB11" i="47"/>
  <c r="AA11" i="47"/>
  <c r="U11" i="47"/>
  <c r="T11" i="47"/>
  <c r="S11" i="47"/>
  <c r="R11" i="47"/>
  <c r="V11" i="47" s="1"/>
  <c r="K11" i="47"/>
  <c r="L11" i="47" s="1"/>
  <c r="H11" i="47"/>
  <c r="I11" i="47" s="1"/>
  <c r="D11" i="47"/>
  <c r="E11" i="47" s="1"/>
  <c r="AD10" i="47"/>
  <c r="AC10" i="47"/>
  <c r="AB10" i="47"/>
  <c r="AA10" i="47"/>
  <c r="U10" i="47"/>
  <c r="T10" i="47"/>
  <c r="S10" i="47"/>
  <c r="R10" i="47"/>
  <c r="V10" i="47" s="1"/>
  <c r="K10" i="47"/>
  <c r="L10" i="47" s="1"/>
  <c r="H10" i="47"/>
  <c r="I10" i="47" s="1"/>
  <c r="D10" i="47"/>
  <c r="E10" i="47" s="1"/>
  <c r="AD9" i="47"/>
  <c r="AC9" i="47"/>
  <c r="AB9" i="47"/>
  <c r="AA9" i="47"/>
  <c r="U9" i="47"/>
  <c r="T9" i="47"/>
  <c r="S9" i="47"/>
  <c r="R9" i="47"/>
  <c r="K9" i="47"/>
  <c r="L9" i="47" s="1"/>
  <c r="H9" i="47"/>
  <c r="I9" i="47" s="1"/>
  <c r="D9" i="47"/>
  <c r="E9" i="47" s="1"/>
  <c r="AD8" i="47"/>
  <c r="AC8" i="47"/>
  <c r="AB8" i="47"/>
  <c r="AA8" i="47"/>
  <c r="U8" i="47"/>
  <c r="T8" i="47"/>
  <c r="S8" i="47"/>
  <c r="R8" i="47"/>
  <c r="K8" i="47"/>
  <c r="L8" i="47" s="1"/>
  <c r="H8" i="47"/>
  <c r="I8" i="47" s="1"/>
  <c r="D8" i="47"/>
  <c r="E8" i="47" s="1"/>
  <c r="AD7" i="47"/>
  <c r="AC7" i="47"/>
  <c r="AB7" i="47"/>
  <c r="AA7" i="47"/>
  <c r="U7" i="47"/>
  <c r="T7" i="47"/>
  <c r="S7" i="47"/>
  <c r="R7" i="47"/>
  <c r="K7" i="47"/>
  <c r="L7" i="47" s="1"/>
  <c r="I7" i="47"/>
  <c r="H7" i="47"/>
  <c r="D7" i="47"/>
  <c r="E7" i="47" s="1"/>
  <c r="M43" i="47" l="1"/>
  <c r="M41" i="47"/>
  <c r="M18" i="47"/>
  <c r="M39" i="47"/>
  <c r="M17" i="47"/>
  <c r="M7" i="47"/>
  <c r="M8" i="47"/>
  <c r="V26" i="47"/>
  <c r="V30" i="47"/>
  <c r="M31" i="47"/>
  <c r="AE48" i="47"/>
  <c r="AG48" i="47" s="1"/>
  <c r="AH48" i="47" s="1"/>
  <c r="AE53" i="47"/>
  <c r="AE56" i="47"/>
  <c r="AF56" i="47" s="1"/>
  <c r="M38" i="47"/>
  <c r="M15" i="47"/>
  <c r="AE25" i="47"/>
  <c r="AE50" i="47"/>
  <c r="M16" i="47"/>
  <c r="AE27" i="47"/>
  <c r="AE29" i="47"/>
  <c r="AE47" i="47"/>
  <c r="V14" i="47"/>
  <c r="V36" i="47"/>
  <c r="AG36" i="47" s="1"/>
  <c r="AH36" i="47" s="1"/>
  <c r="M42" i="47"/>
  <c r="H54" i="47"/>
  <c r="I54" i="47" s="1"/>
  <c r="M12" i="47"/>
  <c r="U58" i="47"/>
  <c r="M20" i="47"/>
  <c r="AE31" i="47"/>
  <c r="AE34" i="47"/>
  <c r="AE36" i="47"/>
  <c r="V39" i="47"/>
  <c r="V42" i="47"/>
  <c r="H47" i="47"/>
  <c r="I47" i="47" s="1"/>
  <c r="H48" i="47"/>
  <c r="I48" i="47" s="1"/>
  <c r="M48" i="47" s="1"/>
  <c r="H53" i="47"/>
  <c r="I53" i="47" s="1"/>
  <c r="H57" i="47"/>
  <c r="I57" i="47" s="1"/>
  <c r="K58" i="47"/>
  <c r="AE8" i="47"/>
  <c r="AF8" i="47" s="1"/>
  <c r="M19" i="47"/>
  <c r="M44" i="47"/>
  <c r="H52" i="47"/>
  <c r="I52" i="47" s="1"/>
  <c r="K54" i="47"/>
  <c r="L54" i="47" s="1"/>
  <c r="M54" i="47" s="1"/>
  <c r="H55" i="47"/>
  <c r="I55" i="47" s="1"/>
  <c r="H56" i="47"/>
  <c r="I56" i="47" s="1"/>
  <c r="M56" i="47" s="1"/>
  <c r="AE10" i="47"/>
  <c r="AG10" i="47" s="1"/>
  <c r="AH10" i="47" s="1"/>
  <c r="AE14" i="47"/>
  <c r="AF14" i="47" s="1"/>
  <c r="V17" i="47"/>
  <c r="V18" i="47"/>
  <c r="V22" i="47"/>
  <c r="M46" i="47"/>
  <c r="K47" i="47"/>
  <c r="L47" i="47" s="1"/>
  <c r="H50" i="47"/>
  <c r="I50" i="47" s="1"/>
  <c r="H51" i="47"/>
  <c r="I51" i="47" s="1"/>
  <c r="K52" i="47"/>
  <c r="L52" i="47" s="1"/>
  <c r="AE9" i="47"/>
  <c r="V20" i="47"/>
  <c r="V21" i="47"/>
  <c r="M25" i="47"/>
  <c r="V46" i="47"/>
  <c r="AG46" i="47" s="1"/>
  <c r="AH46" i="47" s="1"/>
  <c r="V47" i="47"/>
  <c r="V49" i="47"/>
  <c r="AG49" i="47" s="1"/>
  <c r="AH49" i="47" s="1"/>
  <c r="K50" i="47"/>
  <c r="L50" i="47" s="1"/>
  <c r="V52" i="47"/>
  <c r="V53" i="47"/>
  <c r="M37" i="47"/>
  <c r="M11" i="47"/>
  <c r="AE13" i="47"/>
  <c r="AG13" i="47" s="1"/>
  <c r="AH13" i="47" s="1"/>
  <c r="V25" i="47"/>
  <c r="M26" i="47"/>
  <c r="M27" i="47"/>
  <c r="M29" i="47"/>
  <c r="M30" i="47"/>
  <c r="AF37" i="47"/>
  <c r="AE39" i="47"/>
  <c r="AE41" i="47"/>
  <c r="V44" i="47"/>
  <c r="AG44" i="47" s="1"/>
  <c r="AH44" i="47" s="1"/>
  <c r="V45" i="47"/>
  <c r="V51" i="47"/>
  <c r="AG11" i="47"/>
  <c r="AH11" i="47" s="1"/>
  <c r="AE15" i="47"/>
  <c r="AG15" i="47" s="1"/>
  <c r="AH15" i="47" s="1"/>
  <c r="AE17" i="47"/>
  <c r="AG17" i="47" s="1"/>
  <c r="AH17" i="47" s="1"/>
  <c r="AE18" i="47"/>
  <c r="AG18" i="47" s="1"/>
  <c r="AH18" i="47" s="1"/>
  <c r="V28" i="47"/>
  <c r="V48" i="47"/>
  <c r="P34" i="46"/>
  <c r="V34" i="46"/>
  <c r="AB28" i="46"/>
  <c r="AB26" i="46"/>
  <c r="E34" i="46"/>
  <c r="AB30" i="46"/>
  <c r="AC30" i="46"/>
  <c r="AC23" i="46"/>
  <c r="Q34" i="46"/>
  <c r="S34" i="46"/>
  <c r="AB27" i="46"/>
  <c r="W34" i="46"/>
  <c r="Y34" i="46"/>
  <c r="T34" i="46"/>
  <c r="N34" i="46"/>
  <c r="Z34" i="46"/>
  <c r="D37" i="50"/>
  <c r="D23" i="50"/>
  <c r="D34" i="50"/>
  <c r="D9" i="50"/>
  <c r="D2" i="50"/>
  <c r="D33" i="50"/>
  <c r="D5" i="50"/>
  <c r="D28" i="50"/>
  <c r="D6" i="50"/>
  <c r="D19" i="50"/>
  <c r="D16" i="50"/>
  <c r="D46" i="50"/>
  <c r="D26" i="50"/>
  <c r="D50" i="50"/>
  <c r="D29" i="50"/>
  <c r="D44" i="50"/>
  <c r="D40" i="50"/>
  <c r="D39" i="50"/>
  <c r="D38" i="50"/>
  <c r="D47" i="50"/>
  <c r="D21" i="50"/>
  <c r="D35" i="50"/>
  <c r="D10" i="50"/>
  <c r="D13" i="50"/>
  <c r="D41" i="50"/>
  <c r="D52" i="50"/>
  <c r="D48" i="50"/>
  <c r="D3" i="50"/>
  <c r="D8" i="50"/>
  <c r="D25" i="50"/>
  <c r="D20" i="50"/>
  <c r="D14" i="50"/>
  <c r="D11" i="50"/>
  <c r="D43" i="50"/>
  <c r="D7" i="50"/>
  <c r="D22" i="50"/>
  <c r="D17" i="50"/>
  <c r="D32" i="50"/>
  <c r="D27" i="50"/>
  <c r="D31" i="50"/>
  <c r="D30" i="50"/>
  <c r="D24" i="50"/>
  <c r="D49" i="50"/>
  <c r="D4" i="50"/>
  <c r="D51" i="50"/>
  <c r="D36" i="50"/>
  <c r="D15" i="50"/>
  <c r="D18" i="50"/>
  <c r="D45" i="50"/>
  <c r="D42" i="50"/>
  <c r="D12" i="50"/>
  <c r="D46" i="53"/>
  <c r="D39" i="53"/>
  <c r="D23" i="53"/>
  <c r="D40" i="53"/>
  <c r="D6" i="53"/>
  <c r="D44" i="53"/>
  <c r="D29" i="53"/>
  <c r="D16" i="53"/>
  <c r="D38" i="53"/>
  <c r="D9" i="53"/>
  <c r="D50" i="53"/>
  <c r="D33" i="53"/>
  <c r="D34" i="53"/>
  <c r="D2" i="53"/>
  <c r="D28" i="53"/>
  <c r="D19" i="53"/>
  <c r="D37" i="53"/>
  <c r="D26" i="53"/>
  <c r="D5" i="53"/>
  <c r="D7" i="53"/>
  <c r="D8" i="53"/>
  <c r="D27" i="53"/>
  <c r="D20" i="53"/>
  <c r="D51" i="53"/>
  <c r="D4" i="53"/>
  <c r="D25" i="53"/>
  <c r="D22" i="53"/>
  <c r="D21" i="53"/>
  <c r="D32" i="53"/>
  <c r="D31" i="53"/>
  <c r="D47" i="53"/>
  <c r="D24" i="53"/>
  <c r="D35" i="53"/>
  <c r="D49" i="53"/>
  <c r="D3" i="53"/>
  <c r="D41" i="53"/>
  <c r="D36" i="53"/>
  <c r="D12" i="53"/>
  <c r="D42" i="53"/>
  <c r="D52" i="53"/>
  <c r="D18" i="53"/>
  <c r="D11" i="53"/>
  <c r="D17" i="53"/>
  <c r="D43" i="53"/>
  <c r="D14" i="53"/>
  <c r="D15" i="53"/>
  <c r="D13" i="53"/>
  <c r="D10" i="53"/>
  <c r="D48" i="53"/>
  <c r="D30" i="53"/>
  <c r="D45" i="53"/>
  <c r="AC29" i="46"/>
  <c r="AC28" i="46"/>
  <c r="AB29" i="46"/>
  <c r="R34" i="46"/>
  <c r="AC27" i="46"/>
  <c r="AB31" i="46"/>
  <c r="D44" i="52"/>
  <c r="D5" i="52"/>
  <c r="D16" i="52"/>
  <c r="D40" i="52"/>
  <c r="D9" i="52"/>
  <c r="D9" i="69" s="1"/>
  <c r="D50" i="52"/>
  <c r="D46" i="52"/>
  <c r="D46" i="69" s="1"/>
  <c r="D23" i="52"/>
  <c r="D38" i="52"/>
  <c r="D19" i="52"/>
  <c r="D26" i="52"/>
  <c r="D29" i="52"/>
  <c r="D37" i="52"/>
  <c r="D33" i="52"/>
  <c r="D39" i="52"/>
  <c r="D34" i="52"/>
  <c r="D6" i="52"/>
  <c r="D2" i="52"/>
  <c r="D2" i="69" s="1"/>
  <c r="D28" i="52"/>
  <c r="D28" i="69" s="1"/>
  <c r="D3" i="52"/>
  <c r="D43" i="52"/>
  <c r="D24" i="52"/>
  <c r="D17" i="52"/>
  <c r="D14" i="52"/>
  <c r="D7" i="52"/>
  <c r="D45" i="52"/>
  <c r="D4" i="52"/>
  <c r="D11" i="52"/>
  <c r="D36" i="52"/>
  <c r="D36" i="69" s="1"/>
  <c r="D22" i="52"/>
  <c r="D12" i="52"/>
  <c r="D12" i="69" s="1"/>
  <c r="D42" i="52"/>
  <c r="D21" i="52"/>
  <c r="D31" i="52"/>
  <c r="D15" i="52"/>
  <c r="D18" i="52"/>
  <c r="D13" i="52"/>
  <c r="D30" i="52"/>
  <c r="D51" i="52"/>
  <c r="D27" i="52"/>
  <c r="D25" i="52"/>
  <c r="D25" i="69" s="1"/>
  <c r="D48" i="52"/>
  <c r="D47" i="52"/>
  <c r="D47" i="69" s="1"/>
  <c r="D8" i="52"/>
  <c r="D32" i="52"/>
  <c r="D20" i="52"/>
  <c r="D41" i="52"/>
  <c r="D49" i="52"/>
  <c r="D52" i="52"/>
  <c r="D10" i="52"/>
  <c r="D35" i="52"/>
  <c r="D35" i="69" s="1"/>
  <c r="G34" i="46"/>
  <c r="X34" i="46"/>
  <c r="AC26" i="46"/>
  <c r="AA26" i="46" s="1"/>
  <c r="D23" i="54"/>
  <c r="D23" i="67" s="1"/>
  <c r="D9" i="54"/>
  <c r="D9" i="67" s="1"/>
  <c r="D2" i="54"/>
  <c r="D2" i="67" s="1"/>
  <c r="D33" i="54"/>
  <c r="D33" i="67" s="1"/>
  <c r="D28" i="54"/>
  <c r="D28" i="67" s="1"/>
  <c r="D16" i="54"/>
  <c r="D16" i="67" s="1"/>
  <c r="D39" i="54"/>
  <c r="D39" i="67" s="1"/>
  <c r="D19" i="54"/>
  <c r="D19" i="67" s="1"/>
  <c r="D44" i="54"/>
  <c r="D44" i="67" s="1"/>
  <c r="D26" i="54"/>
  <c r="D26" i="67" s="1"/>
  <c r="D37" i="54"/>
  <c r="D37" i="67" s="1"/>
  <c r="D6" i="54"/>
  <c r="D6" i="67" s="1"/>
  <c r="D34" i="54"/>
  <c r="D34" i="67" s="1"/>
  <c r="D40" i="54"/>
  <c r="D40" i="67" s="1"/>
  <c r="D5" i="54"/>
  <c r="D5" i="67" s="1"/>
  <c r="D46" i="54"/>
  <c r="D46" i="67" s="1"/>
  <c r="D38" i="54"/>
  <c r="D38" i="67" s="1"/>
  <c r="D50" i="54"/>
  <c r="D50" i="67" s="1"/>
  <c r="D29" i="54"/>
  <c r="D29" i="67" s="1"/>
  <c r="D25" i="54"/>
  <c r="D25" i="67" s="1"/>
  <c r="D22" i="54"/>
  <c r="D22" i="67" s="1"/>
  <c r="D32" i="54"/>
  <c r="D32" i="67" s="1"/>
  <c r="D52" i="54"/>
  <c r="D52" i="67" s="1"/>
  <c r="D31" i="54"/>
  <c r="D31" i="67" s="1"/>
  <c r="D47" i="54"/>
  <c r="D47" i="67" s="1"/>
  <c r="D24" i="54"/>
  <c r="D24" i="67" s="1"/>
  <c r="D35" i="54"/>
  <c r="D35" i="67" s="1"/>
  <c r="D15" i="54"/>
  <c r="D15" i="67" s="1"/>
  <c r="D49" i="54"/>
  <c r="D49" i="67" s="1"/>
  <c r="D41" i="54"/>
  <c r="D41" i="67" s="1"/>
  <c r="D14" i="54"/>
  <c r="D14" i="67" s="1"/>
  <c r="D36" i="54"/>
  <c r="D36" i="67" s="1"/>
  <c r="D12" i="54"/>
  <c r="D12" i="67" s="1"/>
  <c r="D42" i="54"/>
  <c r="D42" i="67" s="1"/>
  <c r="D10" i="54"/>
  <c r="D10" i="67" s="1"/>
  <c r="D4" i="54"/>
  <c r="D4" i="67" s="1"/>
  <c r="D18" i="54"/>
  <c r="D18" i="67" s="1"/>
  <c r="D30" i="54"/>
  <c r="D30" i="67" s="1"/>
  <c r="D27" i="54"/>
  <c r="D27" i="67" s="1"/>
  <c r="D7" i="54"/>
  <c r="D7" i="67" s="1"/>
  <c r="D3" i="54"/>
  <c r="D3" i="67" s="1"/>
  <c r="D8" i="54"/>
  <c r="D8" i="67" s="1"/>
  <c r="D17" i="54"/>
  <c r="D17" i="67" s="1"/>
  <c r="D43" i="54"/>
  <c r="D43" i="67" s="1"/>
  <c r="D20" i="54"/>
  <c r="D20" i="67" s="1"/>
  <c r="D21" i="54"/>
  <c r="D21" i="67" s="1"/>
  <c r="D51" i="54"/>
  <c r="D51" i="67" s="1"/>
  <c r="D13" i="54"/>
  <c r="D13" i="67" s="1"/>
  <c r="D48" i="54"/>
  <c r="D48" i="67" s="1"/>
  <c r="D45" i="54"/>
  <c r="D45" i="67" s="1"/>
  <c r="D11" i="54"/>
  <c r="D11" i="67" s="1"/>
  <c r="F34" i="46"/>
  <c r="U34" i="46"/>
  <c r="AB23" i="46"/>
  <c r="AA23" i="46" s="1"/>
  <c r="C34" i="46"/>
  <c r="AC25" i="46"/>
  <c r="AC31" i="46"/>
  <c r="AB24" i="46"/>
  <c r="M34" i="46"/>
  <c r="AC24" i="46"/>
  <c r="AB25" i="46"/>
  <c r="I57" i="48"/>
  <c r="O34" i="46"/>
  <c r="AA29" i="46"/>
  <c r="AA30" i="46"/>
  <c r="B34" i="46"/>
  <c r="E58" i="47"/>
  <c r="F44" i="47" s="1"/>
  <c r="AM44" i="47" s="1"/>
  <c r="AG47" i="47"/>
  <c r="AH47" i="47" s="1"/>
  <c r="AF47" i="47"/>
  <c r="AG14" i="47"/>
  <c r="AH14" i="47" s="1"/>
  <c r="T58" i="47"/>
  <c r="R58" i="47"/>
  <c r="V8" i="47"/>
  <c r="AG8" i="47" s="1"/>
  <c r="AH8" i="47" s="1"/>
  <c r="AG19" i="47"/>
  <c r="AH19" i="47" s="1"/>
  <c r="AF19" i="47"/>
  <c r="M24" i="47"/>
  <c r="AE26" i="47"/>
  <c r="AG32" i="47"/>
  <c r="AH32" i="47" s="1"/>
  <c r="AE33" i="47"/>
  <c r="M36" i="47"/>
  <c r="M50" i="47"/>
  <c r="AG56" i="47"/>
  <c r="AH56" i="47" s="1"/>
  <c r="M14" i="47"/>
  <c r="AF27" i="47"/>
  <c r="AG30" i="47"/>
  <c r="AH30" i="47" s="1"/>
  <c r="M40" i="47"/>
  <c r="M47" i="47"/>
  <c r="AG22" i="47"/>
  <c r="AH22" i="47" s="1"/>
  <c r="AF30" i="47"/>
  <c r="AG31" i="47"/>
  <c r="AH31" i="47" s="1"/>
  <c r="AF31" i="47"/>
  <c r="AG45" i="47"/>
  <c r="AH45" i="47" s="1"/>
  <c r="AF45" i="47"/>
  <c r="AF15" i="47"/>
  <c r="V7" i="47"/>
  <c r="AA58" i="47"/>
  <c r="AE7" i="47"/>
  <c r="V16" i="47"/>
  <c r="AF17" i="47"/>
  <c r="AE20" i="47"/>
  <c r="M21" i="47"/>
  <c r="AF39" i="47"/>
  <c r="AG39" i="47"/>
  <c r="AH39" i="47" s="1"/>
  <c r="M52" i="47"/>
  <c r="AO5" i="47"/>
  <c r="AN5" i="47"/>
  <c r="AN30" i="47" s="1"/>
  <c r="AB58" i="47"/>
  <c r="AE12" i="47"/>
  <c r="AF13" i="47"/>
  <c r="AG24" i="47"/>
  <c r="AH24" i="47" s="1"/>
  <c r="AF24" i="47"/>
  <c r="AE28" i="47"/>
  <c r="AF36" i="47"/>
  <c r="AF46" i="47"/>
  <c r="AG50" i="47"/>
  <c r="AH50" i="47" s="1"/>
  <c r="AF50" i="47"/>
  <c r="AG55" i="47"/>
  <c r="AH55" i="47" s="1"/>
  <c r="AF55" i="47"/>
  <c r="AC58" i="47"/>
  <c r="AF9" i="47"/>
  <c r="M10" i="47"/>
  <c r="AG42" i="47"/>
  <c r="AH42" i="47" s="1"/>
  <c r="AF51" i="47"/>
  <c r="AG51" i="47"/>
  <c r="AH51" i="47" s="1"/>
  <c r="AG54" i="47"/>
  <c r="AH54" i="47" s="1"/>
  <c r="AD58" i="47"/>
  <c r="AG23" i="47"/>
  <c r="AH23" i="47" s="1"/>
  <c r="AF23" i="47"/>
  <c r="AG29" i="47"/>
  <c r="AH29" i="47" s="1"/>
  <c r="AF29" i="47"/>
  <c r="AG35" i="47"/>
  <c r="AH35" i="47" s="1"/>
  <c r="AF35" i="47"/>
  <c r="AG43" i="47"/>
  <c r="AH43" i="47" s="1"/>
  <c r="AF43" i="47"/>
  <c r="AG38" i="47"/>
  <c r="AH38" i="47" s="1"/>
  <c r="AF38" i="47"/>
  <c r="AF11" i="47"/>
  <c r="AG34" i="47"/>
  <c r="AH34" i="47" s="1"/>
  <c r="AF34" i="47"/>
  <c r="M34" i="47"/>
  <c r="S58" i="47"/>
  <c r="M9" i="47"/>
  <c r="V13" i="47"/>
  <c r="AE16" i="47"/>
  <c r="AE21" i="47"/>
  <c r="M23" i="47"/>
  <c r="V27" i="47"/>
  <c r="AG27" i="47" s="1"/>
  <c r="AH27" i="47" s="1"/>
  <c r="V34" i="47"/>
  <c r="AE40" i="47"/>
  <c r="AE57" i="47"/>
  <c r="V9" i="47"/>
  <c r="AG9" i="47" s="1"/>
  <c r="AH9" i="47" s="1"/>
  <c r="M28" i="47"/>
  <c r="AG41" i="47"/>
  <c r="AH41" i="47" s="1"/>
  <c r="AF41" i="47"/>
  <c r="AE52" i="47"/>
  <c r="AG53" i="47"/>
  <c r="AH53" i="47" s="1"/>
  <c r="AF53" i="47"/>
  <c r="K57" i="47"/>
  <c r="L57" i="47" s="1"/>
  <c r="M57" i="47" s="1"/>
  <c r="K55" i="47"/>
  <c r="L55" i="47" s="1"/>
  <c r="M55" i="47" s="1"/>
  <c r="K53" i="47"/>
  <c r="L53" i="47" s="1"/>
  <c r="M53" i="47" s="1"/>
  <c r="AF22" i="47"/>
  <c r="K51" i="47"/>
  <c r="L51" i="47" s="1"/>
  <c r="M51" i="47" s="1"/>
  <c r="D48" i="69" l="1"/>
  <c r="D22" i="69"/>
  <c r="D50" i="69"/>
  <c r="D6" i="69"/>
  <c r="D27" i="69"/>
  <c r="D11" i="69"/>
  <c r="D34" i="69"/>
  <c r="D40" i="69"/>
  <c r="D51" i="69"/>
  <c r="D4" i="69"/>
  <c r="D39" i="69"/>
  <c r="D16" i="69"/>
  <c r="D10" i="69"/>
  <c r="D30" i="69"/>
  <c r="D45" i="69"/>
  <c r="D33" i="69"/>
  <c r="D5" i="69"/>
  <c r="D52" i="69"/>
  <c r="D13" i="69"/>
  <c r="D7" i="69"/>
  <c r="D37" i="69"/>
  <c r="D44" i="69"/>
  <c r="D49" i="69"/>
  <c r="D18" i="69"/>
  <c r="D14" i="69"/>
  <c r="D29" i="69"/>
  <c r="D41" i="69"/>
  <c r="D15" i="69"/>
  <c r="D17" i="69"/>
  <c r="D26" i="69"/>
  <c r="D20" i="69"/>
  <c r="D31" i="69"/>
  <c r="D24" i="69"/>
  <c r="D19" i="69"/>
  <c r="D32" i="69"/>
  <c r="D21" i="69"/>
  <c r="D43" i="69"/>
  <c r="D38" i="69"/>
  <c r="D8" i="69"/>
  <c r="D42" i="69"/>
  <c r="D3" i="69"/>
  <c r="D23" i="69"/>
  <c r="D53" i="67"/>
  <c r="AF10" i="47"/>
  <c r="I58" i="47"/>
  <c r="AF48" i="47"/>
  <c r="H58" i="47"/>
  <c r="AF18" i="47"/>
  <c r="AG25" i="47"/>
  <c r="AH25" i="47" s="1"/>
  <c r="AF25" i="47"/>
  <c r="F36" i="47"/>
  <c r="AM36" i="47" s="1"/>
  <c r="F49" i="47"/>
  <c r="AM49" i="47" s="1"/>
  <c r="F24" i="47"/>
  <c r="AM24" i="47" s="1"/>
  <c r="F34" i="47"/>
  <c r="AM34" i="47" s="1"/>
  <c r="F55" i="47"/>
  <c r="AM55" i="47" s="1"/>
  <c r="AA28" i="46"/>
  <c r="F23" i="47"/>
  <c r="AM23" i="47" s="1"/>
  <c r="F11" i="47"/>
  <c r="AM11" i="47" s="1"/>
  <c r="F35" i="47"/>
  <c r="AM35" i="47" s="1"/>
  <c r="F18" i="47"/>
  <c r="AM18" i="47" s="1"/>
  <c r="F47" i="47"/>
  <c r="AM47" i="47" s="1"/>
  <c r="F46" i="47"/>
  <c r="AM46" i="47" s="1"/>
  <c r="F28" i="47"/>
  <c r="AM28" i="47" s="1"/>
  <c r="F15" i="47"/>
  <c r="AM15" i="47" s="1"/>
  <c r="F50" i="47"/>
  <c r="AM50" i="47" s="1"/>
  <c r="F25" i="47"/>
  <c r="AM25" i="47" s="1"/>
  <c r="F32" i="47"/>
  <c r="AM32" i="47" s="1"/>
  <c r="F16" i="47"/>
  <c r="AM16" i="47" s="1"/>
  <c r="F51" i="47"/>
  <c r="AM51" i="47" s="1"/>
  <c r="F37" i="47"/>
  <c r="AM37" i="47" s="1"/>
  <c r="F10" i="47"/>
  <c r="AM10" i="47" s="1"/>
  <c r="F7" i="47"/>
  <c r="AM7" i="47" s="1"/>
  <c r="F13" i="47"/>
  <c r="AM13" i="47" s="1"/>
  <c r="F31" i="47"/>
  <c r="AM31" i="47" s="1"/>
  <c r="AA27" i="46"/>
  <c r="AA25" i="46"/>
  <c r="AA24" i="46"/>
  <c r="AA31" i="46"/>
  <c r="D53" i="54"/>
  <c r="AC34" i="46"/>
  <c r="AB34" i="46"/>
  <c r="D53" i="56"/>
  <c r="D53" i="52"/>
  <c r="D53" i="53"/>
  <c r="D53" i="50"/>
  <c r="AN15" i="47"/>
  <c r="AN39" i="47"/>
  <c r="AN40" i="47"/>
  <c r="AN33" i="47"/>
  <c r="AN41" i="47"/>
  <c r="AN11" i="47"/>
  <c r="AN23" i="47"/>
  <c r="AN10" i="47"/>
  <c r="AN21" i="47"/>
  <c r="AN14" i="47"/>
  <c r="AN28" i="47"/>
  <c r="AN29" i="47"/>
  <c r="AN53" i="47"/>
  <c r="AN46" i="47"/>
  <c r="AN24" i="47"/>
  <c r="AN18" i="47"/>
  <c r="AN47" i="47"/>
  <c r="AN48" i="47"/>
  <c r="AN55" i="47"/>
  <c r="AN17" i="47"/>
  <c r="AN37" i="47"/>
  <c r="AN49" i="47"/>
  <c r="AN57" i="47"/>
  <c r="AN9" i="47"/>
  <c r="AN27" i="47"/>
  <c r="AN50" i="47"/>
  <c r="AN44" i="47"/>
  <c r="AN20" i="47"/>
  <c r="AN12" i="47"/>
  <c r="AN19" i="47"/>
  <c r="AN16" i="47"/>
  <c r="AN45" i="47"/>
  <c r="AN32" i="47"/>
  <c r="AN25" i="47"/>
  <c r="AN13" i="47"/>
  <c r="F39" i="47"/>
  <c r="AM39" i="47" s="1"/>
  <c r="F54" i="47"/>
  <c r="AM54" i="47" s="1"/>
  <c r="AF20" i="47"/>
  <c r="AG20" i="47"/>
  <c r="AH20" i="47" s="1"/>
  <c r="AF16" i="47"/>
  <c r="AG16" i="47"/>
  <c r="AH16" i="47" s="1"/>
  <c r="F52" i="47"/>
  <c r="AM52" i="47" s="1"/>
  <c r="F40" i="47"/>
  <c r="AM40" i="47" s="1"/>
  <c r="F21" i="47"/>
  <c r="AM21" i="47" s="1"/>
  <c r="F14" i="47"/>
  <c r="AM14" i="47" s="1"/>
  <c r="F45" i="47"/>
  <c r="AM45" i="47" s="1"/>
  <c r="F8" i="47"/>
  <c r="AM8" i="47" s="1"/>
  <c r="F57" i="47"/>
  <c r="AM57" i="47" s="1"/>
  <c r="F33" i="47"/>
  <c r="AM33" i="47" s="1"/>
  <c r="AG57" i="47"/>
  <c r="AH57" i="47" s="1"/>
  <c r="AF57" i="47"/>
  <c r="AN22" i="47"/>
  <c r="AE58" i="47"/>
  <c r="AG7" i="47"/>
  <c r="AH7" i="47" s="1"/>
  <c r="AF7" i="47"/>
  <c r="AN36" i="47"/>
  <c r="AN54" i="47"/>
  <c r="AG21" i="47"/>
  <c r="AH21" i="47" s="1"/>
  <c r="AF21" i="47"/>
  <c r="AF12" i="47"/>
  <c r="AG12" i="47"/>
  <c r="AH12" i="47" s="1"/>
  <c r="AG52" i="47"/>
  <c r="AH52" i="47" s="1"/>
  <c r="AF52" i="47"/>
  <c r="F20" i="47"/>
  <c r="AM20" i="47" s="1"/>
  <c r="F42" i="47"/>
  <c r="AM42" i="47" s="1"/>
  <c r="AN31" i="47"/>
  <c r="AN43" i="47"/>
  <c r="AN26" i="47"/>
  <c r="AG33" i="47"/>
  <c r="AH33" i="47" s="1"/>
  <c r="AF33" i="47"/>
  <c r="F26" i="47"/>
  <c r="AM26" i="47" s="1"/>
  <c r="F38" i="47"/>
  <c r="AM38" i="47" s="1"/>
  <c r="AN7" i="47"/>
  <c r="AN56" i="47"/>
  <c r="V58" i="47"/>
  <c r="M58" i="47"/>
  <c r="AG40" i="47"/>
  <c r="AH40" i="47" s="1"/>
  <c r="AF40" i="47"/>
  <c r="AN52" i="47"/>
  <c r="F17" i="47"/>
  <c r="AM17" i="47" s="1"/>
  <c r="F48" i="47"/>
  <c r="AM48" i="47" s="1"/>
  <c r="AG26" i="47"/>
  <c r="AH26" i="47" s="1"/>
  <c r="AF26" i="47"/>
  <c r="F12" i="47"/>
  <c r="AM12" i="47" s="1"/>
  <c r="F9" i="47"/>
  <c r="AM9" i="47" s="1"/>
  <c r="F19" i="47"/>
  <c r="AM19" i="47" s="1"/>
  <c r="AN42" i="47"/>
  <c r="L58" i="47"/>
  <c r="AG28" i="47"/>
  <c r="AH28" i="47" s="1"/>
  <c r="AF28" i="47"/>
  <c r="F56" i="47"/>
  <c r="AM56" i="47" s="1"/>
  <c r="F41" i="47"/>
  <c r="AM41" i="47" s="1"/>
  <c r="AN51" i="47"/>
  <c r="AN35" i="47"/>
  <c r="F29" i="47"/>
  <c r="AM29" i="47" s="1"/>
  <c r="AN34" i="47"/>
  <c r="F27" i="47"/>
  <c r="AM27" i="47" s="1"/>
  <c r="F22" i="47"/>
  <c r="AM22" i="47" s="1"/>
  <c r="F53" i="47"/>
  <c r="AM53" i="47" s="1"/>
  <c r="F30" i="47"/>
  <c r="AM30" i="47" s="1"/>
  <c r="AN38" i="47"/>
  <c r="AN8" i="47"/>
  <c r="F43" i="47"/>
  <c r="AM43" i="47" s="1"/>
  <c r="D53" i="69" l="1"/>
  <c r="AA34" i="46"/>
  <c r="AF58" i="47"/>
  <c r="AH58" i="47"/>
  <c r="AI26" i="47" s="1"/>
  <c r="AJ26" i="47" s="1"/>
  <c r="AK26" i="47" s="1"/>
  <c r="AO26" i="47" s="1"/>
  <c r="AP26" i="47" s="1"/>
  <c r="K25" i="48" s="1"/>
  <c r="AI40" i="47"/>
  <c r="AJ40" i="47" s="1"/>
  <c r="AK40" i="47" s="1"/>
  <c r="AO40" i="47" s="1"/>
  <c r="AP40" i="47" s="1"/>
  <c r="K39" i="48" s="1"/>
  <c r="AM58" i="47"/>
  <c r="F58" i="47"/>
  <c r="AI21" i="47"/>
  <c r="AJ21" i="47" s="1"/>
  <c r="AK21" i="47" s="1"/>
  <c r="AO21" i="47" s="1"/>
  <c r="AP21" i="47" s="1"/>
  <c r="K20" i="48" s="1"/>
  <c r="AI20" i="47"/>
  <c r="AJ20" i="47" s="1"/>
  <c r="AK20" i="47" s="1"/>
  <c r="AO20" i="47" s="1"/>
  <c r="AP20" i="47" s="1"/>
  <c r="K19" i="48" s="1"/>
  <c r="AN58" i="47"/>
  <c r="D53" i="70" l="1"/>
  <c r="AI12" i="47"/>
  <c r="AJ12" i="47" s="1"/>
  <c r="AK12" i="47" s="1"/>
  <c r="AO12" i="47" s="1"/>
  <c r="AP12" i="47" s="1"/>
  <c r="K11" i="48" s="1"/>
  <c r="AI52" i="47"/>
  <c r="AJ52" i="47" s="1"/>
  <c r="AK52" i="47" s="1"/>
  <c r="AO52" i="47" s="1"/>
  <c r="AP52" i="47" s="1"/>
  <c r="K51" i="48" s="1"/>
  <c r="AI16" i="47"/>
  <c r="AJ16" i="47" s="1"/>
  <c r="AK16" i="47" s="1"/>
  <c r="AO16" i="47" s="1"/>
  <c r="AP16" i="47" s="1"/>
  <c r="K15" i="48" s="1"/>
  <c r="AI28" i="47"/>
  <c r="AJ28" i="47" s="1"/>
  <c r="AK28" i="47" s="1"/>
  <c r="AO28" i="47" s="1"/>
  <c r="AP28" i="47" s="1"/>
  <c r="K27" i="48" s="1"/>
  <c r="AI57" i="47"/>
  <c r="AJ57" i="47" s="1"/>
  <c r="AK57" i="47" s="1"/>
  <c r="AO57" i="47" s="1"/>
  <c r="AP57" i="47" s="1"/>
  <c r="K56" i="48" s="1"/>
  <c r="AI49" i="47"/>
  <c r="AJ49" i="47" s="1"/>
  <c r="AK49" i="47" s="1"/>
  <c r="AO49" i="47" s="1"/>
  <c r="AP49" i="47" s="1"/>
  <c r="K48" i="48" s="1"/>
  <c r="AI17" i="47"/>
  <c r="AJ17" i="47" s="1"/>
  <c r="AK17" i="47" s="1"/>
  <c r="AO17" i="47" s="1"/>
  <c r="AP17" i="47" s="1"/>
  <c r="K16" i="48" s="1"/>
  <c r="AI37" i="47"/>
  <c r="AJ37" i="47" s="1"/>
  <c r="AK37" i="47" s="1"/>
  <c r="AO37" i="47" s="1"/>
  <c r="AP37" i="47" s="1"/>
  <c r="K36" i="48" s="1"/>
  <c r="AI44" i="47"/>
  <c r="AJ44" i="47" s="1"/>
  <c r="AK44" i="47" s="1"/>
  <c r="AO44" i="47" s="1"/>
  <c r="AP44" i="47" s="1"/>
  <c r="K43" i="48" s="1"/>
  <c r="AI11" i="47"/>
  <c r="AJ11" i="47" s="1"/>
  <c r="AK11" i="47" s="1"/>
  <c r="AO11" i="47" s="1"/>
  <c r="AP11" i="47" s="1"/>
  <c r="K10" i="48" s="1"/>
  <c r="AI25" i="47"/>
  <c r="AJ25" i="47" s="1"/>
  <c r="AK25" i="47" s="1"/>
  <c r="AO25" i="47" s="1"/>
  <c r="AP25" i="47" s="1"/>
  <c r="K24" i="48" s="1"/>
  <c r="AI27" i="47"/>
  <c r="AJ27" i="47" s="1"/>
  <c r="AK27" i="47" s="1"/>
  <c r="AO27" i="47" s="1"/>
  <c r="AP27" i="47" s="1"/>
  <c r="K26" i="48" s="1"/>
  <c r="AI24" i="47"/>
  <c r="AJ24" i="47" s="1"/>
  <c r="AK24" i="47" s="1"/>
  <c r="AO24" i="47" s="1"/>
  <c r="AP24" i="47" s="1"/>
  <c r="K23" i="48" s="1"/>
  <c r="AI15" i="47"/>
  <c r="AJ15" i="47" s="1"/>
  <c r="AK15" i="47" s="1"/>
  <c r="AO15" i="47" s="1"/>
  <c r="AP15" i="47" s="1"/>
  <c r="K14" i="48" s="1"/>
  <c r="AI39" i="47"/>
  <c r="AJ39" i="47" s="1"/>
  <c r="AK39" i="47" s="1"/>
  <c r="AO39" i="47" s="1"/>
  <c r="AP39" i="47" s="1"/>
  <c r="K38" i="48" s="1"/>
  <c r="AI47" i="47"/>
  <c r="AJ47" i="47" s="1"/>
  <c r="AK47" i="47" s="1"/>
  <c r="AO47" i="47" s="1"/>
  <c r="AP47" i="47" s="1"/>
  <c r="K46" i="48" s="1"/>
  <c r="AI9" i="47"/>
  <c r="AJ9" i="47" s="1"/>
  <c r="AK9" i="47" s="1"/>
  <c r="AO9" i="47" s="1"/>
  <c r="AP9" i="47" s="1"/>
  <c r="K8" i="48" s="1"/>
  <c r="AI30" i="47"/>
  <c r="AJ30" i="47" s="1"/>
  <c r="AK30" i="47" s="1"/>
  <c r="AO30" i="47" s="1"/>
  <c r="AP30" i="47" s="1"/>
  <c r="K29" i="48" s="1"/>
  <c r="AI29" i="47"/>
  <c r="AJ29" i="47" s="1"/>
  <c r="AK29" i="47" s="1"/>
  <c r="AO29" i="47" s="1"/>
  <c r="AP29" i="47" s="1"/>
  <c r="K28" i="48" s="1"/>
  <c r="AI23" i="47"/>
  <c r="AJ23" i="47" s="1"/>
  <c r="AK23" i="47" s="1"/>
  <c r="AO23" i="47" s="1"/>
  <c r="AP23" i="47" s="1"/>
  <c r="K22" i="48" s="1"/>
  <c r="AI35" i="47"/>
  <c r="AJ35" i="47" s="1"/>
  <c r="AK35" i="47" s="1"/>
  <c r="AO35" i="47" s="1"/>
  <c r="AP35" i="47" s="1"/>
  <c r="K34" i="48" s="1"/>
  <c r="AI42" i="47"/>
  <c r="AJ42" i="47" s="1"/>
  <c r="AK42" i="47" s="1"/>
  <c r="AO42" i="47" s="1"/>
  <c r="AP42" i="47" s="1"/>
  <c r="K41" i="48" s="1"/>
  <c r="AI45" i="47"/>
  <c r="AJ45" i="47" s="1"/>
  <c r="AK45" i="47" s="1"/>
  <c r="AO45" i="47" s="1"/>
  <c r="AP45" i="47" s="1"/>
  <c r="K44" i="48" s="1"/>
  <c r="AI55" i="47"/>
  <c r="AJ55" i="47" s="1"/>
  <c r="AK55" i="47" s="1"/>
  <c r="AO55" i="47" s="1"/>
  <c r="AP55" i="47" s="1"/>
  <c r="K54" i="48" s="1"/>
  <c r="AI50" i="47"/>
  <c r="AJ50" i="47" s="1"/>
  <c r="AK50" i="47" s="1"/>
  <c r="AO50" i="47" s="1"/>
  <c r="AP50" i="47" s="1"/>
  <c r="K49" i="48" s="1"/>
  <c r="AI41" i="47"/>
  <c r="AJ41" i="47" s="1"/>
  <c r="AK41" i="47" s="1"/>
  <c r="AO41" i="47" s="1"/>
  <c r="AP41" i="47" s="1"/>
  <c r="K40" i="48" s="1"/>
  <c r="AI31" i="47"/>
  <c r="AJ31" i="47" s="1"/>
  <c r="AK31" i="47" s="1"/>
  <c r="AO31" i="47" s="1"/>
  <c r="AP31" i="47" s="1"/>
  <c r="K30" i="48" s="1"/>
  <c r="AI34" i="47"/>
  <c r="AJ34" i="47" s="1"/>
  <c r="AK34" i="47" s="1"/>
  <c r="AO34" i="47" s="1"/>
  <c r="AP34" i="47" s="1"/>
  <c r="K33" i="48" s="1"/>
  <c r="AI22" i="47"/>
  <c r="AJ22" i="47" s="1"/>
  <c r="AK22" i="47" s="1"/>
  <c r="AO22" i="47" s="1"/>
  <c r="AP22" i="47" s="1"/>
  <c r="K21" i="48" s="1"/>
  <c r="AI51" i="47"/>
  <c r="AJ51" i="47" s="1"/>
  <c r="AK51" i="47" s="1"/>
  <c r="AO51" i="47" s="1"/>
  <c r="AP51" i="47" s="1"/>
  <c r="K50" i="48" s="1"/>
  <c r="AI19" i="47"/>
  <c r="AJ19" i="47" s="1"/>
  <c r="AK19" i="47" s="1"/>
  <c r="AO19" i="47" s="1"/>
  <c r="AP19" i="47" s="1"/>
  <c r="K18" i="48" s="1"/>
  <c r="AI8" i="47"/>
  <c r="AJ8" i="47" s="1"/>
  <c r="AK8" i="47" s="1"/>
  <c r="AO8" i="47" s="1"/>
  <c r="AP8" i="47" s="1"/>
  <c r="K7" i="48" s="1"/>
  <c r="AI32" i="47"/>
  <c r="AJ32" i="47" s="1"/>
  <c r="AK32" i="47" s="1"/>
  <c r="AO32" i="47" s="1"/>
  <c r="AP32" i="47" s="1"/>
  <c r="K31" i="48" s="1"/>
  <c r="AI10" i="47"/>
  <c r="AJ10" i="47" s="1"/>
  <c r="AK10" i="47" s="1"/>
  <c r="AO10" i="47" s="1"/>
  <c r="AP10" i="47" s="1"/>
  <c r="K9" i="48" s="1"/>
  <c r="AI43" i="47"/>
  <c r="AJ43" i="47" s="1"/>
  <c r="AK43" i="47" s="1"/>
  <c r="AO43" i="47" s="1"/>
  <c r="AP43" i="47" s="1"/>
  <c r="K42" i="48" s="1"/>
  <c r="AI56" i="47"/>
  <c r="AJ56" i="47" s="1"/>
  <c r="AK56" i="47" s="1"/>
  <c r="AO56" i="47" s="1"/>
  <c r="AP56" i="47" s="1"/>
  <c r="K55" i="48" s="1"/>
  <c r="AI53" i="47"/>
  <c r="AJ53" i="47" s="1"/>
  <c r="AK53" i="47" s="1"/>
  <c r="AO53" i="47" s="1"/>
  <c r="AP53" i="47" s="1"/>
  <c r="K52" i="48" s="1"/>
  <c r="AI14" i="47"/>
  <c r="AJ14" i="47" s="1"/>
  <c r="AK14" i="47" s="1"/>
  <c r="AO14" i="47" s="1"/>
  <c r="AP14" i="47" s="1"/>
  <c r="K13" i="48" s="1"/>
  <c r="AI36" i="47"/>
  <c r="AJ36" i="47" s="1"/>
  <c r="AK36" i="47" s="1"/>
  <c r="AO36" i="47" s="1"/>
  <c r="AP36" i="47" s="1"/>
  <c r="K35" i="48" s="1"/>
  <c r="AI13" i="47"/>
  <c r="AJ13" i="47" s="1"/>
  <c r="AK13" i="47" s="1"/>
  <c r="AO13" i="47" s="1"/>
  <c r="AP13" i="47" s="1"/>
  <c r="K12" i="48" s="1"/>
  <c r="AI18" i="47"/>
  <c r="AJ18" i="47" s="1"/>
  <c r="AK18" i="47" s="1"/>
  <c r="AO18" i="47" s="1"/>
  <c r="AP18" i="47" s="1"/>
  <c r="K17" i="48" s="1"/>
  <c r="AI38" i="47"/>
  <c r="AJ38" i="47" s="1"/>
  <c r="AK38" i="47" s="1"/>
  <c r="AO38" i="47" s="1"/>
  <c r="AP38" i="47" s="1"/>
  <c r="K37" i="48" s="1"/>
  <c r="AI46" i="47"/>
  <c r="AJ46" i="47" s="1"/>
  <c r="AK46" i="47" s="1"/>
  <c r="AO46" i="47" s="1"/>
  <c r="AP46" i="47" s="1"/>
  <c r="K45" i="48" s="1"/>
  <c r="AI48" i="47"/>
  <c r="AJ48" i="47" s="1"/>
  <c r="AK48" i="47" s="1"/>
  <c r="AO48" i="47" s="1"/>
  <c r="AP48" i="47" s="1"/>
  <c r="K47" i="48" s="1"/>
  <c r="AI54" i="47"/>
  <c r="AJ54" i="47" s="1"/>
  <c r="AK54" i="47" s="1"/>
  <c r="AO54" i="47" s="1"/>
  <c r="AP54" i="47" s="1"/>
  <c r="K53" i="48" s="1"/>
  <c r="AI33" i="47"/>
  <c r="AJ33" i="47" s="1"/>
  <c r="AK33" i="47" s="1"/>
  <c r="AO33" i="47" s="1"/>
  <c r="AP33" i="47" s="1"/>
  <c r="K32" i="48" s="1"/>
  <c r="AI7" i="47"/>
  <c r="AJ7" i="47" l="1"/>
  <c r="AI58" i="47"/>
  <c r="AJ58" i="47" l="1"/>
  <c r="AK7" i="47"/>
  <c r="AK58" i="47" l="1"/>
  <c r="AO7" i="47"/>
  <c r="AO58" i="47" l="1"/>
  <c r="AP7" i="47"/>
  <c r="K6" i="48" s="1"/>
  <c r="K57" i="48" l="1"/>
  <c r="I60" i="48" s="1"/>
  <c r="J4" i="48" s="1"/>
  <c r="AP58" i="47"/>
  <c r="AQ7" i="47" s="1"/>
  <c r="H6" i="51" s="1"/>
  <c r="J53" i="48" l="1"/>
  <c r="J51" i="48"/>
  <c r="J32" i="48"/>
  <c r="J27" i="48"/>
  <c r="J33" i="48"/>
  <c r="J21" i="48"/>
  <c r="J38" i="48"/>
  <c r="J41" i="48"/>
  <c r="J28" i="48"/>
  <c r="J40" i="48"/>
  <c r="J15" i="48"/>
  <c r="J55" i="48"/>
  <c r="J26" i="48"/>
  <c r="J24" i="48"/>
  <c r="J6" i="48"/>
  <c r="J34" i="48"/>
  <c r="J31" i="48"/>
  <c r="J56" i="48"/>
  <c r="J25" i="48"/>
  <c r="J22" i="48"/>
  <c r="J36" i="48"/>
  <c r="J11" i="48"/>
  <c r="J50" i="48"/>
  <c r="J49" i="48"/>
  <c r="J29" i="48"/>
  <c r="J18" i="48"/>
  <c r="J47" i="48"/>
  <c r="J7" i="48"/>
  <c r="J52" i="48"/>
  <c r="J46" i="48"/>
  <c r="J20" i="48"/>
  <c r="J43" i="48"/>
  <c r="J10" i="48"/>
  <c r="J12" i="48"/>
  <c r="J44" i="48"/>
  <c r="J54" i="48"/>
  <c r="J13" i="48"/>
  <c r="J17" i="48"/>
  <c r="J23" i="48"/>
  <c r="J14" i="48"/>
  <c r="J37" i="48"/>
  <c r="J45" i="48"/>
  <c r="J8" i="48"/>
  <c r="J19" i="48"/>
  <c r="J48" i="48"/>
  <c r="J42" i="48"/>
  <c r="J35" i="48"/>
  <c r="J30" i="48"/>
  <c r="J39" i="48"/>
  <c r="J9" i="48"/>
  <c r="J16" i="48"/>
  <c r="L6" i="51"/>
  <c r="AQ21" i="47"/>
  <c r="H20" i="51" s="1"/>
  <c r="L20" i="51" s="1"/>
  <c r="M20" i="51" s="1"/>
  <c r="AQ40" i="47"/>
  <c r="H39" i="51" s="1"/>
  <c r="L39" i="51" s="1"/>
  <c r="M39" i="51" s="1"/>
  <c r="AQ52" i="47"/>
  <c r="H51" i="51" s="1"/>
  <c r="L51" i="51" s="1"/>
  <c r="M51" i="51" s="1"/>
  <c r="AQ57" i="47"/>
  <c r="H56" i="51" s="1"/>
  <c r="L56" i="51" s="1"/>
  <c r="M56" i="51" s="1"/>
  <c r="AQ20" i="47"/>
  <c r="H19" i="51" s="1"/>
  <c r="L19" i="51" s="1"/>
  <c r="M19" i="51" s="1"/>
  <c r="AQ26" i="47"/>
  <c r="H25" i="51" s="1"/>
  <c r="L25" i="51" s="1"/>
  <c r="M25" i="51" s="1"/>
  <c r="AQ12" i="47"/>
  <c r="H11" i="51" s="1"/>
  <c r="L11" i="51" s="1"/>
  <c r="M11" i="51" s="1"/>
  <c r="AQ28" i="47"/>
  <c r="H27" i="51" s="1"/>
  <c r="L27" i="51" s="1"/>
  <c r="M27" i="51" s="1"/>
  <c r="AQ16" i="47"/>
  <c r="H15" i="51" s="1"/>
  <c r="L15" i="51" s="1"/>
  <c r="M15" i="51" s="1"/>
  <c r="AQ54" i="47"/>
  <c r="H53" i="51" s="1"/>
  <c r="L53" i="51" s="1"/>
  <c r="M53" i="51" s="1"/>
  <c r="AQ22" i="47"/>
  <c r="H21" i="51" s="1"/>
  <c r="L21" i="51" s="1"/>
  <c r="M21" i="51" s="1"/>
  <c r="AQ41" i="47"/>
  <c r="H40" i="51" s="1"/>
  <c r="L40" i="51" s="1"/>
  <c r="M40" i="51" s="1"/>
  <c r="AQ43" i="47"/>
  <c r="H42" i="51" s="1"/>
  <c r="L42" i="51" s="1"/>
  <c r="M42" i="51" s="1"/>
  <c r="AQ32" i="47"/>
  <c r="H31" i="51" s="1"/>
  <c r="L31" i="51" s="1"/>
  <c r="M31" i="51" s="1"/>
  <c r="AQ9" i="47"/>
  <c r="H8" i="51" s="1"/>
  <c r="L8" i="51" s="1"/>
  <c r="M8" i="51" s="1"/>
  <c r="AQ53" i="47"/>
  <c r="H52" i="51" s="1"/>
  <c r="L52" i="51" s="1"/>
  <c r="M52" i="51" s="1"/>
  <c r="AQ45" i="47"/>
  <c r="H44" i="51" s="1"/>
  <c r="L44" i="51" s="1"/>
  <c r="M44" i="51" s="1"/>
  <c r="AQ44" i="47"/>
  <c r="H43" i="51" s="1"/>
  <c r="L43" i="51" s="1"/>
  <c r="M43" i="51" s="1"/>
  <c r="AQ34" i="47"/>
  <c r="H33" i="51" s="1"/>
  <c r="L33" i="51" s="1"/>
  <c r="M33" i="51" s="1"/>
  <c r="AQ33" i="47"/>
  <c r="H32" i="51" s="1"/>
  <c r="L32" i="51" s="1"/>
  <c r="M32" i="51" s="1"/>
  <c r="AQ23" i="47"/>
  <c r="H22" i="51" s="1"/>
  <c r="L22" i="51" s="1"/>
  <c r="M22" i="51" s="1"/>
  <c r="AQ37" i="47"/>
  <c r="H36" i="51" s="1"/>
  <c r="L36" i="51" s="1"/>
  <c r="M36" i="51" s="1"/>
  <c r="AQ29" i="47"/>
  <c r="H28" i="51" s="1"/>
  <c r="L28" i="51" s="1"/>
  <c r="M28" i="51" s="1"/>
  <c r="AQ31" i="47"/>
  <c r="H30" i="51" s="1"/>
  <c r="L30" i="51" s="1"/>
  <c r="M30" i="51" s="1"/>
  <c r="AQ39" i="47"/>
  <c r="H38" i="51" s="1"/>
  <c r="L38" i="51" s="1"/>
  <c r="M38" i="51" s="1"/>
  <c r="AQ17" i="47"/>
  <c r="H16" i="51" s="1"/>
  <c r="L16" i="51" s="1"/>
  <c r="M16" i="51" s="1"/>
  <c r="AQ35" i="47"/>
  <c r="H34" i="51" s="1"/>
  <c r="L34" i="51" s="1"/>
  <c r="M34" i="51" s="1"/>
  <c r="AQ13" i="47"/>
  <c r="H12" i="51" s="1"/>
  <c r="L12" i="51" s="1"/>
  <c r="M12" i="51" s="1"/>
  <c r="AQ50" i="47"/>
  <c r="H49" i="51" s="1"/>
  <c r="L49" i="51" s="1"/>
  <c r="M49" i="51" s="1"/>
  <c r="AQ25" i="47"/>
  <c r="H24" i="51" s="1"/>
  <c r="L24" i="51" s="1"/>
  <c r="M24" i="51" s="1"/>
  <c r="AQ24" i="47"/>
  <c r="H23" i="51" s="1"/>
  <c r="L23" i="51" s="1"/>
  <c r="M23" i="51" s="1"/>
  <c r="AQ48" i="47"/>
  <c r="H47" i="51" s="1"/>
  <c r="L47" i="51" s="1"/>
  <c r="M47" i="51" s="1"/>
  <c r="AQ47" i="47"/>
  <c r="H46" i="51" s="1"/>
  <c r="L46" i="51" s="1"/>
  <c r="M46" i="51" s="1"/>
  <c r="AQ19" i="47"/>
  <c r="H18" i="51" s="1"/>
  <c r="L18" i="51" s="1"/>
  <c r="M18" i="51" s="1"/>
  <c r="AQ10" i="47"/>
  <c r="H9" i="51" s="1"/>
  <c r="L9" i="51" s="1"/>
  <c r="M9" i="51" s="1"/>
  <c r="AQ8" i="47"/>
  <c r="H7" i="51" s="1"/>
  <c r="L7" i="51" s="1"/>
  <c r="M7" i="51" s="1"/>
  <c r="AQ46" i="47"/>
  <c r="H45" i="51" s="1"/>
  <c r="L45" i="51" s="1"/>
  <c r="M45" i="51" s="1"/>
  <c r="AQ14" i="47"/>
  <c r="H13" i="51" s="1"/>
  <c r="L13" i="51" s="1"/>
  <c r="M13" i="51" s="1"/>
  <c r="AQ42" i="47"/>
  <c r="H41" i="51" s="1"/>
  <c r="L41" i="51" s="1"/>
  <c r="M41" i="51" s="1"/>
  <c r="AQ51" i="47"/>
  <c r="H50" i="51" s="1"/>
  <c r="L50" i="51" s="1"/>
  <c r="M50" i="51" s="1"/>
  <c r="AQ11" i="47"/>
  <c r="H10" i="51" s="1"/>
  <c r="L10" i="51" s="1"/>
  <c r="M10" i="51" s="1"/>
  <c r="AQ49" i="47"/>
  <c r="H48" i="51" s="1"/>
  <c r="L48" i="51" s="1"/>
  <c r="M48" i="51" s="1"/>
  <c r="AQ36" i="47"/>
  <c r="H35" i="51" s="1"/>
  <c r="L35" i="51" s="1"/>
  <c r="M35" i="51" s="1"/>
  <c r="AQ38" i="47"/>
  <c r="H37" i="51" s="1"/>
  <c r="L37" i="51" s="1"/>
  <c r="M37" i="51" s="1"/>
  <c r="AQ55" i="47"/>
  <c r="H54" i="51" s="1"/>
  <c r="L54" i="51" s="1"/>
  <c r="M54" i="51" s="1"/>
  <c r="AQ30" i="47"/>
  <c r="H29" i="51" s="1"/>
  <c r="L29" i="51" s="1"/>
  <c r="M29" i="51" s="1"/>
  <c r="AQ56" i="47"/>
  <c r="H55" i="51" s="1"/>
  <c r="L55" i="51" s="1"/>
  <c r="M55" i="51" s="1"/>
  <c r="AQ27" i="47"/>
  <c r="H26" i="51" s="1"/>
  <c r="L26" i="51" s="1"/>
  <c r="M26" i="51" s="1"/>
  <c r="AQ15" i="47"/>
  <c r="H14" i="51" s="1"/>
  <c r="L14" i="51" s="1"/>
  <c r="M14" i="51" s="1"/>
  <c r="AQ18" i="47"/>
  <c r="H17" i="51" s="1"/>
  <c r="L17" i="51" s="1"/>
  <c r="M17" i="51" s="1"/>
  <c r="L54" i="48" l="1"/>
  <c r="M54" i="48"/>
  <c r="L44" i="48"/>
  <c r="M44" i="48"/>
  <c r="M15" i="48"/>
  <c r="L15" i="48"/>
  <c r="M42" i="48"/>
  <c r="L42" i="48"/>
  <c r="M28" i="48"/>
  <c r="L28" i="48"/>
  <c r="M30" i="48"/>
  <c r="L30" i="48"/>
  <c r="M35" i="48"/>
  <c r="L35" i="48"/>
  <c r="M41" i="48"/>
  <c r="L41" i="48"/>
  <c r="M49" i="48"/>
  <c r="L49" i="48"/>
  <c r="M50" i="48"/>
  <c r="L50" i="48"/>
  <c r="M12" i="48"/>
  <c r="L12" i="48"/>
  <c r="L10" i="48"/>
  <c r="M10" i="48"/>
  <c r="L19" i="48"/>
  <c r="M19" i="48"/>
  <c r="L8" i="48"/>
  <c r="M8" i="48"/>
  <c r="L27" i="48"/>
  <c r="M27" i="48"/>
  <c r="M11" i="48"/>
  <c r="L11" i="48"/>
  <c r="M48" i="48"/>
  <c r="L48" i="48"/>
  <c r="L43" i="48"/>
  <c r="M43" i="48"/>
  <c r="L38" i="48"/>
  <c r="M38" i="48"/>
  <c r="L46" i="48"/>
  <c r="M46" i="48"/>
  <c r="M33" i="48"/>
  <c r="L33" i="48"/>
  <c r="M23" i="48"/>
  <c r="L23" i="48"/>
  <c r="L47" i="48"/>
  <c r="M47" i="48"/>
  <c r="M32" i="48"/>
  <c r="L32" i="48"/>
  <c r="L55" i="48"/>
  <c r="M55" i="48"/>
  <c r="L40" i="48"/>
  <c r="M40" i="48"/>
  <c r="L20" i="48"/>
  <c r="M20" i="48"/>
  <c r="L56" i="48"/>
  <c r="M56" i="48"/>
  <c r="M52" i="48"/>
  <c r="L52" i="48"/>
  <c r="L34" i="48"/>
  <c r="M34" i="48"/>
  <c r="L16" i="48"/>
  <c r="M16" i="48"/>
  <c r="L9" i="48"/>
  <c r="M9" i="48"/>
  <c r="L17" i="48"/>
  <c r="M17" i="48"/>
  <c r="L24" i="48"/>
  <c r="M24" i="48"/>
  <c r="M51" i="48"/>
  <c r="L51" i="48"/>
  <c r="M36" i="48"/>
  <c r="L36" i="48"/>
  <c r="M22" i="48"/>
  <c r="L22" i="48"/>
  <c r="M25" i="48"/>
  <c r="L25" i="48"/>
  <c r="M45" i="48"/>
  <c r="L45" i="48"/>
  <c r="M21" i="48"/>
  <c r="L21" i="48"/>
  <c r="M37" i="48"/>
  <c r="L37" i="48"/>
  <c r="M31" i="48"/>
  <c r="L31" i="48"/>
  <c r="M14" i="48"/>
  <c r="L14" i="48"/>
  <c r="L7" i="48"/>
  <c r="M7" i="48"/>
  <c r="L6" i="48"/>
  <c r="M6" i="48"/>
  <c r="L18" i="48"/>
  <c r="M18" i="48"/>
  <c r="M39" i="48"/>
  <c r="L39" i="48"/>
  <c r="M13" i="48"/>
  <c r="L13" i="48"/>
  <c r="L29" i="48"/>
  <c r="M29" i="48"/>
  <c r="L26" i="48"/>
  <c r="M26" i="48"/>
  <c r="L53" i="48"/>
  <c r="M53" i="48"/>
  <c r="J57" i="48"/>
  <c r="L57" i="51"/>
  <c r="M6" i="51"/>
  <c r="H57" i="51"/>
  <c r="AQ58" i="47"/>
  <c r="M57" i="48" l="1"/>
  <c r="L57" i="48"/>
  <c r="M57" i="51"/>
  <c r="N6" i="51" s="1"/>
  <c r="N4" i="48" l="1"/>
  <c r="N52" i="48" s="1"/>
  <c r="O52" i="48" s="1"/>
  <c r="N29" i="48"/>
  <c r="O29" i="48" s="1"/>
  <c r="P29" i="48" s="1"/>
  <c r="N51" i="48"/>
  <c r="O51" i="48" s="1"/>
  <c r="N17" i="48"/>
  <c r="O17" i="48" s="1"/>
  <c r="P17" i="48" s="1"/>
  <c r="N47" i="48"/>
  <c r="O47" i="48" s="1"/>
  <c r="P47" i="48" s="1"/>
  <c r="N32" i="48"/>
  <c r="O32" i="48" s="1"/>
  <c r="P32" i="48" s="1"/>
  <c r="N49" i="48"/>
  <c r="O49" i="48" s="1"/>
  <c r="P49" i="48" s="1"/>
  <c r="N39" i="48"/>
  <c r="O39" i="48" s="1"/>
  <c r="N10" i="48"/>
  <c r="O10" i="48" s="1"/>
  <c r="P10" i="48" s="1"/>
  <c r="N9" i="48"/>
  <c r="O9" i="48" s="1"/>
  <c r="N54" i="48"/>
  <c r="O54" i="48" s="1"/>
  <c r="N11" i="48"/>
  <c r="O11" i="48" s="1"/>
  <c r="N16" i="48"/>
  <c r="O16" i="48" s="1"/>
  <c r="N27" i="48"/>
  <c r="O27" i="48" s="1"/>
  <c r="N6" i="48"/>
  <c r="O6" i="48" s="1"/>
  <c r="P6" i="48" s="1"/>
  <c r="N23" i="48"/>
  <c r="O23" i="48" s="1"/>
  <c r="N13" i="48"/>
  <c r="O13" i="48" s="1"/>
  <c r="P13" i="48" s="1"/>
  <c r="N33" i="48"/>
  <c r="O33" i="48" s="1"/>
  <c r="N44" i="48"/>
  <c r="O44" i="48" s="1"/>
  <c r="N7" i="48"/>
  <c r="O7" i="48" s="1"/>
  <c r="N26" i="48"/>
  <c r="O26" i="48" s="1"/>
  <c r="N22" i="48"/>
  <c r="O22" i="48" s="1"/>
  <c r="P22" i="48" s="1"/>
  <c r="N45" i="48"/>
  <c r="O45" i="48" s="1"/>
  <c r="P45" i="48" s="1"/>
  <c r="N20" i="48"/>
  <c r="O20" i="48" s="1"/>
  <c r="N14" i="48"/>
  <c r="O14" i="48" s="1"/>
  <c r="P14" i="48" s="1"/>
  <c r="N41" i="48"/>
  <c r="O41" i="48" s="1"/>
  <c r="P41" i="48" s="1"/>
  <c r="N38" i="48"/>
  <c r="O38" i="48" s="1"/>
  <c r="P38" i="48" s="1"/>
  <c r="N25" i="48"/>
  <c r="O25" i="48" s="1"/>
  <c r="N30" i="48"/>
  <c r="O30" i="48" s="1"/>
  <c r="P30" i="48" s="1"/>
  <c r="N43" i="48"/>
  <c r="O43" i="48" s="1"/>
  <c r="P43" i="48" s="1"/>
  <c r="J2" i="66"/>
  <c r="J2" i="64"/>
  <c r="J2" i="63"/>
  <c r="J2" i="62"/>
  <c r="J2" i="61"/>
  <c r="J2" i="59"/>
  <c r="J2" i="58"/>
  <c r="N8" i="48"/>
  <c r="O8" i="48" s="1"/>
  <c r="N21" i="48"/>
  <c r="O21" i="48" s="1"/>
  <c r="N18" i="48"/>
  <c r="O18" i="48" s="1"/>
  <c r="P18" i="48" s="1"/>
  <c r="N24" i="48"/>
  <c r="O24" i="48" s="1"/>
  <c r="P24" i="48" s="1"/>
  <c r="N48" i="48"/>
  <c r="O48" i="48" s="1"/>
  <c r="N46" i="48"/>
  <c r="O46" i="48" s="1"/>
  <c r="N15" i="48"/>
  <c r="O15" i="48" s="1"/>
  <c r="N50" i="48"/>
  <c r="O50" i="48" s="1"/>
  <c r="J2" i="53"/>
  <c r="J2" i="50"/>
  <c r="J2" i="54"/>
  <c r="J2" i="55"/>
  <c r="J2" i="52"/>
  <c r="J2" i="56"/>
  <c r="N41" i="51"/>
  <c r="N56" i="51"/>
  <c r="N21" i="51"/>
  <c r="N45" i="51"/>
  <c r="N33" i="51"/>
  <c r="N49" i="51"/>
  <c r="N14" i="51"/>
  <c r="N19" i="51"/>
  <c r="N36" i="51"/>
  <c r="N27" i="51"/>
  <c r="N17" i="51"/>
  <c r="N11" i="51"/>
  <c r="N40" i="51"/>
  <c r="N26" i="51"/>
  <c r="N51" i="51"/>
  <c r="N39" i="51"/>
  <c r="N50" i="51"/>
  <c r="N55" i="51"/>
  <c r="N48" i="51"/>
  <c r="N44" i="51"/>
  <c r="N37" i="51"/>
  <c r="N20" i="51"/>
  <c r="N43" i="51"/>
  <c r="N34" i="51"/>
  <c r="N16" i="51"/>
  <c r="N8" i="51"/>
  <c r="N52" i="51"/>
  <c r="N9" i="51"/>
  <c r="N28" i="51"/>
  <c r="N10" i="51"/>
  <c r="N12" i="51"/>
  <c r="N24" i="51"/>
  <c r="N53" i="51"/>
  <c r="N25" i="51"/>
  <c r="N38" i="51"/>
  <c r="N46" i="51"/>
  <c r="N13" i="51"/>
  <c r="N47" i="51"/>
  <c r="N7" i="51"/>
  <c r="N32" i="51"/>
  <c r="N35" i="51"/>
  <c r="N42" i="51"/>
  <c r="N54" i="51"/>
  <c r="N18" i="51"/>
  <c r="N31" i="51"/>
  <c r="N22" i="51"/>
  <c r="N30" i="51"/>
  <c r="N15" i="51"/>
  <c r="N29" i="51"/>
  <c r="N23" i="51"/>
  <c r="P25" i="48"/>
  <c r="P27" i="48"/>
  <c r="P51" i="48"/>
  <c r="P7" i="48"/>
  <c r="P26" i="48"/>
  <c r="P21" i="48"/>
  <c r="J2" i="69" l="1"/>
  <c r="N35" i="48"/>
  <c r="O35" i="48" s="1"/>
  <c r="N53" i="48"/>
  <c r="O53" i="48" s="1"/>
  <c r="P53" i="48" s="1"/>
  <c r="N12" i="48"/>
  <c r="O12" i="48" s="1"/>
  <c r="N34" i="48"/>
  <c r="O34" i="48" s="1"/>
  <c r="P34" i="48" s="1"/>
  <c r="N56" i="48"/>
  <c r="O56" i="48" s="1"/>
  <c r="P56" i="48" s="1"/>
  <c r="N40" i="48"/>
  <c r="O40" i="48" s="1"/>
  <c r="N36" i="48"/>
  <c r="O36" i="48" s="1"/>
  <c r="P36" i="48" s="1"/>
  <c r="N28" i="48"/>
  <c r="O28" i="48" s="1"/>
  <c r="N42" i="48"/>
  <c r="O42" i="48" s="1"/>
  <c r="P42" i="48" s="1"/>
  <c r="N37" i="48"/>
  <c r="O37" i="48" s="1"/>
  <c r="P37" i="48" s="1"/>
  <c r="N31" i="48"/>
  <c r="O31" i="48" s="1"/>
  <c r="P31" i="48" s="1"/>
  <c r="N19" i="48"/>
  <c r="O19" i="48" s="1"/>
  <c r="P19" i="48" s="1"/>
  <c r="N55" i="48"/>
  <c r="O55" i="48" s="1"/>
  <c r="P55" i="48" s="1"/>
  <c r="J2" i="67"/>
  <c r="J18" i="66"/>
  <c r="J18" i="63"/>
  <c r="J18" i="64"/>
  <c r="J18" i="62"/>
  <c r="J18" i="61"/>
  <c r="J18" i="59"/>
  <c r="J18" i="58"/>
  <c r="J20" i="66"/>
  <c r="J20" i="63"/>
  <c r="J20" i="64"/>
  <c r="J20" i="62"/>
  <c r="J20" i="61"/>
  <c r="J20" i="59"/>
  <c r="J20" i="58"/>
  <c r="J21" i="66"/>
  <c r="J21" i="64"/>
  <c r="J21" i="63"/>
  <c r="J21" i="62"/>
  <c r="J21" i="58"/>
  <c r="J21" i="59"/>
  <c r="J21" i="61"/>
  <c r="J32" i="66"/>
  <c r="J32" i="63"/>
  <c r="J32" i="62"/>
  <c r="J32" i="64"/>
  <c r="J32" i="61"/>
  <c r="J32" i="59"/>
  <c r="J32" i="58"/>
  <c r="J44" i="66"/>
  <c r="J44" i="62"/>
  <c r="J44" i="63"/>
  <c r="J44" i="64"/>
  <c r="J44" i="61"/>
  <c r="J44" i="59"/>
  <c r="J44" i="58"/>
  <c r="J15" i="66"/>
  <c r="J15" i="64"/>
  <c r="J15" i="63"/>
  <c r="J15" i="62"/>
  <c r="J15" i="59"/>
  <c r="J15" i="61"/>
  <c r="J15" i="58"/>
  <c r="J8" i="66"/>
  <c r="J8" i="63"/>
  <c r="J8" i="64"/>
  <c r="J8" i="62"/>
  <c r="J8" i="61"/>
  <c r="J8" i="59"/>
  <c r="J8" i="58"/>
  <c r="J6" i="66"/>
  <c r="J6" i="63"/>
  <c r="J6" i="64"/>
  <c r="J6" i="62"/>
  <c r="J6" i="61"/>
  <c r="J6" i="58"/>
  <c r="J6" i="59"/>
  <c r="J27" i="66"/>
  <c r="J27" i="64"/>
  <c r="J27" i="63"/>
  <c r="J27" i="62"/>
  <c r="J27" i="59"/>
  <c r="J27" i="61"/>
  <c r="J27" i="58"/>
  <c r="J51" i="66"/>
  <c r="J51" i="64"/>
  <c r="J51" i="62"/>
  <c r="J51" i="63"/>
  <c r="J51" i="59"/>
  <c r="J51" i="61"/>
  <c r="J51" i="58"/>
  <c r="J33" i="66"/>
  <c r="J33" i="64"/>
  <c r="J33" i="63"/>
  <c r="J33" i="62"/>
  <c r="J33" i="59"/>
  <c r="J33" i="58"/>
  <c r="J33" i="61"/>
  <c r="J40" i="66"/>
  <c r="J40" i="63"/>
  <c r="J40" i="64"/>
  <c r="J40" i="62"/>
  <c r="J40" i="61"/>
  <c r="J40" i="59"/>
  <c r="J40" i="58"/>
  <c r="J10" i="66"/>
  <c r="J10" i="63"/>
  <c r="J10" i="64"/>
  <c r="J10" i="62"/>
  <c r="J10" i="61"/>
  <c r="J10" i="58"/>
  <c r="J10" i="59"/>
  <c r="J38" i="66"/>
  <c r="J38" i="63"/>
  <c r="J38" i="64"/>
  <c r="J38" i="62"/>
  <c r="J38" i="59"/>
  <c r="J38" i="58"/>
  <c r="J38" i="61"/>
  <c r="J46" i="66"/>
  <c r="J46" i="63"/>
  <c r="J46" i="64"/>
  <c r="J46" i="62"/>
  <c r="J46" i="61"/>
  <c r="J46" i="59"/>
  <c r="J46" i="58"/>
  <c r="J5" i="66"/>
  <c r="J5" i="64"/>
  <c r="J5" i="63"/>
  <c r="J5" i="62"/>
  <c r="J5" i="58"/>
  <c r="J5" i="59"/>
  <c r="J5" i="61"/>
  <c r="J23" i="66"/>
  <c r="J23" i="64"/>
  <c r="J23" i="62"/>
  <c r="J23" i="63"/>
  <c r="J23" i="59"/>
  <c r="J23" i="61"/>
  <c r="J23" i="58"/>
  <c r="J28" i="66"/>
  <c r="J28" i="63"/>
  <c r="J28" i="64"/>
  <c r="J28" i="62"/>
  <c r="J28" i="61"/>
  <c r="J28" i="59"/>
  <c r="J28" i="58"/>
  <c r="J17" i="66"/>
  <c r="J17" i="64"/>
  <c r="J17" i="63"/>
  <c r="J17" i="62"/>
  <c r="J17" i="59"/>
  <c r="J17" i="61"/>
  <c r="J17" i="58"/>
  <c r="J36" i="66"/>
  <c r="J36" i="63"/>
  <c r="J36" i="62"/>
  <c r="J36" i="64"/>
  <c r="J36" i="61"/>
  <c r="J36" i="59"/>
  <c r="J36" i="58"/>
  <c r="J29" i="66"/>
  <c r="J29" i="64"/>
  <c r="J29" i="63"/>
  <c r="J29" i="62"/>
  <c r="J29" i="58"/>
  <c r="J29" i="61"/>
  <c r="J29" i="59"/>
  <c r="J35" i="66"/>
  <c r="J35" i="64"/>
  <c r="J35" i="62"/>
  <c r="J35" i="63"/>
  <c r="J35" i="59"/>
  <c r="J35" i="61"/>
  <c r="J35" i="58"/>
  <c r="J41" i="66"/>
  <c r="J41" i="64"/>
  <c r="J41" i="63"/>
  <c r="J41" i="62"/>
  <c r="J41" i="59"/>
  <c r="J41" i="58"/>
  <c r="J41" i="61"/>
  <c r="J3" i="66"/>
  <c r="J3" i="64"/>
  <c r="J3" i="62"/>
  <c r="J3" i="63"/>
  <c r="J3" i="59"/>
  <c r="J3" i="61"/>
  <c r="J3" i="58"/>
  <c r="J48" i="66"/>
  <c r="J48" i="62"/>
  <c r="J48" i="63"/>
  <c r="J48" i="64"/>
  <c r="J48" i="61"/>
  <c r="J48" i="59"/>
  <c r="J48" i="58"/>
  <c r="J19" i="66"/>
  <c r="J19" i="64"/>
  <c r="J19" i="62"/>
  <c r="J19" i="63"/>
  <c r="J19" i="59"/>
  <c r="J19" i="61"/>
  <c r="J19" i="58"/>
  <c r="J4" i="66"/>
  <c r="J4" i="63"/>
  <c r="J4" i="62"/>
  <c r="J4" i="64"/>
  <c r="J4" i="61"/>
  <c r="J4" i="59"/>
  <c r="J4" i="58"/>
  <c r="J22" i="66"/>
  <c r="J22" i="63"/>
  <c r="J22" i="64"/>
  <c r="J22" i="62"/>
  <c r="J22" i="61"/>
  <c r="J22" i="59"/>
  <c r="J22" i="58"/>
  <c r="J25" i="66"/>
  <c r="J25" i="64"/>
  <c r="J25" i="63"/>
  <c r="J25" i="62"/>
  <c r="J25" i="58"/>
  <c r="J25" i="59"/>
  <c r="J25" i="61"/>
  <c r="J12" i="66"/>
  <c r="J12" i="63"/>
  <c r="J12" i="64"/>
  <c r="J12" i="62"/>
  <c r="J12" i="61"/>
  <c r="J12" i="59"/>
  <c r="J12" i="58"/>
  <c r="J11" i="66"/>
  <c r="J11" i="64"/>
  <c r="J11" i="63"/>
  <c r="J11" i="62"/>
  <c r="J11" i="59"/>
  <c r="J11" i="61"/>
  <c r="J11" i="58"/>
  <c r="J30" i="66"/>
  <c r="J30" i="63"/>
  <c r="J30" i="64"/>
  <c r="J30" i="62"/>
  <c r="J30" i="58"/>
  <c r="J30" i="59"/>
  <c r="J30" i="61"/>
  <c r="J7" i="66"/>
  <c r="J7" i="64"/>
  <c r="J7" i="62"/>
  <c r="J7" i="63"/>
  <c r="J7" i="59"/>
  <c r="J7" i="61"/>
  <c r="J7" i="58"/>
  <c r="J16" i="66"/>
  <c r="J16" i="63"/>
  <c r="J16" i="62"/>
  <c r="J16" i="64"/>
  <c r="J16" i="61"/>
  <c r="J16" i="59"/>
  <c r="J16" i="58"/>
  <c r="J49" i="66"/>
  <c r="J49" i="64"/>
  <c r="J49" i="63"/>
  <c r="J49" i="62"/>
  <c r="J49" i="58"/>
  <c r="J49" i="59"/>
  <c r="J49" i="61"/>
  <c r="J14" i="66"/>
  <c r="J14" i="63"/>
  <c r="J14" i="64"/>
  <c r="J14" i="62"/>
  <c r="J14" i="61"/>
  <c r="J14" i="59"/>
  <c r="J14" i="58"/>
  <c r="J50" i="66"/>
  <c r="J50" i="63"/>
  <c r="J50" i="64"/>
  <c r="J50" i="62"/>
  <c r="J50" i="59"/>
  <c r="J50" i="58"/>
  <c r="J50" i="61"/>
  <c r="J45" i="66"/>
  <c r="J45" i="64"/>
  <c r="J45" i="63"/>
  <c r="J45" i="62"/>
  <c r="J45" i="58"/>
  <c r="J45" i="61"/>
  <c r="J45" i="59"/>
  <c r="J31" i="66"/>
  <c r="J31" i="64"/>
  <c r="J31" i="62"/>
  <c r="J31" i="63"/>
  <c r="J31" i="59"/>
  <c r="J31" i="61"/>
  <c r="J31" i="58"/>
  <c r="J24" i="66"/>
  <c r="J24" i="63"/>
  <c r="J24" i="64"/>
  <c r="J24" i="62"/>
  <c r="J24" i="61"/>
  <c r="J24" i="59"/>
  <c r="J24" i="58"/>
  <c r="J47" i="66"/>
  <c r="J47" i="64"/>
  <c r="J47" i="62"/>
  <c r="J47" i="63"/>
  <c r="J47" i="59"/>
  <c r="J47" i="61"/>
  <c r="J47" i="58"/>
  <c r="J43" i="66"/>
  <c r="J43" i="64"/>
  <c r="J43" i="63"/>
  <c r="J43" i="62"/>
  <c r="J43" i="59"/>
  <c r="J43" i="61"/>
  <c r="J43" i="58"/>
  <c r="J52" i="66"/>
  <c r="J52" i="62"/>
  <c r="J52" i="63"/>
  <c r="J52" i="64"/>
  <c r="J52" i="61"/>
  <c r="J52" i="59"/>
  <c r="J52" i="58"/>
  <c r="J9" i="66"/>
  <c r="J9" i="64"/>
  <c r="J9" i="63"/>
  <c r="J9" i="62"/>
  <c r="J9" i="59"/>
  <c r="J9" i="58"/>
  <c r="J9" i="61"/>
  <c r="J37" i="66"/>
  <c r="J37" i="64"/>
  <c r="J37" i="63"/>
  <c r="J37" i="62"/>
  <c r="J37" i="58"/>
  <c r="J37" i="61"/>
  <c r="J37" i="59"/>
  <c r="J42" i="66"/>
  <c r="J42" i="63"/>
  <c r="J42" i="64"/>
  <c r="J42" i="62"/>
  <c r="J42" i="61"/>
  <c r="J42" i="58"/>
  <c r="J42" i="59"/>
  <c r="J26" i="66"/>
  <c r="J26" i="63"/>
  <c r="J26" i="64"/>
  <c r="J26" i="62"/>
  <c r="J26" i="59"/>
  <c r="J26" i="61"/>
  <c r="J26" i="58"/>
  <c r="J34" i="66"/>
  <c r="J34" i="63"/>
  <c r="J34" i="64"/>
  <c r="J34" i="62"/>
  <c r="J34" i="58"/>
  <c r="J34" i="61"/>
  <c r="J34" i="59"/>
  <c r="J39" i="66"/>
  <c r="J39" i="64"/>
  <c r="J39" i="62"/>
  <c r="J39" i="63"/>
  <c r="J39" i="59"/>
  <c r="J39" i="61"/>
  <c r="J39" i="58"/>
  <c r="J13" i="66"/>
  <c r="J13" i="64"/>
  <c r="J13" i="63"/>
  <c r="J13" i="62"/>
  <c r="J13" i="58"/>
  <c r="J13" i="61"/>
  <c r="J13" i="59"/>
  <c r="J42" i="53"/>
  <c r="J42" i="50"/>
  <c r="J42" i="52"/>
  <c r="J42" i="54"/>
  <c r="J42" i="55"/>
  <c r="J42" i="56"/>
  <c r="J11" i="53"/>
  <c r="J11" i="54"/>
  <c r="J11" i="50"/>
  <c r="J11" i="52"/>
  <c r="J11" i="55"/>
  <c r="J11" i="56"/>
  <c r="J30" i="50"/>
  <c r="J30" i="53"/>
  <c r="J30" i="54"/>
  <c r="J30" i="52"/>
  <c r="J30" i="55"/>
  <c r="J30" i="56"/>
  <c r="J34" i="53"/>
  <c r="J34" i="54"/>
  <c r="J34" i="50"/>
  <c r="J34" i="52"/>
  <c r="J34" i="55"/>
  <c r="J34" i="56"/>
  <c r="J15" i="53"/>
  <c r="J15" i="50"/>
  <c r="J15" i="54"/>
  <c r="J15" i="52"/>
  <c r="J15" i="55"/>
  <c r="J15" i="56"/>
  <c r="J26" i="53"/>
  <c r="J26" i="50"/>
  <c r="J26" i="54"/>
  <c r="J26" i="52"/>
  <c r="J26" i="55"/>
  <c r="J26" i="56"/>
  <c r="J13" i="53"/>
  <c r="J13" i="50"/>
  <c r="J13" i="54"/>
  <c r="J13" i="52"/>
  <c r="J13" i="55"/>
  <c r="J13" i="56"/>
  <c r="J32" i="50"/>
  <c r="J32" i="53"/>
  <c r="J32" i="54"/>
  <c r="J32" i="52"/>
  <c r="J32" i="55"/>
  <c r="J32" i="56"/>
  <c r="J20" i="53"/>
  <c r="J20" i="50"/>
  <c r="J20" i="54"/>
  <c r="J20" i="52"/>
  <c r="J20" i="55"/>
  <c r="J20" i="56"/>
  <c r="J50" i="50"/>
  <c r="J50" i="53"/>
  <c r="J50" i="52"/>
  <c r="J50" i="54"/>
  <c r="J50" i="55"/>
  <c r="J50" i="56"/>
  <c r="J8" i="53"/>
  <c r="J8" i="50"/>
  <c r="J8" i="52"/>
  <c r="J8" i="54"/>
  <c r="J8" i="55"/>
  <c r="J8" i="56"/>
  <c r="J44" i="53"/>
  <c r="J44" i="50"/>
  <c r="J44" i="54"/>
  <c r="J44" i="52"/>
  <c r="J44" i="55"/>
  <c r="J44" i="56"/>
  <c r="J10" i="53"/>
  <c r="J10" i="50"/>
  <c r="J10" i="52"/>
  <c r="J10" i="54"/>
  <c r="J10" i="55"/>
  <c r="J10" i="56"/>
  <c r="J49" i="50"/>
  <c r="J49" i="53"/>
  <c r="J49" i="54"/>
  <c r="J49" i="52"/>
  <c r="J49" i="55"/>
  <c r="J49" i="56"/>
  <c r="J51" i="50"/>
  <c r="J51" i="52"/>
  <c r="J51" i="53"/>
  <c r="J51" i="54"/>
  <c r="J51" i="56"/>
  <c r="J51" i="55"/>
  <c r="J21" i="50"/>
  <c r="J21" i="53"/>
  <c r="J21" i="52"/>
  <c r="J21" i="54"/>
  <c r="J21" i="55"/>
  <c r="J21" i="56"/>
  <c r="J33" i="50"/>
  <c r="J33" i="53"/>
  <c r="J33" i="54"/>
  <c r="J33" i="55"/>
  <c r="J33" i="52"/>
  <c r="J33" i="56"/>
  <c r="J31" i="50"/>
  <c r="J31" i="53"/>
  <c r="J31" i="52"/>
  <c r="J31" i="55"/>
  <c r="J31" i="54"/>
  <c r="J31" i="56"/>
  <c r="J46" i="50"/>
  <c r="J46" i="53"/>
  <c r="J46" i="54"/>
  <c r="J46" i="52"/>
  <c r="J46" i="55"/>
  <c r="J46" i="56"/>
  <c r="J29" i="50"/>
  <c r="J29" i="53"/>
  <c r="J29" i="52"/>
  <c r="J29" i="54"/>
  <c r="J29" i="55"/>
  <c r="J29" i="56"/>
  <c r="J39" i="53"/>
  <c r="J39" i="50"/>
  <c r="J39" i="52"/>
  <c r="J39" i="54"/>
  <c r="J39" i="55"/>
  <c r="J39" i="56"/>
  <c r="J16" i="53"/>
  <c r="J16" i="50"/>
  <c r="J16" i="52"/>
  <c r="J16" i="54"/>
  <c r="J16" i="55"/>
  <c r="J16" i="56"/>
  <c r="J6" i="50"/>
  <c r="J6" i="53"/>
  <c r="J6" i="54"/>
  <c r="J6" i="52"/>
  <c r="J6" i="55"/>
  <c r="J6" i="56"/>
  <c r="J28" i="50"/>
  <c r="J28" i="53"/>
  <c r="J28" i="54"/>
  <c r="J28" i="55"/>
  <c r="J28" i="52"/>
  <c r="J28" i="56"/>
  <c r="J5" i="50"/>
  <c r="J5" i="53"/>
  <c r="J5" i="52"/>
  <c r="J5" i="54"/>
  <c r="J5" i="55"/>
  <c r="J5" i="56"/>
  <c r="J35" i="53"/>
  <c r="J35" i="50"/>
  <c r="J35" i="54"/>
  <c r="J35" i="52"/>
  <c r="J35" i="55"/>
  <c r="J35" i="56"/>
  <c r="J41" i="50"/>
  <c r="J41" i="53"/>
  <c r="J41" i="52"/>
  <c r="J41" i="54"/>
  <c r="J41" i="55"/>
  <c r="J41" i="56"/>
  <c r="J7" i="53"/>
  <c r="J7" i="50"/>
  <c r="J7" i="52"/>
  <c r="J7" i="54"/>
  <c r="J7" i="55"/>
  <c r="J7" i="56"/>
  <c r="J18" i="50"/>
  <c r="J18" i="53"/>
  <c r="J18" i="54"/>
  <c r="J18" i="52"/>
  <c r="J18" i="55"/>
  <c r="J18" i="56"/>
  <c r="J23" i="53"/>
  <c r="J23" i="50"/>
  <c r="J23" i="54"/>
  <c r="J23" i="52"/>
  <c r="J23" i="55"/>
  <c r="J23" i="56"/>
  <c r="J27" i="53"/>
  <c r="J27" i="54"/>
  <c r="J27" i="52"/>
  <c r="J27" i="50"/>
  <c r="J27" i="55"/>
  <c r="J27" i="56"/>
  <c r="J38" i="50"/>
  <c r="J38" i="53"/>
  <c r="J38" i="52"/>
  <c r="J38" i="54"/>
  <c r="J38" i="55"/>
  <c r="J38" i="56"/>
  <c r="J24" i="50"/>
  <c r="J24" i="53"/>
  <c r="J24" i="52"/>
  <c r="J24" i="54"/>
  <c r="J24" i="55"/>
  <c r="J24" i="56"/>
  <c r="J3" i="50"/>
  <c r="J3" i="53"/>
  <c r="J3" i="52"/>
  <c r="J3" i="54"/>
  <c r="J3" i="55"/>
  <c r="J3" i="56"/>
  <c r="J48" i="50"/>
  <c r="J48" i="53"/>
  <c r="J48" i="52"/>
  <c r="J48" i="54"/>
  <c r="J48" i="55"/>
  <c r="J48" i="56"/>
  <c r="J47" i="53"/>
  <c r="J47" i="54"/>
  <c r="J47" i="50"/>
  <c r="J47" i="52"/>
  <c r="J47" i="55"/>
  <c r="J47" i="56"/>
  <c r="J17" i="53"/>
  <c r="J17" i="50"/>
  <c r="J17" i="54"/>
  <c r="J17" i="52"/>
  <c r="J17" i="55"/>
  <c r="J17" i="56"/>
  <c r="J43" i="53"/>
  <c r="J43" i="50"/>
  <c r="J43" i="52"/>
  <c r="J43" i="54"/>
  <c r="J43" i="55"/>
  <c r="J43" i="56"/>
  <c r="J4" i="50"/>
  <c r="J4" i="53"/>
  <c r="J4" i="52"/>
  <c r="J4" i="55"/>
  <c r="J4" i="54"/>
  <c r="J4" i="56"/>
  <c r="J22" i="53"/>
  <c r="J22" i="50"/>
  <c r="J22" i="54"/>
  <c r="J22" i="52"/>
  <c r="J22" i="55"/>
  <c r="J22" i="56"/>
  <c r="J52" i="53"/>
  <c r="J52" i="50"/>
  <c r="J52" i="52"/>
  <c r="J52" i="54"/>
  <c r="J52" i="55"/>
  <c r="J52" i="56"/>
  <c r="J14" i="53"/>
  <c r="J14" i="50"/>
  <c r="J14" i="54"/>
  <c r="J14" i="52"/>
  <c r="J14" i="55"/>
  <c r="J14" i="56"/>
  <c r="J40" i="53"/>
  <c r="J40" i="50"/>
  <c r="J40" i="52"/>
  <c r="J40" i="54"/>
  <c r="J40" i="55"/>
  <c r="J40" i="56"/>
  <c r="J45" i="53"/>
  <c r="J45" i="50"/>
  <c r="J45" i="52"/>
  <c r="J45" i="54"/>
  <c r="J45" i="55"/>
  <c r="J45" i="56"/>
  <c r="J19" i="53"/>
  <c r="J19" i="50"/>
  <c r="J19" i="54"/>
  <c r="J19" i="52"/>
  <c r="J19" i="55"/>
  <c r="J19" i="56"/>
  <c r="J25" i="50"/>
  <c r="J25" i="52"/>
  <c r="J25" i="54"/>
  <c r="J25" i="53"/>
  <c r="J25" i="55"/>
  <c r="J25" i="56"/>
  <c r="J9" i="50"/>
  <c r="J9" i="53"/>
  <c r="J9" i="54"/>
  <c r="J9" i="52"/>
  <c r="J9" i="55"/>
  <c r="J9" i="56"/>
  <c r="J12" i="50"/>
  <c r="J12" i="53"/>
  <c r="J12" i="54"/>
  <c r="J12" i="52"/>
  <c r="J12" i="55"/>
  <c r="J12" i="56"/>
  <c r="J36" i="50"/>
  <c r="J36" i="53"/>
  <c r="J36" i="52"/>
  <c r="J36" i="55"/>
  <c r="J36" i="54"/>
  <c r="J36" i="56"/>
  <c r="J37" i="50"/>
  <c r="J37" i="53"/>
  <c r="J37" i="54"/>
  <c r="J37" i="52"/>
  <c r="J37" i="55"/>
  <c r="J37" i="56"/>
  <c r="N57" i="51"/>
  <c r="P35" i="48"/>
  <c r="P50" i="48"/>
  <c r="P9" i="48"/>
  <c r="P8" i="48"/>
  <c r="P15" i="48"/>
  <c r="P44" i="48"/>
  <c r="P33" i="48"/>
  <c r="P28" i="48"/>
  <c r="P46" i="48"/>
  <c r="P40" i="48"/>
  <c r="P39" i="48"/>
  <c r="P23" i="48"/>
  <c r="P54" i="48"/>
  <c r="P52" i="48"/>
  <c r="P12" i="48"/>
  <c r="P48" i="48"/>
  <c r="P20" i="48"/>
  <c r="P16" i="48"/>
  <c r="P11" i="48"/>
  <c r="J12" i="69" l="1"/>
  <c r="J12" i="70" s="1"/>
  <c r="J22" i="69"/>
  <c r="J22" i="70" s="1"/>
  <c r="J49" i="69"/>
  <c r="J49" i="70" s="1"/>
  <c r="J32" i="69"/>
  <c r="J32" i="70" s="1"/>
  <c r="J26" i="69"/>
  <c r="J26" i="70" s="1"/>
  <c r="J37" i="69"/>
  <c r="J37" i="70" s="1"/>
  <c r="J14" i="69"/>
  <c r="J14" i="70" s="1"/>
  <c r="J9" i="69"/>
  <c r="J9" i="70" s="1"/>
  <c r="J19" i="69"/>
  <c r="J19" i="70" s="1"/>
  <c r="J17" i="69"/>
  <c r="J17" i="70" s="1"/>
  <c r="J18" i="69"/>
  <c r="J18" i="70" s="1"/>
  <c r="J6" i="69"/>
  <c r="J6" i="70" s="1"/>
  <c r="J46" i="69"/>
  <c r="J46" i="70" s="1"/>
  <c r="J20" i="69"/>
  <c r="J20" i="70" s="1"/>
  <c r="J13" i="69"/>
  <c r="J13" i="70" s="1"/>
  <c r="J15" i="69"/>
  <c r="J15" i="70" s="1"/>
  <c r="J30" i="69"/>
  <c r="J30" i="70" s="1"/>
  <c r="J40" i="69"/>
  <c r="J40" i="70" s="1"/>
  <c r="J52" i="69"/>
  <c r="J52" i="70" s="1"/>
  <c r="J4" i="69"/>
  <c r="J4" i="70" s="1"/>
  <c r="J48" i="69"/>
  <c r="J48" i="70" s="1"/>
  <c r="J24" i="69"/>
  <c r="J24" i="70" s="1"/>
  <c r="J27" i="69"/>
  <c r="J27" i="70" s="1"/>
  <c r="J41" i="69"/>
  <c r="J41" i="70" s="1"/>
  <c r="J5" i="69"/>
  <c r="J5" i="70" s="1"/>
  <c r="J39" i="69"/>
  <c r="J39" i="70" s="1"/>
  <c r="J10" i="69"/>
  <c r="J10" i="70" s="1"/>
  <c r="J8" i="69"/>
  <c r="J8" i="70" s="1"/>
  <c r="J42" i="69"/>
  <c r="J42" i="70" s="1"/>
  <c r="J51" i="69"/>
  <c r="J51" i="70" s="1"/>
  <c r="J33" i="69"/>
  <c r="J33" i="70" s="1"/>
  <c r="J36" i="69"/>
  <c r="J36" i="70" s="1"/>
  <c r="J28" i="69"/>
  <c r="J28" i="70" s="1"/>
  <c r="J47" i="69"/>
  <c r="J47" i="70" s="1"/>
  <c r="J35" i="69"/>
  <c r="J35" i="70" s="1"/>
  <c r="J44" i="69"/>
  <c r="J44" i="70" s="1"/>
  <c r="J34" i="69"/>
  <c r="J34" i="70" s="1"/>
  <c r="J11" i="69"/>
  <c r="J11" i="70" s="1"/>
  <c r="J23" i="69"/>
  <c r="J23" i="70" s="1"/>
  <c r="J45" i="69"/>
  <c r="J45" i="70" s="1"/>
  <c r="J43" i="69"/>
  <c r="J43" i="70" s="1"/>
  <c r="J3" i="69"/>
  <c r="J3" i="70" s="1"/>
  <c r="J38" i="69"/>
  <c r="J38" i="70" s="1"/>
  <c r="J7" i="69"/>
  <c r="J7" i="70" s="1"/>
  <c r="J16" i="69"/>
  <c r="J16" i="70" s="1"/>
  <c r="J29" i="69"/>
  <c r="J29" i="70" s="1"/>
  <c r="J31" i="69"/>
  <c r="J31" i="70" s="1"/>
  <c r="J21" i="69"/>
  <c r="J21" i="70" s="1"/>
  <c r="J50" i="69"/>
  <c r="J50" i="70" s="1"/>
  <c r="J25" i="69"/>
  <c r="J25" i="70" s="1"/>
  <c r="J2" i="70"/>
  <c r="N57" i="48"/>
  <c r="O57" i="48"/>
  <c r="Q40" i="48" s="1"/>
  <c r="C36" i="63" s="1"/>
  <c r="J18" i="67"/>
  <c r="J6" i="67"/>
  <c r="J40" i="67"/>
  <c r="J52" i="67"/>
  <c r="J24" i="67"/>
  <c r="J5" i="67"/>
  <c r="J17" i="67"/>
  <c r="J27" i="67"/>
  <c r="J19" i="67"/>
  <c r="J53" i="62"/>
  <c r="J53" i="61"/>
  <c r="J53" i="59"/>
  <c r="J53" i="63"/>
  <c r="J53" i="64"/>
  <c r="J53" i="66"/>
  <c r="J53" i="58"/>
  <c r="J31" i="67"/>
  <c r="J45" i="67"/>
  <c r="J43" i="67"/>
  <c r="J3" i="67"/>
  <c r="J38" i="67"/>
  <c r="J7" i="67"/>
  <c r="J16" i="67"/>
  <c r="J29" i="67"/>
  <c r="J21" i="67"/>
  <c r="J50" i="67"/>
  <c r="J37" i="67"/>
  <c r="J12" i="67"/>
  <c r="J25" i="67"/>
  <c r="J14" i="67"/>
  <c r="J22" i="67"/>
  <c r="J23" i="67"/>
  <c r="J35" i="67"/>
  <c r="J28" i="67"/>
  <c r="J49" i="67"/>
  <c r="J44" i="67"/>
  <c r="J32" i="67"/>
  <c r="J26" i="67"/>
  <c r="J47" i="67"/>
  <c r="J34" i="67"/>
  <c r="J11" i="67"/>
  <c r="G36" i="66"/>
  <c r="H36" i="66"/>
  <c r="I36" i="66"/>
  <c r="E36" i="66"/>
  <c r="F36" i="66"/>
  <c r="B36" i="66"/>
  <c r="C36" i="66"/>
  <c r="I36" i="64"/>
  <c r="G36" i="64"/>
  <c r="E36" i="63"/>
  <c r="F36" i="64"/>
  <c r="F36" i="63"/>
  <c r="E36" i="64"/>
  <c r="G36" i="63"/>
  <c r="H36" i="63"/>
  <c r="C36" i="64"/>
  <c r="I36" i="63"/>
  <c r="B36" i="64"/>
  <c r="B36" i="63"/>
  <c r="I36" i="62"/>
  <c r="H36" i="62"/>
  <c r="E36" i="62"/>
  <c r="G36" i="62"/>
  <c r="F36" i="62"/>
  <c r="H36" i="61"/>
  <c r="C36" i="59"/>
  <c r="I36" i="61"/>
  <c r="B36" i="59"/>
  <c r="E36" i="61"/>
  <c r="F36" i="61"/>
  <c r="I36" i="59"/>
  <c r="E36" i="58"/>
  <c r="G36" i="61"/>
  <c r="H36" i="59"/>
  <c r="I36" i="58"/>
  <c r="G36" i="59"/>
  <c r="H36" i="58"/>
  <c r="F36" i="59"/>
  <c r="G36" i="58"/>
  <c r="E36" i="59"/>
  <c r="F36" i="58"/>
  <c r="C36" i="58"/>
  <c r="J36" i="67"/>
  <c r="J4" i="67"/>
  <c r="J48" i="67"/>
  <c r="J41" i="67"/>
  <c r="J39" i="67"/>
  <c r="J51" i="67"/>
  <c r="J10" i="67"/>
  <c r="J8" i="67"/>
  <c r="J42" i="67"/>
  <c r="J9" i="67"/>
  <c r="J46" i="67"/>
  <c r="J33" i="67"/>
  <c r="J20" i="67"/>
  <c r="J13" i="67"/>
  <c r="J15" i="67"/>
  <c r="J30" i="67"/>
  <c r="J53" i="53"/>
  <c r="Q44" i="48"/>
  <c r="J53" i="54"/>
  <c r="J53" i="55"/>
  <c r="J53" i="50"/>
  <c r="H36" i="52"/>
  <c r="F36" i="52"/>
  <c r="B36" i="52"/>
  <c r="E36" i="53"/>
  <c r="I36" i="50"/>
  <c r="C36" i="50"/>
  <c r="I36" i="53"/>
  <c r="G36" i="56"/>
  <c r="E36" i="55"/>
  <c r="C36" i="53"/>
  <c r="C36" i="52"/>
  <c r="H36" i="50"/>
  <c r="C36" i="54"/>
  <c r="B36" i="50"/>
  <c r="E36" i="56"/>
  <c r="G36" i="50"/>
  <c r="I36" i="54"/>
  <c r="B36" i="53"/>
  <c r="I36" i="52"/>
  <c r="F36" i="56"/>
  <c r="B36" i="54"/>
  <c r="C36" i="55"/>
  <c r="B36" i="55"/>
  <c r="C36" i="56"/>
  <c r="F36" i="50"/>
  <c r="I36" i="55"/>
  <c r="H36" i="54"/>
  <c r="G36" i="53"/>
  <c r="H36" i="53"/>
  <c r="G36" i="52"/>
  <c r="E36" i="52"/>
  <c r="B36" i="56"/>
  <c r="G36" i="55"/>
  <c r="F36" i="55"/>
  <c r="G36" i="54"/>
  <c r="E36" i="54"/>
  <c r="F36" i="54"/>
  <c r="E36" i="50"/>
  <c r="I36" i="56"/>
  <c r="H36" i="56"/>
  <c r="F36" i="53"/>
  <c r="H36" i="55"/>
  <c r="J53" i="52"/>
  <c r="Q15" i="48"/>
  <c r="Q20" i="48"/>
  <c r="J53" i="56"/>
  <c r="Q23" i="48"/>
  <c r="Q39" i="48"/>
  <c r="Q48" i="48"/>
  <c r="Q19" i="48"/>
  <c r="Q7" i="48"/>
  <c r="Q30" i="48"/>
  <c r="Q53" i="48"/>
  <c r="Q21" i="48"/>
  <c r="Q51" i="48"/>
  <c r="Q56" i="48"/>
  <c r="P57" i="48"/>
  <c r="Q38" i="48"/>
  <c r="Q29" i="48"/>
  <c r="Q24" i="48"/>
  <c r="Q55" i="48"/>
  <c r="Q49" i="48"/>
  <c r="Q14" i="48"/>
  <c r="Q13" i="48"/>
  <c r="Q18" i="48"/>
  <c r="Q31" i="48"/>
  <c r="Q32" i="48"/>
  <c r="Q27" i="48"/>
  <c r="Q43" i="48"/>
  <c r="Q22" i="48"/>
  <c r="Q17" i="48"/>
  <c r="Q25" i="48"/>
  <c r="Q47" i="48"/>
  <c r="Q41" i="48"/>
  <c r="Q42" i="48"/>
  <c r="Q10" i="48"/>
  <c r="Q37" i="48"/>
  <c r="Q36" i="48"/>
  <c r="Q45" i="48"/>
  <c r="Q34" i="48"/>
  <c r="Q26" i="48"/>
  <c r="Q6" i="48"/>
  <c r="Q8" i="48"/>
  <c r="Q12" i="48"/>
  <c r="Q46" i="48"/>
  <c r="Q9" i="48"/>
  <c r="Q52" i="48"/>
  <c r="Q28" i="48"/>
  <c r="Q11" i="48"/>
  <c r="Q50" i="48"/>
  <c r="Q54" i="48"/>
  <c r="Q33" i="48"/>
  <c r="Q16" i="48"/>
  <c r="Q35" i="48"/>
  <c r="E36" i="69" l="1"/>
  <c r="E36" i="70" s="1"/>
  <c r="I36" i="69"/>
  <c r="I36" i="70" s="1"/>
  <c r="J53" i="70"/>
  <c r="G36" i="69"/>
  <c r="G36" i="70" s="1"/>
  <c r="J53" i="69"/>
  <c r="F36" i="69"/>
  <c r="F36" i="70" s="1"/>
  <c r="C36" i="61"/>
  <c r="C36" i="69" s="1"/>
  <c r="C36" i="70" s="1"/>
  <c r="B36" i="62"/>
  <c r="B36" i="67" s="1"/>
  <c r="H36" i="64"/>
  <c r="H36" i="67" s="1"/>
  <c r="B36" i="61"/>
  <c r="C36" i="62"/>
  <c r="C36" i="67"/>
  <c r="K36" i="63"/>
  <c r="G36" i="67"/>
  <c r="F36" i="67"/>
  <c r="E36" i="67"/>
  <c r="C5" i="66"/>
  <c r="G5" i="66"/>
  <c r="I5" i="66"/>
  <c r="B5" i="66"/>
  <c r="E5" i="66"/>
  <c r="H5" i="66"/>
  <c r="F5" i="66"/>
  <c r="F5" i="63"/>
  <c r="G5" i="63"/>
  <c r="H5" i="63"/>
  <c r="I5" i="64"/>
  <c r="I5" i="63"/>
  <c r="H5" i="64"/>
  <c r="G5" i="64"/>
  <c r="F5" i="64"/>
  <c r="E5" i="64"/>
  <c r="B5" i="63"/>
  <c r="C5" i="64"/>
  <c r="C5" i="63"/>
  <c r="F5" i="62"/>
  <c r="G5" i="62"/>
  <c r="E5" i="62"/>
  <c r="C5" i="62"/>
  <c r="B5" i="62"/>
  <c r="H5" i="62"/>
  <c r="B5" i="64"/>
  <c r="I5" i="62"/>
  <c r="E5" i="63"/>
  <c r="E5" i="59"/>
  <c r="B5" i="61"/>
  <c r="C5" i="61"/>
  <c r="E5" i="61"/>
  <c r="F5" i="61"/>
  <c r="G5" i="61"/>
  <c r="H5" i="61"/>
  <c r="C5" i="58"/>
  <c r="I5" i="58"/>
  <c r="I5" i="59"/>
  <c r="H5" i="58"/>
  <c r="H5" i="59"/>
  <c r="G5" i="58"/>
  <c r="F5" i="58"/>
  <c r="G5" i="59"/>
  <c r="I5" i="61"/>
  <c r="C5" i="59"/>
  <c r="F5" i="59"/>
  <c r="E5" i="58"/>
  <c r="B5" i="59"/>
  <c r="I37" i="66"/>
  <c r="G37" i="66"/>
  <c r="C37" i="66"/>
  <c r="B37" i="66"/>
  <c r="E37" i="66"/>
  <c r="F37" i="66"/>
  <c r="H37" i="66"/>
  <c r="F37" i="63"/>
  <c r="G37" i="63"/>
  <c r="H37" i="63"/>
  <c r="I37" i="64"/>
  <c r="I37" i="63"/>
  <c r="H37" i="64"/>
  <c r="G37" i="64"/>
  <c r="F37" i="64"/>
  <c r="E37" i="64"/>
  <c r="B37" i="63"/>
  <c r="C37" i="64"/>
  <c r="C37" i="63"/>
  <c r="F37" i="62"/>
  <c r="E37" i="62"/>
  <c r="E37" i="63"/>
  <c r="G37" i="62"/>
  <c r="C37" i="62"/>
  <c r="B37" i="62"/>
  <c r="I37" i="62"/>
  <c r="B37" i="64"/>
  <c r="H37" i="62"/>
  <c r="F37" i="59"/>
  <c r="E37" i="59"/>
  <c r="B37" i="61"/>
  <c r="C37" i="59"/>
  <c r="C37" i="61"/>
  <c r="B37" i="59"/>
  <c r="E37" i="61"/>
  <c r="F37" i="61"/>
  <c r="H37" i="61"/>
  <c r="G37" i="61"/>
  <c r="I37" i="61"/>
  <c r="I37" i="58"/>
  <c r="H37" i="58"/>
  <c r="G37" i="58"/>
  <c r="C37" i="58"/>
  <c r="F37" i="58"/>
  <c r="I37" i="59"/>
  <c r="E37" i="58"/>
  <c r="H37" i="59"/>
  <c r="G37" i="59"/>
  <c r="G45" i="66"/>
  <c r="B45" i="66"/>
  <c r="C45" i="66"/>
  <c r="H45" i="66"/>
  <c r="I45" i="66"/>
  <c r="E45" i="66"/>
  <c r="F45" i="66"/>
  <c r="F45" i="63"/>
  <c r="B45" i="62"/>
  <c r="G45" i="63"/>
  <c r="H45" i="63"/>
  <c r="I45" i="64"/>
  <c r="I45" i="63"/>
  <c r="H45" i="64"/>
  <c r="G45" i="64"/>
  <c r="I45" i="62"/>
  <c r="F45" i="64"/>
  <c r="H45" i="62"/>
  <c r="E45" i="64"/>
  <c r="G45" i="62"/>
  <c r="B45" i="63"/>
  <c r="F45" i="62"/>
  <c r="C45" i="64"/>
  <c r="C45" i="63"/>
  <c r="E45" i="62"/>
  <c r="C45" i="62"/>
  <c r="B45" i="64"/>
  <c r="E45" i="63"/>
  <c r="F45" i="59"/>
  <c r="E45" i="59"/>
  <c r="B45" i="61"/>
  <c r="C45" i="59"/>
  <c r="C45" i="61"/>
  <c r="B45" i="59"/>
  <c r="E45" i="61"/>
  <c r="F45" i="61"/>
  <c r="G45" i="59"/>
  <c r="I45" i="59"/>
  <c r="C45" i="58"/>
  <c r="G45" i="61"/>
  <c r="H45" i="61"/>
  <c r="I45" i="61"/>
  <c r="I45" i="58"/>
  <c r="H45" i="58"/>
  <c r="G45" i="58"/>
  <c r="F45" i="58"/>
  <c r="E45" i="58"/>
  <c r="H45" i="59"/>
  <c r="E15" i="66"/>
  <c r="F15" i="66"/>
  <c r="G15" i="66"/>
  <c r="I15" i="66"/>
  <c r="H15" i="66"/>
  <c r="B15" i="66"/>
  <c r="C15" i="66"/>
  <c r="F15" i="64"/>
  <c r="E15" i="64"/>
  <c r="B15" i="63"/>
  <c r="C15" i="64"/>
  <c r="C15" i="63"/>
  <c r="B15" i="64"/>
  <c r="E15" i="63"/>
  <c r="F15" i="63"/>
  <c r="G15" i="63"/>
  <c r="H15" i="63"/>
  <c r="I15" i="64"/>
  <c r="I15" i="63"/>
  <c r="E15" i="62"/>
  <c r="G15" i="64"/>
  <c r="I15" i="62"/>
  <c r="H15" i="62"/>
  <c r="H15" i="64"/>
  <c r="G15" i="62"/>
  <c r="F15" i="62"/>
  <c r="C15" i="62"/>
  <c r="B15" i="62"/>
  <c r="E15" i="61"/>
  <c r="F15" i="61"/>
  <c r="G15" i="61"/>
  <c r="H15" i="61"/>
  <c r="I15" i="61"/>
  <c r="G15" i="59"/>
  <c r="B15" i="61"/>
  <c r="F15" i="59"/>
  <c r="G15" i="58"/>
  <c r="E15" i="59"/>
  <c r="F15" i="58"/>
  <c r="I15" i="59"/>
  <c r="E15" i="58"/>
  <c r="C15" i="59"/>
  <c r="B15" i="59"/>
  <c r="C15" i="58"/>
  <c r="I15" i="58"/>
  <c r="C15" i="61"/>
  <c r="H15" i="59"/>
  <c r="H15" i="58"/>
  <c r="E51" i="66"/>
  <c r="F51" i="66"/>
  <c r="H51" i="66"/>
  <c r="G51" i="66"/>
  <c r="I51" i="66"/>
  <c r="B51" i="66"/>
  <c r="C51" i="66"/>
  <c r="F51" i="64"/>
  <c r="H51" i="62"/>
  <c r="E51" i="64"/>
  <c r="G51" i="62"/>
  <c r="B51" i="63"/>
  <c r="F51" i="62"/>
  <c r="C51" i="64"/>
  <c r="C51" i="63"/>
  <c r="E51" i="62"/>
  <c r="B51" i="64"/>
  <c r="E51" i="63"/>
  <c r="C51" i="62"/>
  <c r="F51" i="63"/>
  <c r="B51" i="62"/>
  <c r="G51" i="63"/>
  <c r="H51" i="63"/>
  <c r="I51" i="64"/>
  <c r="I51" i="63"/>
  <c r="H51" i="64"/>
  <c r="G51" i="64"/>
  <c r="I51" i="62"/>
  <c r="E51" i="61"/>
  <c r="F51" i="61"/>
  <c r="G51" i="61"/>
  <c r="H51" i="61"/>
  <c r="I51" i="59"/>
  <c r="I51" i="61"/>
  <c r="H51" i="59"/>
  <c r="G51" i="59"/>
  <c r="F51" i="59"/>
  <c r="E51" i="59"/>
  <c r="G51" i="58"/>
  <c r="C51" i="59"/>
  <c r="F51" i="58"/>
  <c r="C51" i="61"/>
  <c r="B51" i="59"/>
  <c r="E51" i="58"/>
  <c r="C51" i="58"/>
  <c r="B51" i="61"/>
  <c r="H51" i="58"/>
  <c r="I51" i="58"/>
  <c r="K36" i="59"/>
  <c r="G44" i="66"/>
  <c r="E44" i="66"/>
  <c r="H44" i="66"/>
  <c r="I44" i="66"/>
  <c r="F44" i="66"/>
  <c r="B44" i="66"/>
  <c r="C44" i="66"/>
  <c r="I44" i="64"/>
  <c r="C44" i="63"/>
  <c r="H44" i="64"/>
  <c r="G44" i="64"/>
  <c r="E44" i="63"/>
  <c r="I44" i="62"/>
  <c r="F44" i="64"/>
  <c r="F44" i="63"/>
  <c r="H44" i="62"/>
  <c r="E44" i="64"/>
  <c r="G44" i="63"/>
  <c r="G44" i="62"/>
  <c r="H44" i="63"/>
  <c r="F44" i="62"/>
  <c r="C44" i="64"/>
  <c r="I44" i="63"/>
  <c r="E44" i="62"/>
  <c r="B44" i="64"/>
  <c r="C44" i="62"/>
  <c r="B44" i="62"/>
  <c r="B44" i="63"/>
  <c r="H44" i="61"/>
  <c r="C44" i="59"/>
  <c r="I44" i="61"/>
  <c r="B44" i="59"/>
  <c r="B44" i="61"/>
  <c r="I44" i="59"/>
  <c r="C44" i="61"/>
  <c r="E44" i="61"/>
  <c r="I44" i="58"/>
  <c r="H44" i="59"/>
  <c r="H44" i="58"/>
  <c r="G44" i="59"/>
  <c r="G44" i="58"/>
  <c r="F44" i="59"/>
  <c r="F44" i="58"/>
  <c r="E44" i="59"/>
  <c r="E44" i="58"/>
  <c r="C44" i="58"/>
  <c r="F44" i="61"/>
  <c r="G44" i="61"/>
  <c r="G20" i="66"/>
  <c r="H20" i="66"/>
  <c r="I20" i="66"/>
  <c r="E20" i="66"/>
  <c r="F20" i="66"/>
  <c r="B20" i="66"/>
  <c r="C20" i="66"/>
  <c r="I20" i="64"/>
  <c r="C20" i="63"/>
  <c r="H20" i="64"/>
  <c r="G20" i="64"/>
  <c r="E20" i="63"/>
  <c r="F20" i="64"/>
  <c r="F20" i="63"/>
  <c r="E20" i="64"/>
  <c r="G20" i="63"/>
  <c r="H20" i="63"/>
  <c r="C20" i="64"/>
  <c r="I20" i="63"/>
  <c r="B20" i="64"/>
  <c r="C20" i="62"/>
  <c r="B20" i="62"/>
  <c r="E20" i="62"/>
  <c r="G20" i="62"/>
  <c r="I20" i="62"/>
  <c r="H20" i="62"/>
  <c r="B20" i="63"/>
  <c r="F20" i="62"/>
  <c r="H20" i="61"/>
  <c r="C20" i="59"/>
  <c r="I20" i="61"/>
  <c r="B20" i="59"/>
  <c r="B20" i="61"/>
  <c r="C20" i="61"/>
  <c r="E20" i="61"/>
  <c r="I20" i="58"/>
  <c r="I20" i="59"/>
  <c r="H20" i="58"/>
  <c r="H20" i="59"/>
  <c r="G20" i="58"/>
  <c r="E20" i="58"/>
  <c r="G20" i="59"/>
  <c r="F20" i="58"/>
  <c r="F20" i="59"/>
  <c r="E20" i="59"/>
  <c r="F20" i="61"/>
  <c r="C20" i="58"/>
  <c r="G20" i="61"/>
  <c r="K36" i="61"/>
  <c r="I19" i="66"/>
  <c r="E19" i="66"/>
  <c r="F19" i="66"/>
  <c r="G19" i="66"/>
  <c r="C19" i="66"/>
  <c r="H19" i="66"/>
  <c r="B19" i="66"/>
  <c r="F19" i="64"/>
  <c r="E19" i="64"/>
  <c r="B19" i="63"/>
  <c r="C19" i="64"/>
  <c r="C19" i="63"/>
  <c r="B19" i="64"/>
  <c r="E19" i="63"/>
  <c r="F19" i="63"/>
  <c r="G19" i="63"/>
  <c r="H19" i="63"/>
  <c r="I19" i="64"/>
  <c r="I19" i="63"/>
  <c r="H19" i="62"/>
  <c r="E19" i="62"/>
  <c r="H19" i="64"/>
  <c r="G19" i="64"/>
  <c r="B19" i="62"/>
  <c r="I19" i="62"/>
  <c r="G19" i="62"/>
  <c r="F19" i="62"/>
  <c r="C19" i="62"/>
  <c r="E19" i="61"/>
  <c r="F19" i="61"/>
  <c r="G19" i="61"/>
  <c r="H19" i="61"/>
  <c r="I19" i="61"/>
  <c r="G19" i="59"/>
  <c r="B19" i="61"/>
  <c r="G19" i="58"/>
  <c r="C19" i="59"/>
  <c r="F19" i="58"/>
  <c r="B19" i="59"/>
  <c r="E19" i="58"/>
  <c r="F19" i="59"/>
  <c r="C19" i="61"/>
  <c r="C19" i="58"/>
  <c r="I19" i="58"/>
  <c r="I19" i="59"/>
  <c r="H19" i="59"/>
  <c r="E19" i="59"/>
  <c r="H19" i="58"/>
  <c r="B22" i="66"/>
  <c r="F22" i="66"/>
  <c r="C22" i="66"/>
  <c r="E22" i="66"/>
  <c r="G22" i="66"/>
  <c r="H22" i="66"/>
  <c r="I22" i="66"/>
  <c r="C22" i="64"/>
  <c r="I22" i="63"/>
  <c r="B22" i="64"/>
  <c r="B22" i="63"/>
  <c r="I22" i="64"/>
  <c r="C22" i="63"/>
  <c r="H22" i="64"/>
  <c r="G22" i="64"/>
  <c r="E22" i="63"/>
  <c r="F22" i="64"/>
  <c r="F22" i="63"/>
  <c r="I22" i="62"/>
  <c r="G22" i="63"/>
  <c r="H22" i="62"/>
  <c r="H22" i="63"/>
  <c r="G22" i="62"/>
  <c r="F22" i="62"/>
  <c r="B22" i="62"/>
  <c r="E22" i="62"/>
  <c r="C22" i="62"/>
  <c r="E22" i="64"/>
  <c r="B22" i="61"/>
  <c r="I22" i="59"/>
  <c r="C22" i="61"/>
  <c r="H22" i="59"/>
  <c r="G22" i="59"/>
  <c r="E22" i="61"/>
  <c r="F22" i="61"/>
  <c r="G22" i="61"/>
  <c r="H22" i="61"/>
  <c r="I22" i="61"/>
  <c r="F22" i="58"/>
  <c r="C22" i="58"/>
  <c r="F22" i="59"/>
  <c r="G22" i="58"/>
  <c r="E22" i="59"/>
  <c r="C22" i="59"/>
  <c r="B22" i="59"/>
  <c r="I22" i="58"/>
  <c r="H22" i="58"/>
  <c r="E22" i="58"/>
  <c r="G40" i="66"/>
  <c r="H40" i="66"/>
  <c r="E40" i="66"/>
  <c r="I40" i="66"/>
  <c r="B40" i="66"/>
  <c r="F40" i="66"/>
  <c r="C40" i="66"/>
  <c r="I40" i="64"/>
  <c r="C40" i="63"/>
  <c r="H40" i="64"/>
  <c r="G40" i="64"/>
  <c r="E40" i="63"/>
  <c r="F40" i="64"/>
  <c r="F40" i="63"/>
  <c r="E40" i="64"/>
  <c r="G40" i="63"/>
  <c r="H40" i="63"/>
  <c r="C40" i="64"/>
  <c r="I40" i="63"/>
  <c r="B40" i="64"/>
  <c r="C40" i="62"/>
  <c r="B40" i="62"/>
  <c r="E40" i="62"/>
  <c r="B40" i="63"/>
  <c r="I40" i="62"/>
  <c r="G40" i="62"/>
  <c r="H40" i="62"/>
  <c r="F40" i="62"/>
  <c r="H40" i="61"/>
  <c r="C40" i="59"/>
  <c r="I40" i="61"/>
  <c r="B40" i="59"/>
  <c r="B40" i="61"/>
  <c r="I40" i="59"/>
  <c r="C40" i="61"/>
  <c r="E40" i="61"/>
  <c r="G40" i="61"/>
  <c r="I40" i="58"/>
  <c r="F40" i="59"/>
  <c r="H40" i="58"/>
  <c r="G40" i="58"/>
  <c r="F40" i="58"/>
  <c r="E40" i="58"/>
  <c r="H40" i="59"/>
  <c r="C40" i="58"/>
  <c r="E40" i="59"/>
  <c r="G40" i="59"/>
  <c r="F40" i="61"/>
  <c r="K36" i="66"/>
  <c r="G8" i="66"/>
  <c r="F8" i="66"/>
  <c r="H8" i="66"/>
  <c r="I8" i="66"/>
  <c r="E8" i="66"/>
  <c r="B8" i="66"/>
  <c r="C8" i="66"/>
  <c r="I8" i="64"/>
  <c r="C8" i="63"/>
  <c r="H8" i="64"/>
  <c r="G8" i="64"/>
  <c r="E8" i="63"/>
  <c r="F8" i="64"/>
  <c r="F8" i="63"/>
  <c r="E8" i="64"/>
  <c r="G8" i="63"/>
  <c r="H8" i="63"/>
  <c r="C8" i="64"/>
  <c r="I8" i="63"/>
  <c r="B8" i="64"/>
  <c r="C8" i="62"/>
  <c r="B8" i="62"/>
  <c r="H8" i="62"/>
  <c r="G8" i="62"/>
  <c r="B8" i="63"/>
  <c r="E8" i="62"/>
  <c r="I8" i="62"/>
  <c r="F8" i="62"/>
  <c r="H8" i="61"/>
  <c r="C8" i="59"/>
  <c r="I8" i="61"/>
  <c r="B8" i="59"/>
  <c r="B8" i="61"/>
  <c r="C8" i="61"/>
  <c r="E8" i="61"/>
  <c r="E8" i="59"/>
  <c r="G8" i="59"/>
  <c r="I8" i="58"/>
  <c r="F8" i="58"/>
  <c r="H8" i="58"/>
  <c r="G8" i="58"/>
  <c r="E8" i="58"/>
  <c r="F8" i="61"/>
  <c r="H8" i="59"/>
  <c r="G8" i="61"/>
  <c r="C8" i="58"/>
  <c r="I8" i="59"/>
  <c r="F8" i="59"/>
  <c r="B18" i="66"/>
  <c r="F18" i="66"/>
  <c r="C18" i="66"/>
  <c r="E18" i="66"/>
  <c r="G18" i="66"/>
  <c r="H18" i="66"/>
  <c r="I18" i="66"/>
  <c r="C18" i="64"/>
  <c r="I18" i="63"/>
  <c r="B18" i="64"/>
  <c r="B18" i="63"/>
  <c r="I18" i="64"/>
  <c r="C18" i="63"/>
  <c r="H18" i="64"/>
  <c r="G18" i="64"/>
  <c r="E18" i="63"/>
  <c r="F18" i="64"/>
  <c r="F18" i="63"/>
  <c r="I18" i="62"/>
  <c r="H18" i="62"/>
  <c r="G18" i="62"/>
  <c r="F18" i="62"/>
  <c r="E18" i="64"/>
  <c r="G18" i="63"/>
  <c r="E18" i="62"/>
  <c r="H18" i="63"/>
  <c r="C18" i="62"/>
  <c r="B18" i="62"/>
  <c r="B18" i="61"/>
  <c r="I18" i="59"/>
  <c r="C18" i="61"/>
  <c r="H18" i="59"/>
  <c r="G18" i="59"/>
  <c r="E18" i="61"/>
  <c r="F18" i="61"/>
  <c r="G18" i="61"/>
  <c r="H18" i="61"/>
  <c r="I18" i="61"/>
  <c r="C18" i="58"/>
  <c r="F18" i="59"/>
  <c r="F18" i="58"/>
  <c r="E18" i="59"/>
  <c r="C18" i="59"/>
  <c r="I18" i="58"/>
  <c r="G18" i="58"/>
  <c r="B18" i="59"/>
  <c r="H18" i="58"/>
  <c r="E18" i="58"/>
  <c r="G12" i="66"/>
  <c r="H12" i="66"/>
  <c r="I12" i="66"/>
  <c r="F12" i="66"/>
  <c r="B12" i="66"/>
  <c r="C12" i="66"/>
  <c r="E12" i="66"/>
  <c r="I12" i="64"/>
  <c r="C12" i="63"/>
  <c r="H12" i="64"/>
  <c r="G12" i="64"/>
  <c r="E12" i="63"/>
  <c r="F12" i="64"/>
  <c r="F12" i="63"/>
  <c r="E12" i="64"/>
  <c r="G12" i="63"/>
  <c r="H12" i="63"/>
  <c r="C12" i="64"/>
  <c r="I12" i="63"/>
  <c r="B12" i="64"/>
  <c r="C12" i="62"/>
  <c r="B12" i="62"/>
  <c r="B12" i="63"/>
  <c r="I12" i="62"/>
  <c r="H12" i="62"/>
  <c r="E12" i="62"/>
  <c r="G12" i="62"/>
  <c r="F12" i="62"/>
  <c r="H12" i="61"/>
  <c r="C12" i="59"/>
  <c r="I12" i="61"/>
  <c r="B12" i="59"/>
  <c r="B12" i="61"/>
  <c r="C12" i="61"/>
  <c r="E12" i="61"/>
  <c r="F12" i="61"/>
  <c r="I12" i="58"/>
  <c r="G12" i="61"/>
  <c r="H12" i="58"/>
  <c r="E12" i="58"/>
  <c r="F12" i="59"/>
  <c r="G12" i="58"/>
  <c r="F12" i="58"/>
  <c r="E12" i="59"/>
  <c r="I12" i="59"/>
  <c r="C12" i="58"/>
  <c r="H12" i="59"/>
  <c r="G12" i="59"/>
  <c r="G16" i="66"/>
  <c r="H16" i="66"/>
  <c r="I16" i="66"/>
  <c r="F16" i="66"/>
  <c r="B16" i="66"/>
  <c r="C16" i="66"/>
  <c r="E16" i="66"/>
  <c r="I16" i="64"/>
  <c r="C16" i="63"/>
  <c r="H16" i="64"/>
  <c r="G16" i="64"/>
  <c r="E16" i="63"/>
  <c r="F16" i="64"/>
  <c r="F16" i="63"/>
  <c r="E16" i="64"/>
  <c r="G16" i="63"/>
  <c r="H16" i="63"/>
  <c r="C16" i="64"/>
  <c r="I16" i="63"/>
  <c r="B16" i="64"/>
  <c r="C16" i="62"/>
  <c r="E16" i="62"/>
  <c r="B16" i="63"/>
  <c r="B16" i="62"/>
  <c r="G16" i="62"/>
  <c r="H16" i="62"/>
  <c r="I16" i="62"/>
  <c r="F16" i="62"/>
  <c r="H16" i="61"/>
  <c r="C16" i="59"/>
  <c r="I16" i="61"/>
  <c r="B16" i="59"/>
  <c r="B16" i="61"/>
  <c r="C16" i="61"/>
  <c r="E16" i="61"/>
  <c r="E16" i="58"/>
  <c r="I16" i="58"/>
  <c r="H16" i="58"/>
  <c r="G16" i="58"/>
  <c r="I16" i="59"/>
  <c r="F16" i="58"/>
  <c r="F16" i="61"/>
  <c r="H16" i="59"/>
  <c r="G16" i="59"/>
  <c r="F16" i="59"/>
  <c r="C16" i="58"/>
  <c r="E16" i="59"/>
  <c r="G16" i="61"/>
  <c r="B30" i="66"/>
  <c r="C30" i="66"/>
  <c r="F30" i="66"/>
  <c r="E30" i="66"/>
  <c r="G30" i="66"/>
  <c r="H30" i="66"/>
  <c r="I30" i="66"/>
  <c r="C30" i="64"/>
  <c r="I30" i="63"/>
  <c r="B30" i="64"/>
  <c r="B30" i="63"/>
  <c r="I30" i="64"/>
  <c r="C30" i="63"/>
  <c r="H30" i="64"/>
  <c r="G30" i="64"/>
  <c r="E30" i="63"/>
  <c r="F30" i="64"/>
  <c r="F30" i="63"/>
  <c r="I30" i="62"/>
  <c r="E30" i="64"/>
  <c r="H30" i="62"/>
  <c r="G30" i="62"/>
  <c r="F30" i="62"/>
  <c r="E30" i="62"/>
  <c r="C30" i="62"/>
  <c r="B30" i="62"/>
  <c r="G30" i="63"/>
  <c r="H30" i="63"/>
  <c r="B30" i="61"/>
  <c r="I30" i="59"/>
  <c r="C30" i="61"/>
  <c r="H30" i="59"/>
  <c r="G30" i="59"/>
  <c r="E30" i="61"/>
  <c r="F30" i="59"/>
  <c r="F30" i="61"/>
  <c r="E30" i="59"/>
  <c r="G30" i="61"/>
  <c r="H30" i="61"/>
  <c r="I30" i="61"/>
  <c r="C30" i="58"/>
  <c r="C30" i="59"/>
  <c r="G30" i="58"/>
  <c r="B30" i="59"/>
  <c r="I30" i="58"/>
  <c r="H30" i="58"/>
  <c r="E30" i="58"/>
  <c r="F30" i="58"/>
  <c r="E11" i="66"/>
  <c r="I11" i="66"/>
  <c r="F11" i="66"/>
  <c r="C11" i="66"/>
  <c r="G11" i="66"/>
  <c r="H11" i="66"/>
  <c r="B11" i="66"/>
  <c r="F11" i="64"/>
  <c r="E11" i="64"/>
  <c r="B11" i="63"/>
  <c r="C11" i="64"/>
  <c r="C11" i="63"/>
  <c r="B11" i="64"/>
  <c r="E11" i="63"/>
  <c r="F11" i="63"/>
  <c r="G11" i="63"/>
  <c r="H11" i="63"/>
  <c r="I11" i="64"/>
  <c r="I11" i="63"/>
  <c r="H11" i="62"/>
  <c r="E11" i="62"/>
  <c r="B11" i="62"/>
  <c r="I11" i="62"/>
  <c r="G11" i="62"/>
  <c r="F11" i="62"/>
  <c r="H11" i="64"/>
  <c r="G11" i="64"/>
  <c r="C11" i="62"/>
  <c r="E11" i="61"/>
  <c r="F11" i="61"/>
  <c r="G11" i="61"/>
  <c r="H11" i="61"/>
  <c r="I11" i="61"/>
  <c r="G11" i="59"/>
  <c r="B11" i="61"/>
  <c r="I11" i="59"/>
  <c r="G11" i="58"/>
  <c r="H11" i="59"/>
  <c r="F11" i="58"/>
  <c r="F11" i="59"/>
  <c r="E11" i="58"/>
  <c r="C11" i="61"/>
  <c r="E11" i="59"/>
  <c r="C11" i="58"/>
  <c r="C11" i="59"/>
  <c r="B11" i="59"/>
  <c r="I11" i="58"/>
  <c r="H11" i="58"/>
  <c r="G28" i="66"/>
  <c r="H28" i="66"/>
  <c r="I28" i="66"/>
  <c r="B28" i="66"/>
  <c r="E28" i="66"/>
  <c r="F28" i="66"/>
  <c r="C28" i="66"/>
  <c r="I28" i="64"/>
  <c r="C28" i="63"/>
  <c r="H28" i="64"/>
  <c r="G28" i="64"/>
  <c r="E28" i="63"/>
  <c r="F28" i="64"/>
  <c r="F28" i="63"/>
  <c r="E28" i="64"/>
  <c r="G28" i="63"/>
  <c r="H28" i="63"/>
  <c r="C28" i="64"/>
  <c r="I28" i="63"/>
  <c r="B28" i="64"/>
  <c r="C28" i="62"/>
  <c r="E28" i="62"/>
  <c r="B28" i="62"/>
  <c r="H28" i="62"/>
  <c r="B28" i="63"/>
  <c r="G28" i="62"/>
  <c r="I28" i="62"/>
  <c r="F28" i="62"/>
  <c r="H28" i="61"/>
  <c r="C28" i="59"/>
  <c r="I28" i="61"/>
  <c r="B28" i="59"/>
  <c r="B28" i="61"/>
  <c r="C28" i="61"/>
  <c r="E28" i="61"/>
  <c r="I28" i="58"/>
  <c r="F28" i="61"/>
  <c r="H28" i="58"/>
  <c r="G28" i="61"/>
  <c r="G28" i="58"/>
  <c r="I28" i="59"/>
  <c r="F28" i="58"/>
  <c r="H28" i="59"/>
  <c r="E28" i="58"/>
  <c r="G28" i="59"/>
  <c r="F28" i="59"/>
  <c r="C28" i="58"/>
  <c r="E28" i="59"/>
  <c r="E35" i="66"/>
  <c r="F35" i="66"/>
  <c r="G35" i="66"/>
  <c r="H35" i="66"/>
  <c r="I35" i="66"/>
  <c r="B35" i="66"/>
  <c r="C35" i="66"/>
  <c r="F35" i="64"/>
  <c r="E35" i="64"/>
  <c r="B35" i="63"/>
  <c r="C35" i="64"/>
  <c r="C35" i="63"/>
  <c r="B35" i="64"/>
  <c r="E35" i="63"/>
  <c r="F35" i="63"/>
  <c r="G35" i="63"/>
  <c r="H35" i="63"/>
  <c r="I35" i="64"/>
  <c r="I35" i="63"/>
  <c r="H35" i="64"/>
  <c r="G35" i="64"/>
  <c r="I35" i="62"/>
  <c r="H35" i="62"/>
  <c r="G35" i="62"/>
  <c r="F35" i="62"/>
  <c r="B35" i="62"/>
  <c r="E35" i="62"/>
  <c r="C35" i="62"/>
  <c r="E35" i="61"/>
  <c r="F35" i="61"/>
  <c r="G35" i="61"/>
  <c r="H35" i="61"/>
  <c r="I35" i="59"/>
  <c r="I35" i="61"/>
  <c r="H35" i="59"/>
  <c r="G35" i="59"/>
  <c r="B35" i="61"/>
  <c r="G35" i="58"/>
  <c r="C35" i="59"/>
  <c r="F35" i="58"/>
  <c r="I35" i="58"/>
  <c r="E35" i="58"/>
  <c r="C35" i="61"/>
  <c r="C35" i="58"/>
  <c r="F35" i="59"/>
  <c r="E35" i="59"/>
  <c r="B35" i="59"/>
  <c r="H35" i="58"/>
  <c r="C25" i="66"/>
  <c r="H25" i="66"/>
  <c r="I25" i="66"/>
  <c r="G25" i="66"/>
  <c r="B25" i="66"/>
  <c r="E25" i="66"/>
  <c r="F25" i="66"/>
  <c r="F25" i="63"/>
  <c r="G25" i="63"/>
  <c r="H25" i="63"/>
  <c r="I25" i="64"/>
  <c r="I25" i="63"/>
  <c r="H25" i="64"/>
  <c r="G25" i="64"/>
  <c r="F25" i="64"/>
  <c r="E25" i="64"/>
  <c r="B25" i="63"/>
  <c r="C25" i="64"/>
  <c r="C25" i="63"/>
  <c r="F25" i="62"/>
  <c r="B25" i="64"/>
  <c r="E25" i="62"/>
  <c r="G25" i="62"/>
  <c r="C25" i="62"/>
  <c r="B25" i="62"/>
  <c r="H25" i="62"/>
  <c r="E25" i="63"/>
  <c r="I25" i="62"/>
  <c r="F25" i="59"/>
  <c r="E25" i="59"/>
  <c r="B25" i="61"/>
  <c r="C25" i="61"/>
  <c r="B25" i="59"/>
  <c r="E25" i="61"/>
  <c r="F25" i="61"/>
  <c r="G25" i="61"/>
  <c r="H25" i="61"/>
  <c r="C25" i="59"/>
  <c r="H25" i="58"/>
  <c r="G25" i="59"/>
  <c r="C25" i="58"/>
  <c r="I25" i="58"/>
  <c r="G25" i="58"/>
  <c r="I25" i="61"/>
  <c r="F25" i="58"/>
  <c r="I25" i="59"/>
  <c r="E25" i="58"/>
  <c r="H25" i="59"/>
  <c r="I31" i="66"/>
  <c r="E31" i="66"/>
  <c r="C31" i="66"/>
  <c r="F31" i="66"/>
  <c r="G31" i="66"/>
  <c r="H31" i="66"/>
  <c r="B31" i="66"/>
  <c r="F31" i="64"/>
  <c r="E31" i="64"/>
  <c r="B31" i="63"/>
  <c r="C31" i="64"/>
  <c r="C31" i="63"/>
  <c r="B31" i="64"/>
  <c r="E31" i="63"/>
  <c r="F31" i="63"/>
  <c r="G31" i="63"/>
  <c r="H31" i="63"/>
  <c r="I31" i="64"/>
  <c r="I31" i="63"/>
  <c r="I31" i="62"/>
  <c r="B31" i="62"/>
  <c r="H31" i="62"/>
  <c r="G31" i="62"/>
  <c r="F31" i="62"/>
  <c r="H31" i="64"/>
  <c r="E31" i="62"/>
  <c r="G31" i="64"/>
  <c r="C31" i="62"/>
  <c r="E31" i="61"/>
  <c r="F31" i="61"/>
  <c r="G31" i="61"/>
  <c r="H31" i="61"/>
  <c r="I31" i="59"/>
  <c r="I31" i="61"/>
  <c r="H31" i="59"/>
  <c r="G31" i="59"/>
  <c r="B31" i="61"/>
  <c r="G31" i="58"/>
  <c r="F31" i="58"/>
  <c r="F31" i="59"/>
  <c r="E31" i="58"/>
  <c r="E31" i="59"/>
  <c r="C31" i="58"/>
  <c r="C31" i="59"/>
  <c r="B31" i="59"/>
  <c r="I31" i="58"/>
  <c r="H31" i="58"/>
  <c r="C31" i="61"/>
  <c r="I39" i="66"/>
  <c r="E39" i="66"/>
  <c r="F39" i="66"/>
  <c r="G39" i="66"/>
  <c r="H39" i="66"/>
  <c r="B39" i="66"/>
  <c r="C39" i="66"/>
  <c r="F39" i="64"/>
  <c r="E39" i="64"/>
  <c r="B39" i="63"/>
  <c r="C39" i="64"/>
  <c r="C39" i="63"/>
  <c r="B39" i="64"/>
  <c r="E39" i="63"/>
  <c r="F39" i="63"/>
  <c r="G39" i="63"/>
  <c r="H39" i="63"/>
  <c r="I39" i="64"/>
  <c r="I39" i="63"/>
  <c r="B39" i="62"/>
  <c r="I39" i="62"/>
  <c r="H39" i="64"/>
  <c r="H39" i="62"/>
  <c r="G39" i="64"/>
  <c r="G39" i="62"/>
  <c r="F39" i="62"/>
  <c r="E39" i="62"/>
  <c r="C39" i="62"/>
  <c r="E39" i="61"/>
  <c r="F39" i="61"/>
  <c r="G39" i="61"/>
  <c r="H39" i="61"/>
  <c r="I39" i="59"/>
  <c r="I39" i="61"/>
  <c r="H39" i="59"/>
  <c r="G39" i="59"/>
  <c r="F39" i="59"/>
  <c r="B39" i="61"/>
  <c r="E39" i="59"/>
  <c r="G39" i="58"/>
  <c r="F39" i="58"/>
  <c r="C39" i="59"/>
  <c r="E39" i="58"/>
  <c r="B39" i="59"/>
  <c r="C39" i="58"/>
  <c r="I39" i="58"/>
  <c r="C39" i="61"/>
  <c r="H39" i="58"/>
  <c r="E23" i="66"/>
  <c r="B23" i="66"/>
  <c r="F23" i="66"/>
  <c r="G23" i="66"/>
  <c r="I23" i="66"/>
  <c r="H23" i="66"/>
  <c r="C23" i="66"/>
  <c r="F23" i="64"/>
  <c r="E23" i="64"/>
  <c r="B23" i="63"/>
  <c r="C23" i="64"/>
  <c r="C23" i="63"/>
  <c r="B23" i="64"/>
  <c r="E23" i="63"/>
  <c r="F23" i="63"/>
  <c r="G23" i="63"/>
  <c r="H23" i="63"/>
  <c r="I23" i="64"/>
  <c r="I23" i="63"/>
  <c r="E23" i="62"/>
  <c r="I23" i="62"/>
  <c r="H23" i="64"/>
  <c r="H23" i="62"/>
  <c r="G23" i="64"/>
  <c r="G23" i="62"/>
  <c r="F23" i="62"/>
  <c r="B23" i="62"/>
  <c r="C23" i="62"/>
  <c r="E23" i="61"/>
  <c r="F23" i="61"/>
  <c r="G23" i="61"/>
  <c r="H23" i="61"/>
  <c r="I23" i="61"/>
  <c r="H23" i="59"/>
  <c r="G23" i="59"/>
  <c r="B23" i="61"/>
  <c r="B23" i="59"/>
  <c r="G23" i="58"/>
  <c r="C23" i="61"/>
  <c r="F23" i="58"/>
  <c r="I23" i="58"/>
  <c r="E23" i="58"/>
  <c r="E23" i="59"/>
  <c r="C23" i="58"/>
  <c r="I23" i="59"/>
  <c r="F23" i="59"/>
  <c r="C23" i="59"/>
  <c r="H23" i="58"/>
  <c r="J53" i="67"/>
  <c r="E43" i="66"/>
  <c r="I43" i="66"/>
  <c r="C43" i="66"/>
  <c r="F43" i="66"/>
  <c r="G43" i="66"/>
  <c r="H43" i="66"/>
  <c r="B43" i="66"/>
  <c r="F43" i="64"/>
  <c r="E43" i="64"/>
  <c r="B43" i="63"/>
  <c r="C43" i="64"/>
  <c r="C43" i="63"/>
  <c r="B43" i="64"/>
  <c r="E43" i="63"/>
  <c r="F43" i="63"/>
  <c r="G43" i="63"/>
  <c r="H43" i="63"/>
  <c r="I43" i="64"/>
  <c r="I43" i="63"/>
  <c r="B43" i="62"/>
  <c r="I43" i="62"/>
  <c r="H43" i="62"/>
  <c r="G43" i="62"/>
  <c r="F43" i="62"/>
  <c r="H43" i="64"/>
  <c r="E43" i="62"/>
  <c r="G43" i="64"/>
  <c r="C43" i="62"/>
  <c r="E43" i="61"/>
  <c r="F43" i="61"/>
  <c r="G43" i="61"/>
  <c r="H43" i="61"/>
  <c r="I43" i="59"/>
  <c r="I43" i="61"/>
  <c r="H43" i="59"/>
  <c r="G43" i="59"/>
  <c r="F43" i="59"/>
  <c r="B43" i="61"/>
  <c r="G43" i="58"/>
  <c r="F43" i="58"/>
  <c r="E43" i="58"/>
  <c r="B43" i="59"/>
  <c r="C43" i="58"/>
  <c r="C43" i="59"/>
  <c r="C43" i="61"/>
  <c r="E43" i="59"/>
  <c r="I43" i="58"/>
  <c r="H43" i="58"/>
  <c r="G4" i="66"/>
  <c r="E4" i="66"/>
  <c r="H4" i="66"/>
  <c r="I4" i="66"/>
  <c r="B4" i="66"/>
  <c r="C4" i="66"/>
  <c r="F4" i="66"/>
  <c r="I4" i="64"/>
  <c r="C4" i="63"/>
  <c r="H4" i="64"/>
  <c r="G4" i="64"/>
  <c r="E4" i="63"/>
  <c r="F4" i="64"/>
  <c r="F4" i="63"/>
  <c r="E4" i="64"/>
  <c r="G4" i="63"/>
  <c r="H4" i="63"/>
  <c r="C4" i="64"/>
  <c r="I4" i="63"/>
  <c r="B4" i="64"/>
  <c r="C4" i="62"/>
  <c r="B4" i="62"/>
  <c r="G4" i="62"/>
  <c r="E4" i="62"/>
  <c r="H4" i="62"/>
  <c r="I4" i="62"/>
  <c r="B4" i="63"/>
  <c r="F4" i="62"/>
  <c r="H4" i="61"/>
  <c r="I4" i="61"/>
  <c r="B4" i="61"/>
  <c r="C4" i="61"/>
  <c r="E4" i="61"/>
  <c r="I4" i="59"/>
  <c r="H4" i="59"/>
  <c r="I4" i="58"/>
  <c r="G4" i="59"/>
  <c r="H4" i="58"/>
  <c r="G4" i="58"/>
  <c r="F4" i="58"/>
  <c r="F4" i="59"/>
  <c r="E4" i="59"/>
  <c r="E4" i="58"/>
  <c r="C4" i="59"/>
  <c r="F4" i="61"/>
  <c r="B4" i="59"/>
  <c r="C4" i="58"/>
  <c r="G4" i="61"/>
  <c r="B34" i="66"/>
  <c r="F34" i="66"/>
  <c r="C34" i="66"/>
  <c r="E34" i="66"/>
  <c r="G34" i="66"/>
  <c r="H34" i="66"/>
  <c r="I34" i="66"/>
  <c r="C34" i="64"/>
  <c r="I34" i="63"/>
  <c r="B34" i="64"/>
  <c r="B34" i="63"/>
  <c r="I34" i="64"/>
  <c r="C34" i="63"/>
  <c r="H34" i="64"/>
  <c r="G34" i="64"/>
  <c r="E34" i="63"/>
  <c r="F34" i="64"/>
  <c r="F34" i="63"/>
  <c r="I34" i="62"/>
  <c r="H34" i="62"/>
  <c r="G34" i="62"/>
  <c r="F34" i="62"/>
  <c r="E34" i="64"/>
  <c r="G34" i="63"/>
  <c r="E34" i="62"/>
  <c r="H34" i="63"/>
  <c r="C34" i="62"/>
  <c r="B34" i="62"/>
  <c r="B34" i="61"/>
  <c r="I34" i="59"/>
  <c r="C34" i="61"/>
  <c r="H34" i="59"/>
  <c r="G34" i="59"/>
  <c r="E34" i="61"/>
  <c r="F34" i="59"/>
  <c r="F34" i="61"/>
  <c r="E34" i="59"/>
  <c r="G34" i="61"/>
  <c r="H34" i="61"/>
  <c r="I34" i="61"/>
  <c r="C34" i="59"/>
  <c r="C34" i="58"/>
  <c r="B34" i="59"/>
  <c r="F34" i="58"/>
  <c r="I34" i="58"/>
  <c r="G34" i="58"/>
  <c r="H34" i="58"/>
  <c r="E34" i="58"/>
  <c r="B50" i="66"/>
  <c r="G50" i="66"/>
  <c r="C50" i="66"/>
  <c r="F50" i="66"/>
  <c r="H50" i="66"/>
  <c r="E50" i="66"/>
  <c r="I50" i="66"/>
  <c r="C50" i="64"/>
  <c r="I50" i="63"/>
  <c r="E50" i="62"/>
  <c r="B50" i="64"/>
  <c r="C50" i="62"/>
  <c r="B50" i="62"/>
  <c r="B50" i="63"/>
  <c r="I50" i="64"/>
  <c r="C50" i="63"/>
  <c r="H50" i="64"/>
  <c r="G50" i="64"/>
  <c r="E50" i="63"/>
  <c r="I50" i="62"/>
  <c r="F50" i="64"/>
  <c r="F50" i="63"/>
  <c r="H50" i="62"/>
  <c r="E50" i="64"/>
  <c r="G50" i="63"/>
  <c r="H50" i="63"/>
  <c r="F50" i="62"/>
  <c r="G50" i="62"/>
  <c r="B50" i="61"/>
  <c r="I50" i="59"/>
  <c r="C50" i="61"/>
  <c r="H50" i="59"/>
  <c r="G50" i="59"/>
  <c r="E50" i="61"/>
  <c r="F50" i="59"/>
  <c r="F50" i="61"/>
  <c r="E50" i="59"/>
  <c r="G50" i="61"/>
  <c r="H50" i="61"/>
  <c r="C50" i="59"/>
  <c r="I50" i="61"/>
  <c r="B50" i="59"/>
  <c r="C50" i="58"/>
  <c r="F50" i="58"/>
  <c r="G50" i="58"/>
  <c r="I50" i="58"/>
  <c r="H50" i="58"/>
  <c r="E50" i="58"/>
  <c r="E47" i="66"/>
  <c r="H47" i="66"/>
  <c r="F47" i="66"/>
  <c r="B47" i="66"/>
  <c r="G47" i="66"/>
  <c r="C47" i="66"/>
  <c r="I47" i="66"/>
  <c r="F47" i="64"/>
  <c r="H47" i="62"/>
  <c r="E47" i="64"/>
  <c r="G47" i="62"/>
  <c r="B47" i="63"/>
  <c r="F47" i="62"/>
  <c r="C47" i="64"/>
  <c r="C47" i="63"/>
  <c r="E47" i="62"/>
  <c r="B47" i="64"/>
  <c r="E47" i="63"/>
  <c r="C47" i="62"/>
  <c r="F47" i="63"/>
  <c r="B47" i="62"/>
  <c r="G47" i="63"/>
  <c r="H47" i="63"/>
  <c r="I47" i="64"/>
  <c r="I47" i="63"/>
  <c r="G47" i="64"/>
  <c r="H47" i="64"/>
  <c r="I47" i="62"/>
  <c r="E47" i="61"/>
  <c r="F47" i="61"/>
  <c r="G47" i="61"/>
  <c r="H47" i="61"/>
  <c r="I47" i="59"/>
  <c r="I47" i="61"/>
  <c r="H47" i="59"/>
  <c r="G47" i="59"/>
  <c r="F47" i="59"/>
  <c r="G47" i="58"/>
  <c r="F47" i="58"/>
  <c r="E47" i="59"/>
  <c r="E47" i="58"/>
  <c r="C47" i="59"/>
  <c r="C47" i="58"/>
  <c r="B47" i="59"/>
  <c r="I47" i="58"/>
  <c r="B47" i="61"/>
  <c r="C47" i="61"/>
  <c r="H47" i="58"/>
  <c r="F46" i="66"/>
  <c r="B46" i="66"/>
  <c r="C46" i="66"/>
  <c r="G46" i="66"/>
  <c r="E46" i="66"/>
  <c r="H46" i="66"/>
  <c r="I46" i="66"/>
  <c r="C46" i="64"/>
  <c r="I46" i="63"/>
  <c r="E46" i="62"/>
  <c r="B46" i="64"/>
  <c r="C46" i="62"/>
  <c r="B46" i="62"/>
  <c r="B46" i="63"/>
  <c r="I46" i="64"/>
  <c r="C46" i="63"/>
  <c r="H46" i="64"/>
  <c r="G46" i="64"/>
  <c r="E46" i="63"/>
  <c r="I46" i="62"/>
  <c r="F46" i="64"/>
  <c r="F46" i="63"/>
  <c r="H46" i="62"/>
  <c r="H46" i="63"/>
  <c r="E46" i="64"/>
  <c r="G46" i="62"/>
  <c r="G46" i="63"/>
  <c r="F46" i="62"/>
  <c r="B46" i="61"/>
  <c r="I46" i="59"/>
  <c r="C46" i="61"/>
  <c r="H46" i="59"/>
  <c r="G46" i="59"/>
  <c r="E46" i="61"/>
  <c r="F46" i="59"/>
  <c r="F46" i="61"/>
  <c r="E46" i="59"/>
  <c r="G46" i="61"/>
  <c r="H46" i="61"/>
  <c r="C46" i="59"/>
  <c r="I46" i="61"/>
  <c r="G46" i="58"/>
  <c r="C46" i="58"/>
  <c r="F46" i="58"/>
  <c r="I46" i="58"/>
  <c r="B46" i="59"/>
  <c r="H46" i="58"/>
  <c r="E46" i="58"/>
  <c r="E7" i="66"/>
  <c r="F7" i="66"/>
  <c r="G7" i="66"/>
  <c r="H7" i="66"/>
  <c r="I7" i="66"/>
  <c r="C7" i="66"/>
  <c r="B7" i="66"/>
  <c r="F7" i="64"/>
  <c r="E7" i="64"/>
  <c r="B7" i="63"/>
  <c r="C7" i="64"/>
  <c r="C7" i="63"/>
  <c r="B7" i="64"/>
  <c r="E7" i="63"/>
  <c r="F7" i="63"/>
  <c r="G7" i="63"/>
  <c r="H7" i="63"/>
  <c r="I7" i="64"/>
  <c r="I7" i="63"/>
  <c r="H7" i="62"/>
  <c r="I7" i="62"/>
  <c r="H7" i="64"/>
  <c r="E7" i="62"/>
  <c r="B7" i="62"/>
  <c r="G7" i="64"/>
  <c r="G7" i="62"/>
  <c r="F7" i="62"/>
  <c r="C7" i="62"/>
  <c r="E7" i="61"/>
  <c r="F7" i="61"/>
  <c r="G7" i="61"/>
  <c r="H7" i="61"/>
  <c r="I7" i="61"/>
  <c r="G7" i="59"/>
  <c r="B7" i="61"/>
  <c r="G7" i="58"/>
  <c r="C7" i="58"/>
  <c r="I7" i="58"/>
  <c r="C7" i="61"/>
  <c r="F7" i="58"/>
  <c r="I7" i="59"/>
  <c r="E7" i="58"/>
  <c r="H7" i="59"/>
  <c r="F7" i="59"/>
  <c r="E7" i="59"/>
  <c r="C7" i="59"/>
  <c r="B7" i="59"/>
  <c r="H7" i="58"/>
  <c r="B49" i="66"/>
  <c r="C49" i="66"/>
  <c r="H49" i="66"/>
  <c r="I49" i="66"/>
  <c r="G49" i="66"/>
  <c r="E49" i="66"/>
  <c r="F49" i="66"/>
  <c r="F49" i="63"/>
  <c r="B49" i="62"/>
  <c r="G49" i="63"/>
  <c r="H49" i="63"/>
  <c r="I49" i="64"/>
  <c r="I49" i="63"/>
  <c r="H49" i="64"/>
  <c r="G49" i="64"/>
  <c r="I49" i="62"/>
  <c r="F49" i="64"/>
  <c r="H49" i="62"/>
  <c r="E49" i="64"/>
  <c r="G49" i="62"/>
  <c r="B49" i="63"/>
  <c r="F49" i="62"/>
  <c r="C49" i="64"/>
  <c r="C49" i="63"/>
  <c r="E49" i="62"/>
  <c r="C49" i="62"/>
  <c r="E49" i="63"/>
  <c r="B49" i="64"/>
  <c r="F49" i="59"/>
  <c r="E49" i="59"/>
  <c r="B49" i="61"/>
  <c r="C49" i="59"/>
  <c r="C49" i="61"/>
  <c r="B49" i="59"/>
  <c r="E49" i="61"/>
  <c r="F49" i="61"/>
  <c r="G49" i="61"/>
  <c r="H49" i="61"/>
  <c r="I49" i="58"/>
  <c r="I49" i="61"/>
  <c r="H49" i="58"/>
  <c r="I49" i="59"/>
  <c r="G49" i="58"/>
  <c r="C49" i="58"/>
  <c r="H49" i="59"/>
  <c r="F49" i="58"/>
  <c r="G49" i="59"/>
  <c r="E49" i="58"/>
  <c r="B42" i="66"/>
  <c r="C42" i="66"/>
  <c r="F42" i="66"/>
  <c r="E42" i="66"/>
  <c r="G42" i="66"/>
  <c r="H42" i="66"/>
  <c r="I42" i="66"/>
  <c r="C42" i="64"/>
  <c r="I42" i="63"/>
  <c r="B42" i="64"/>
  <c r="B42" i="63"/>
  <c r="I42" i="64"/>
  <c r="C42" i="63"/>
  <c r="H42" i="64"/>
  <c r="G42" i="64"/>
  <c r="E42" i="63"/>
  <c r="F42" i="64"/>
  <c r="F42" i="63"/>
  <c r="I42" i="62"/>
  <c r="H42" i="62"/>
  <c r="G42" i="62"/>
  <c r="F42" i="62"/>
  <c r="E42" i="62"/>
  <c r="H42" i="63"/>
  <c r="C42" i="62"/>
  <c r="B42" i="62"/>
  <c r="E42" i="64"/>
  <c r="G42" i="63"/>
  <c r="B42" i="61"/>
  <c r="I42" i="59"/>
  <c r="C42" i="61"/>
  <c r="H42" i="59"/>
  <c r="G42" i="59"/>
  <c r="E42" i="61"/>
  <c r="F42" i="59"/>
  <c r="F42" i="61"/>
  <c r="E42" i="59"/>
  <c r="G42" i="61"/>
  <c r="H42" i="61"/>
  <c r="C42" i="59"/>
  <c r="I42" i="61"/>
  <c r="B42" i="59"/>
  <c r="C42" i="58"/>
  <c r="G42" i="58"/>
  <c r="F42" i="58"/>
  <c r="I42" i="58"/>
  <c r="H42" i="58"/>
  <c r="E42" i="58"/>
  <c r="G32" i="66"/>
  <c r="H32" i="66"/>
  <c r="E32" i="66"/>
  <c r="I32" i="66"/>
  <c r="B32" i="66"/>
  <c r="C32" i="66"/>
  <c r="F32" i="66"/>
  <c r="I32" i="64"/>
  <c r="C32" i="63"/>
  <c r="H32" i="64"/>
  <c r="G32" i="64"/>
  <c r="E32" i="63"/>
  <c r="F32" i="64"/>
  <c r="F32" i="63"/>
  <c r="E32" i="64"/>
  <c r="G32" i="63"/>
  <c r="H32" i="63"/>
  <c r="C32" i="64"/>
  <c r="I32" i="63"/>
  <c r="B32" i="64"/>
  <c r="C32" i="62"/>
  <c r="H32" i="62"/>
  <c r="B32" i="62"/>
  <c r="E32" i="62"/>
  <c r="I32" i="62"/>
  <c r="G32" i="62"/>
  <c r="B32" i="63"/>
  <c r="F32" i="62"/>
  <c r="H32" i="61"/>
  <c r="C32" i="59"/>
  <c r="I32" i="61"/>
  <c r="B32" i="59"/>
  <c r="B32" i="61"/>
  <c r="C32" i="61"/>
  <c r="E32" i="61"/>
  <c r="E32" i="59"/>
  <c r="F32" i="61"/>
  <c r="I32" i="58"/>
  <c r="E32" i="58"/>
  <c r="G32" i="59"/>
  <c r="G32" i="61"/>
  <c r="H32" i="58"/>
  <c r="G32" i="58"/>
  <c r="F32" i="58"/>
  <c r="C32" i="58"/>
  <c r="I32" i="59"/>
  <c r="H32" i="59"/>
  <c r="F32" i="59"/>
  <c r="C33" i="66"/>
  <c r="H33" i="66"/>
  <c r="I33" i="66"/>
  <c r="G33" i="66"/>
  <c r="B33" i="66"/>
  <c r="E33" i="66"/>
  <c r="F33" i="66"/>
  <c r="F33" i="63"/>
  <c r="G33" i="63"/>
  <c r="H33" i="63"/>
  <c r="I33" i="64"/>
  <c r="I33" i="63"/>
  <c r="H33" i="64"/>
  <c r="G33" i="64"/>
  <c r="F33" i="64"/>
  <c r="E33" i="64"/>
  <c r="B33" i="63"/>
  <c r="C33" i="64"/>
  <c r="C33" i="63"/>
  <c r="F33" i="62"/>
  <c r="G33" i="62"/>
  <c r="E33" i="62"/>
  <c r="E33" i="63"/>
  <c r="C33" i="62"/>
  <c r="B33" i="62"/>
  <c r="H33" i="62"/>
  <c r="B33" i="64"/>
  <c r="I33" i="62"/>
  <c r="F33" i="59"/>
  <c r="E33" i="59"/>
  <c r="B33" i="61"/>
  <c r="C33" i="59"/>
  <c r="C33" i="61"/>
  <c r="B33" i="59"/>
  <c r="E33" i="61"/>
  <c r="F33" i="61"/>
  <c r="H33" i="61"/>
  <c r="C33" i="58"/>
  <c r="H33" i="58"/>
  <c r="G33" i="61"/>
  <c r="I33" i="59"/>
  <c r="I33" i="58"/>
  <c r="I33" i="61"/>
  <c r="H33" i="59"/>
  <c r="G33" i="59"/>
  <c r="G33" i="58"/>
  <c r="F33" i="58"/>
  <c r="E33" i="58"/>
  <c r="G24" i="66"/>
  <c r="F24" i="66"/>
  <c r="H24" i="66"/>
  <c r="I24" i="66"/>
  <c r="E24" i="66"/>
  <c r="B24" i="66"/>
  <c r="C24" i="66"/>
  <c r="I24" i="64"/>
  <c r="C24" i="63"/>
  <c r="H24" i="64"/>
  <c r="G24" i="64"/>
  <c r="E24" i="63"/>
  <c r="F24" i="64"/>
  <c r="F24" i="63"/>
  <c r="E24" i="64"/>
  <c r="G24" i="63"/>
  <c r="H24" i="63"/>
  <c r="C24" i="64"/>
  <c r="I24" i="63"/>
  <c r="B24" i="64"/>
  <c r="C24" i="62"/>
  <c r="B24" i="62"/>
  <c r="H24" i="62"/>
  <c r="G24" i="62"/>
  <c r="B24" i="63"/>
  <c r="I24" i="62"/>
  <c r="E24" i="62"/>
  <c r="F24" i="62"/>
  <c r="H24" i="61"/>
  <c r="C24" i="59"/>
  <c r="I24" i="61"/>
  <c r="B24" i="59"/>
  <c r="B24" i="61"/>
  <c r="C24" i="61"/>
  <c r="E24" i="61"/>
  <c r="I24" i="59"/>
  <c r="I24" i="58"/>
  <c r="H24" i="59"/>
  <c r="H24" i="58"/>
  <c r="E24" i="58"/>
  <c r="G24" i="59"/>
  <c r="G24" i="58"/>
  <c r="F24" i="61"/>
  <c r="F24" i="59"/>
  <c r="F24" i="58"/>
  <c r="G24" i="61"/>
  <c r="E24" i="59"/>
  <c r="C24" i="58"/>
  <c r="B26" i="66"/>
  <c r="C26" i="66"/>
  <c r="F26" i="66"/>
  <c r="E26" i="66"/>
  <c r="G26" i="66"/>
  <c r="H26" i="66"/>
  <c r="I26" i="66"/>
  <c r="C26" i="64"/>
  <c r="I26" i="63"/>
  <c r="B26" i="64"/>
  <c r="B26" i="63"/>
  <c r="I26" i="64"/>
  <c r="C26" i="63"/>
  <c r="H26" i="64"/>
  <c r="G26" i="64"/>
  <c r="E26" i="63"/>
  <c r="F26" i="64"/>
  <c r="F26" i="63"/>
  <c r="I26" i="62"/>
  <c r="H26" i="62"/>
  <c r="G26" i="62"/>
  <c r="G26" i="63"/>
  <c r="F26" i="62"/>
  <c r="H26" i="63"/>
  <c r="E26" i="62"/>
  <c r="E26" i="64"/>
  <c r="C26" i="62"/>
  <c r="B26" i="62"/>
  <c r="B26" i="61"/>
  <c r="I26" i="59"/>
  <c r="C26" i="61"/>
  <c r="H26" i="59"/>
  <c r="G26" i="59"/>
  <c r="E26" i="61"/>
  <c r="F26" i="59"/>
  <c r="F26" i="61"/>
  <c r="E26" i="59"/>
  <c r="G26" i="61"/>
  <c r="H26" i="61"/>
  <c r="I26" i="61"/>
  <c r="G26" i="58"/>
  <c r="C26" i="58"/>
  <c r="C26" i="59"/>
  <c r="B26" i="59"/>
  <c r="I26" i="58"/>
  <c r="H26" i="58"/>
  <c r="F26" i="58"/>
  <c r="E26" i="58"/>
  <c r="I21" i="66"/>
  <c r="G21" i="66"/>
  <c r="B21" i="66"/>
  <c r="C21" i="66"/>
  <c r="E21" i="66"/>
  <c r="F21" i="66"/>
  <c r="H21" i="66"/>
  <c r="F21" i="63"/>
  <c r="G21" i="63"/>
  <c r="H21" i="63"/>
  <c r="I21" i="64"/>
  <c r="I21" i="63"/>
  <c r="H21" i="64"/>
  <c r="G21" i="64"/>
  <c r="F21" i="64"/>
  <c r="E21" i="64"/>
  <c r="B21" i="63"/>
  <c r="C21" i="64"/>
  <c r="C21" i="63"/>
  <c r="F21" i="62"/>
  <c r="E21" i="62"/>
  <c r="B21" i="64"/>
  <c r="C21" i="62"/>
  <c r="B21" i="62"/>
  <c r="H21" i="62"/>
  <c r="E21" i="63"/>
  <c r="G21" i="62"/>
  <c r="I21" i="62"/>
  <c r="F21" i="59"/>
  <c r="E21" i="59"/>
  <c r="B21" i="61"/>
  <c r="C21" i="61"/>
  <c r="E21" i="61"/>
  <c r="F21" i="61"/>
  <c r="G21" i="61"/>
  <c r="H21" i="61"/>
  <c r="C21" i="59"/>
  <c r="B21" i="59"/>
  <c r="I21" i="58"/>
  <c r="H21" i="58"/>
  <c r="H21" i="59"/>
  <c r="I21" i="61"/>
  <c r="G21" i="58"/>
  <c r="F21" i="58"/>
  <c r="G21" i="59"/>
  <c r="I21" i="59"/>
  <c r="E21" i="58"/>
  <c r="C21" i="58"/>
  <c r="C13" i="66"/>
  <c r="H13" i="66"/>
  <c r="B13" i="66"/>
  <c r="E13" i="66"/>
  <c r="F13" i="66"/>
  <c r="G13" i="66"/>
  <c r="I13" i="66"/>
  <c r="F13" i="63"/>
  <c r="G13" i="63"/>
  <c r="H13" i="63"/>
  <c r="I13" i="64"/>
  <c r="I13" i="63"/>
  <c r="H13" i="64"/>
  <c r="G13" i="64"/>
  <c r="F13" i="64"/>
  <c r="E13" i="64"/>
  <c r="B13" i="63"/>
  <c r="C13" i="64"/>
  <c r="C13" i="63"/>
  <c r="F13" i="62"/>
  <c r="E13" i="62"/>
  <c r="C13" i="62"/>
  <c r="B13" i="64"/>
  <c r="B13" i="62"/>
  <c r="E13" i="63"/>
  <c r="H13" i="62"/>
  <c r="G13" i="62"/>
  <c r="I13" i="62"/>
  <c r="F13" i="59"/>
  <c r="E13" i="59"/>
  <c r="B13" i="61"/>
  <c r="C13" i="61"/>
  <c r="E13" i="61"/>
  <c r="F13" i="61"/>
  <c r="G13" i="61"/>
  <c r="H13" i="61"/>
  <c r="I13" i="59"/>
  <c r="H13" i="59"/>
  <c r="G13" i="59"/>
  <c r="C13" i="58"/>
  <c r="I13" i="61"/>
  <c r="C13" i="59"/>
  <c r="I13" i="58"/>
  <c r="H13" i="58"/>
  <c r="B13" i="59"/>
  <c r="G13" i="58"/>
  <c r="F13" i="58"/>
  <c r="E13" i="58"/>
  <c r="B2" i="66"/>
  <c r="I2" i="66"/>
  <c r="G2" i="66"/>
  <c r="H2" i="66"/>
  <c r="E2" i="66"/>
  <c r="C2" i="66"/>
  <c r="F2" i="66"/>
  <c r="C2" i="64"/>
  <c r="F2" i="63"/>
  <c r="B2" i="64"/>
  <c r="E2" i="63"/>
  <c r="C2" i="63"/>
  <c r="B2" i="63"/>
  <c r="I2" i="64"/>
  <c r="H2" i="64"/>
  <c r="G2" i="64"/>
  <c r="F2" i="64"/>
  <c r="I2" i="63"/>
  <c r="I2" i="62"/>
  <c r="H2" i="62"/>
  <c r="F2" i="62"/>
  <c r="E2" i="62"/>
  <c r="G2" i="62"/>
  <c r="E2" i="64"/>
  <c r="C2" i="62"/>
  <c r="B2" i="62"/>
  <c r="H2" i="63"/>
  <c r="G2" i="63"/>
  <c r="I2" i="61"/>
  <c r="H2" i="61"/>
  <c r="G2" i="61"/>
  <c r="F2" i="61"/>
  <c r="C2" i="58"/>
  <c r="G2" i="58"/>
  <c r="F2" i="58"/>
  <c r="E2" i="61"/>
  <c r="I2" i="59"/>
  <c r="H2" i="59"/>
  <c r="C2" i="61"/>
  <c r="G2" i="59"/>
  <c r="I2" i="58"/>
  <c r="H2" i="58"/>
  <c r="B2" i="61"/>
  <c r="F2" i="59"/>
  <c r="E2" i="59"/>
  <c r="C2" i="59"/>
  <c r="B2" i="59"/>
  <c r="E2" i="58"/>
  <c r="C29" i="66"/>
  <c r="B29" i="66"/>
  <c r="I29" i="66"/>
  <c r="E29" i="66"/>
  <c r="F29" i="66"/>
  <c r="G29" i="66"/>
  <c r="H29" i="66"/>
  <c r="F29" i="63"/>
  <c r="G29" i="63"/>
  <c r="H29" i="63"/>
  <c r="I29" i="64"/>
  <c r="I29" i="63"/>
  <c r="H29" i="64"/>
  <c r="G29" i="64"/>
  <c r="F29" i="64"/>
  <c r="E29" i="64"/>
  <c r="B29" i="63"/>
  <c r="C29" i="64"/>
  <c r="C29" i="63"/>
  <c r="F29" i="62"/>
  <c r="E29" i="62"/>
  <c r="H29" i="62"/>
  <c r="C29" i="62"/>
  <c r="G29" i="62"/>
  <c r="B29" i="64"/>
  <c r="B29" i="62"/>
  <c r="E29" i="63"/>
  <c r="I29" i="62"/>
  <c r="F29" i="59"/>
  <c r="E29" i="59"/>
  <c r="B29" i="61"/>
  <c r="C29" i="59"/>
  <c r="C29" i="61"/>
  <c r="B29" i="59"/>
  <c r="E29" i="61"/>
  <c r="F29" i="61"/>
  <c r="H29" i="61"/>
  <c r="I29" i="59"/>
  <c r="H29" i="59"/>
  <c r="G29" i="59"/>
  <c r="C29" i="58"/>
  <c r="I29" i="58"/>
  <c r="G29" i="61"/>
  <c r="H29" i="58"/>
  <c r="I29" i="61"/>
  <c r="G29" i="58"/>
  <c r="F29" i="58"/>
  <c r="E29" i="58"/>
  <c r="G52" i="66"/>
  <c r="H52" i="66"/>
  <c r="B52" i="66"/>
  <c r="F52" i="66"/>
  <c r="I52" i="66"/>
  <c r="E52" i="66"/>
  <c r="C52" i="66"/>
  <c r="I52" i="64"/>
  <c r="C52" i="63"/>
  <c r="H52" i="64"/>
  <c r="G52" i="64"/>
  <c r="E52" i="63"/>
  <c r="I52" i="62"/>
  <c r="F52" i="64"/>
  <c r="F52" i="63"/>
  <c r="H52" i="62"/>
  <c r="E52" i="64"/>
  <c r="G52" i="63"/>
  <c r="G52" i="62"/>
  <c r="H52" i="63"/>
  <c r="F52" i="62"/>
  <c r="C52" i="64"/>
  <c r="I52" i="63"/>
  <c r="E52" i="62"/>
  <c r="B52" i="64"/>
  <c r="C52" i="62"/>
  <c r="B52" i="62"/>
  <c r="B52" i="63"/>
  <c r="H52" i="61"/>
  <c r="C52" i="59"/>
  <c r="I52" i="61"/>
  <c r="B52" i="59"/>
  <c r="B52" i="61"/>
  <c r="I52" i="59"/>
  <c r="C52" i="61"/>
  <c r="H52" i="59"/>
  <c r="E52" i="61"/>
  <c r="I52" i="58"/>
  <c r="F52" i="61"/>
  <c r="H52" i="58"/>
  <c r="F52" i="59"/>
  <c r="G52" i="61"/>
  <c r="G52" i="58"/>
  <c r="F52" i="58"/>
  <c r="E52" i="58"/>
  <c r="E52" i="59"/>
  <c r="C52" i="58"/>
  <c r="G52" i="59"/>
  <c r="G41" i="66"/>
  <c r="B41" i="66"/>
  <c r="C41" i="66"/>
  <c r="H41" i="66"/>
  <c r="E41" i="66"/>
  <c r="F41" i="66"/>
  <c r="I41" i="66"/>
  <c r="F41" i="63"/>
  <c r="G41" i="63"/>
  <c r="H41" i="63"/>
  <c r="I41" i="64"/>
  <c r="I41" i="63"/>
  <c r="H41" i="64"/>
  <c r="G41" i="64"/>
  <c r="F41" i="64"/>
  <c r="E41" i="64"/>
  <c r="B41" i="63"/>
  <c r="C41" i="64"/>
  <c r="C41" i="63"/>
  <c r="F41" i="62"/>
  <c r="B41" i="64"/>
  <c r="E41" i="62"/>
  <c r="E41" i="63"/>
  <c r="C41" i="62"/>
  <c r="B41" i="62"/>
  <c r="H41" i="62"/>
  <c r="G41" i="62"/>
  <c r="I41" i="62"/>
  <c r="F41" i="59"/>
  <c r="E41" i="59"/>
  <c r="B41" i="61"/>
  <c r="C41" i="59"/>
  <c r="C41" i="61"/>
  <c r="B41" i="59"/>
  <c r="E41" i="61"/>
  <c r="F41" i="61"/>
  <c r="H41" i="61"/>
  <c r="G41" i="61"/>
  <c r="I41" i="61"/>
  <c r="I41" i="59"/>
  <c r="H41" i="59"/>
  <c r="I41" i="58"/>
  <c r="G41" i="59"/>
  <c r="H41" i="58"/>
  <c r="G41" i="58"/>
  <c r="F41" i="58"/>
  <c r="E41" i="58"/>
  <c r="C41" i="58"/>
  <c r="E27" i="66"/>
  <c r="F27" i="66"/>
  <c r="G27" i="66"/>
  <c r="B27" i="66"/>
  <c r="C27" i="66"/>
  <c r="H27" i="66"/>
  <c r="I27" i="66"/>
  <c r="F27" i="64"/>
  <c r="E27" i="64"/>
  <c r="B27" i="63"/>
  <c r="C27" i="64"/>
  <c r="C27" i="63"/>
  <c r="B27" i="64"/>
  <c r="E27" i="63"/>
  <c r="F27" i="63"/>
  <c r="G27" i="63"/>
  <c r="H27" i="63"/>
  <c r="I27" i="64"/>
  <c r="I27" i="63"/>
  <c r="I27" i="62"/>
  <c r="H27" i="62"/>
  <c r="G27" i="62"/>
  <c r="E27" i="62"/>
  <c r="F27" i="62"/>
  <c r="H27" i="64"/>
  <c r="G27" i="64"/>
  <c r="C27" i="62"/>
  <c r="B27" i="62"/>
  <c r="E27" i="61"/>
  <c r="F27" i="61"/>
  <c r="G27" i="61"/>
  <c r="H27" i="61"/>
  <c r="I27" i="59"/>
  <c r="I27" i="61"/>
  <c r="H27" i="59"/>
  <c r="G27" i="59"/>
  <c r="B27" i="61"/>
  <c r="G27" i="58"/>
  <c r="F27" i="59"/>
  <c r="C27" i="59"/>
  <c r="F27" i="58"/>
  <c r="B27" i="59"/>
  <c r="E27" i="58"/>
  <c r="C27" i="58"/>
  <c r="I27" i="58"/>
  <c r="C27" i="61"/>
  <c r="E27" i="59"/>
  <c r="H27" i="58"/>
  <c r="C17" i="66"/>
  <c r="I17" i="66"/>
  <c r="B17" i="66"/>
  <c r="G17" i="66"/>
  <c r="H17" i="66"/>
  <c r="E17" i="66"/>
  <c r="F17" i="66"/>
  <c r="F17" i="63"/>
  <c r="G17" i="63"/>
  <c r="H17" i="63"/>
  <c r="I17" i="64"/>
  <c r="I17" i="63"/>
  <c r="H17" i="64"/>
  <c r="G17" i="64"/>
  <c r="F17" i="64"/>
  <c r="E17" i="64"/>
  <c r="B17" i="63"/>
  <c r="C17" i="64"/>
  <c r="C17" i="63"/>
  <c r="F17" i="62"/>
  <c r="E17" i="62"/>
  <c r="B17" i="62"/>
  <c r="E17" i="63"/>
  <c r="C17" i="62"/>
  <c r="H17" i="62"/>
  <c r="G17" i="62"/>
  <c r="B17" i="64"/>
  <c r="I17" i="62"/>
  <c r="F17" i="59"/>
  <c r="E17" i="59"/>
  <c r="B17" i="61"/>
  <c r="C17" i="61"/>
  <c r="E17" i="61"/>
  <c r="F17" i="61"/>
  <c r="G17" i="61"/>
  <c r="H17" i="61"/>
  <c r="G17" i="59"/>
  <c r="I17" i="61"/>
  <c r="C17" i="59"/>
  <c r="C17" i="58"/>
  <c r="B17" i="59"/>
  <c r="I17" i="58"/>
  <c r="H17" i="58"/>
  <c r="G17" i="58"/>
  <c r="F17" i="58"/>
  <c r="E17" i="58"/>
  <c r="I17" i="59"/>
  <c r="H17" i="59"/>
  <c r="B14" i="66"/>
  <c r="C14" i="66"/>
  <c r="E14" i="66"/>
  <c r="F14" i="66"/>
  <c r="G14" i="66"/>
  <c r="H14" i="66"/>
  <c r="I14" i="66"/>
  <c r="C14" i="64"/>
  <c r="I14" i="63"/>
  <c r="B14" i="64"/>
  <c r="B14" i="63"/>
  <c r="I14" i="64"/>
  <c r="C14" i="63"/>
  <c r="H14" i="64"/>
  <c r="G14" i="64"/>
  <c r="E14" i="63"/>
  <c r="F14" i="64"/>
  <c r="F14" i="63"/>
  <c r="I14" i="62"/>
  <c r="E14" i="64"/>
  <c r="H14" i="62"/>
  <c r="G14" i="62"/>
  <c r="E14" i="62"/>
  <c r="F14" i="62"/>
  <c r="B14" i="62"/>
  <c r="C14" i="62"/>
  <c r="G14" i="63"/>
  <c r="H14" i="63"/>
  <c r="B14" i="61"/>
  <c r="I14" i="59"/>
  <c r="C14" i="61"/>
  <c r="H14" i="59"/>
  <c r="G14" i="59"/>
  <c r="E14" i="61"/>
  <c r="F14" i="61"/>
  <c r="G14" i="61"/>
  <c r="H14" i="61"/>
  <c r="I14" i="61"/>
  <c r="C14" i="58"/>
  <c r="G14" i="58"/>
  <c r="F14" i="58"/>
  <c r="F14" i="59"/>
  <c r="I14" i="58"/>
  <c r="E14" i="59"/>
  <c r="C14" i="59"/>
  <c r="H14" i="58"/>
  <c r="E14" i="58"/>
  <c r="B14" i="59"/>
  <c r="I36" i="67"/>
  <c r="B6" i="66"/>
  <c r="F6" i="66"/>
  <c r="C6" i="66"/>
  <c r="E6" i="66"/>
  <c r="G6" i="66"/>
  <c r="H6" i="66"/>
  <c r="I6" i="66"/>
  <c r="C6" i="64"/>
  <c r="I6" i="63"/>
  <c r="B6" i="64"/>
  <c r="B6" i="63"/>
  <c r="I6" i="64"/>
  <c r="C6" i="63"/>
  <c r="H6" i="64"/>
  <c r="G6" i="64"/>
  <c r="E6" i="63"/>
  <c r="F6" i="64"/>
  <c r="F6" i="63"/>
  <c r="I6" i="62"/>
  <c r="H6" i="62"/>
  <c r="G6" i="63"/>
  <c r="H6" i="63"/>
  <c r="G6" i="62"/>
  <c r="F6" i="62"/>
  <c r="E6" i="62"/>
  <c r="B6" i="62"/>
  <c r="C6" i="62"/>
  <c r="E6" i="64"/>
  <c r="B6" i="61"/>
  <c r="C6" i="61"/>
  <c r="H6" i="59"/>
  <c r="G6" i="59"/>
  <c r="E6" i="61"/>
  <c r="F6" i="61"/>
  <c r="G6" i="61"/>
  <c r="H6" i="61"/>
  <c r="I6" i="61"/>
  <c r="E6" i="59"/>
  <c r="C6" i="58"/>
  <c r="C6" i="59"/>
  <c r="G6" i="58"/>
  <c r="B6" i="59"/>
  <c r="I6" i="59"/>
  <c r="I6" i="58"/>
  <c r="F6" i="58"/>
  <c r="H6" i="58"/>
  <c r="F6" i="59"/>
  <c r="E6" i="58"/>
  <c r="C9" i="66"/>
  <c r="G9" i="66"/>
  <c r="B9" i="66"/>
  <c r="E9" i="66"/>
  <c r="I9" i="66"/>
  <c r="F9" i="66"/>
  <c r="H9" i="66"/>
  <c r="F9" i="63"/>
  <c r="G9" i="63"/>
  <c r="H9" i="63"/>
  <c r="I9" i="64"/>
  <c r="I9" i="63"/>
  <c r="H9" i="64"/>
  <c r="G9" i="64"/>
  <c r="F9" i="64"/>
  <c r="E9" i="64"/>
  <c r="B9" i="63"/>
  <c r="C9" i="64"/>
  <c r="C9" i="63"/>
  <c r="F9" i="62"/>
  <c r="E9" i="62"/>
  <c r="B9" i="64"/>
  <c r="B9" i="62"/>
  <c r="H9" i="62"/>
  <c r="C9" i="62"/>
  <c r="E9" i="63"/>
  <c r="I9" i="62"/>
  <c r="G9" i="62"/>
  <c r="F9" i="59"/>
  <c r="E9" i="59"/>
  <c r="B9" i="61"/>
  <c r="C9" i="61"/>
  <c r="E9" i="61"/>
  <c r="F9" i="61"/>
  <c r="G9" i="61"/>
  <c r="H9" i="61"/>
  <c r="H9" i="58"/>
  <c r="I9" i="59"/>
  <c r="H9" i="59"/>
  <c r="G9" i="59"/>
  <c r="I9" i="58"/>
  <c r="C9" i="59"/>
  <c r="G9" i="58"/>
  <c r="F9" i="58"/>
  <c r="I9" i="61"/>
  <c r="B9" i="59"/>
  <c r="E9" i="58"/>
  <c r="C9" i="58"/>
  <c r="G48" i="66"/>
  <c r="F48" i="66"/>
  <c r="H48" i="66"/>
  <c r="I48" i="66"/>
  <c r="B48" i="66"/>
  <c r="C48" i="66"/>
  <c r="E48" i="66"/>
  <c r="I48" i="64"/>
  <c r="C48" i="63"/>
  <c r="H48" i="64"/>
  <c r="G48" i="64"/>
  <c r="E48" i="63"/>
  <c r="I48" i="62"/>
  <c r="F48" i="64"/>
  <c r="F48" i="63"/>
  <c r="H48" i="62"/>
  <c r="E48" i="64"/>
  <c r="G48" i="63"/>
  <c r="G48" i="62"/>
  <c r="H48" i="63"/>
  <c r="F48" i="62"/>
  <c r="C48" i="64"/>
  <c r="I48" i="63"/>
  <c r="E48" i="62"/>
  <c r="B48" i="64"/>
  <c r="C48" i="62"/>
  <c r="B48" i="62"/>
  <c r="B48" i="63"/>
  <c r="H48" i="61"/>
  <c r="C48" i="59"/>
  <c r="I48" i="61"/>
  <c r="B48" i="59"/>
  <c r="B48" i="61"/>
  <c r="I48" i="59"/>
  <c r="C48" i="61"/>
  <c r="H48" i="59"/>
  <c r="F48" i="61"/>
  <c r="E48" i="59"/>
  <c r="G48" i="61"/>
  <c r="I48" i="58"/>
  <c r="H48" i="58"/>
  <c r="G48" i="58"/>
  <c r="G48" i="59"/>
  <c r="F48" i="58"/>
  <c r="E48" i="58"/>
  <c r="C48" i="58"/>
  <c r="E48" i="61"/>
  <c r="F48" i="59"/>
  <c r="B38" i="66"/>
  <c r="F38" i="66"/>
  <c r="C38" i="66"/>
  <c r="E38" i="66"/>
  <c r="G38" i="66"/>
  <c r="H38" i="66"/>
  <c r="I38" i="66"/>
  <c r="C38" i="64"/>
  <c r="I38" i="63"/>
  <c r="B38" i="64"/>
  <c r="B38" i="63"/>
  <c r="I38" i="64"/>
  <c r="C38" i="63"/>
  <c r="H38" i="64"/>
  <c r="G38" i="64"/>
  <c r="E38" i="63"/>
  <c r="F38" i="64"/>
  <c r="F38" i="63"/>
  <c r="I38" i="62"/>
  <c r="G38" i="63"/>
  <c r="H38" i="62"/>
  <c r="H38" i="63"/>
  <c r="G38" i="62"/>
  <c r="F38" i="62"/>
  <c r="E38" i="62"/>
  <c r="C38" i="62"/>
  <c r="E38" i="64"/>
  <c r="B38" i="62"/>
  <c r="B38" i="61"/>
  <c r="I38" i="59"/>
  <c r="C38" i="61"/>
  <c r="H38" i="59"/>
  <c r="G38" i="59"/>
  <c r="E38" i="61"/>
  <c r="F38" i="59"/>
  <c r="F38" i="61"/>
  <c r="E38" i="59"/>
  <c r="G38" i="61"/>
  <c r="H38" i="61"/>
  <c r="C38" i="59"/>
  <c r="I38" i="61"/>
  <c r="C38" i="58"/>
  <c r="G38" i="58"/>
  <c r="B38" i="59"/>
  <c r="I38" i="58"/>
  <c r="H38" i="58"/>
  <c r="F38" i="58"/>
  <c r="E38" i="58"/>
  <c r="B10" i="66"/>
  <c r="C10" i="66"/>
  <c r="F10" i="66"/>
  <c r="E10" i="66"/>
  <c r="G10" i="66"/>
  <c r="H10" i="66"/>
  <c r="I10" i="66"/>
  <c r="C10" i="64"/>
  <c r="I10" i="63"/>
  <c r="B10" i="64"/>
  <c r="B10" i="63"/>
  <c r="I10" i="64"/>
  <c r="C10" i="63"/>
  <c r="H10" i="64"/>
  <c r="G10" i="64"/>
  <c r="E10" i="63"/>
  <c r="F10" i="64"/>
  <c r="F10" i="63"/>
  <c r="I10" i="62"/>
  <c r="E10" i="64"/>
  <c r="H10" i="62"/>
  <c r="G10" i="62"/>
  <c r="F10" i="62"/>
  <c r="E10" i="62"/>
  <c r="C10" i="62"/>
  <c r="G10" i="63"/>
  <c r="B10" i="62"/>
  <c r="H10" i="63"/>
  <c r="B10" i="61"/>
  <c r="I10" i="59"/>
  <c r="C10" i="61"/>
  <c r="H10" i="59"/>
  <c r="G10" i="59"/>
  <c r="E10" i="61"/>
  <c r="F10" i="61"/>
  <c r="G10" i="61"/>
  <c r="H10" i="61"/>
  <c r="I10" i="61"/>
  <c r="B10" i="59"/>
  <c r="E10" i="59"/>
  <c r="C10" i="58"/>
  <c r="F10" i="58"/>
  <c r="I10" i="58"/>
  <c r="F10" i="59"/>
  <c r="H10" i="58"/>
  <c r="G10" i="58"/>
  <c r="C10" i="59"/>
  <c r="E10" i="58"/>
  <c r="E3" i="66"/>
  <c r="B3" i="66"/>
  <c r="F3" i="66"/>
  <c r="I3" i="66"/>
  <c r="G3" i="66"/>
  <c r="H3" i="66"/>
  <c r="C3" i="66"/>
  <c r="F3" i="64"/>
  <c r="E3" i="64"/>
  <c r="B3" i="63"/>
  <c r="C3" i="64"/>
  <c r="C3" i="63"/>
  <c r="B3" i="64"/>
  <c r="E3" i="63"/>
  <c r="F3" i="63"/>
  <c r="G3" i="63"/>
  <c r="H3" i="63"/>
  <c r="I3" i="64"/>
  <c r="I3" i="63"/>
  <c r="I3" i="62"/>
  <c r="H3" i="64"/>
  <c r="G3" i="64"/>
  <c r="C3" i="62"/>
  <c r="H3" i="62"/>
  <c r="E3" i="62"/>
  <c r="G3" i="62"/>
  <c r="F3" i="62"/>
  <c r="B3" i="62"/>
  <c r="E3" i="61"/>
  <c r="F3" i="61"/>
  <c r="G3" i="61"/>
  <c r="H3" i="61"/>
  <c r="I3" i="61"/>
  <c r="G3" i="59"/>
  <c r="B3" i="61"/>
  <c r="G3" i="58"/>
  <c r="C3" i="59"/>
  <c r="F3" i="58"/>
  <c r="H3" i="59"/>
  <c r="B3" i="59"/>
  <c r="E3" i="58"/>
  <c r="F3" i="59"/>
  <c r="C3" i="61"/>
  <c r="C3" i="58"/>
  <c r="I3" i="58"/>
  <c r="I3" i="59"/>
  <c r="E3" i="59"/>
  <c r="H3" i="58"/>
  <c r="K36" i="58"/>
  <c r="B14" i="52"/>
  <c r="F14" i="52"/>
  <c r="I14" i="50"/>
  <c r="G14" i="56"/>
  <c r="H14" i="52"/>
  <c r="E14" i="53"/>
  <c r="C14" i="50"/>
  <c r="B14" i="50"/>
  <c r="H14" i="50"/>
  <c r="I14" i="53"/>
  <c r="F14" i="56"/>
  <c r="E14" i="55"/>
  <c r="C14" i="52"/>
  <c r="C14" i="54"/>
  <c r="C14" i="53"/>
  <c r="B14" i="53"/>
  <c r="G14" i="50"/>
  <c r="I14" i="54"/>
  <c r="B14" i="54"/>
  <c r="E14" i="56"/>
  <c r="I14" i="52"/>
  <c r="C14" i="55"/>
  <c r="I14" i="55"/>
  <c r="F14" i="50"/>
  <c r="G14" i="53"/>
  <c r="H14" i="53"/>
  <c r="G14" i="52"/>
  <c r="F14" i="55"/>
  <c r="B14" i="55"/>
  <c r="E14" i="52"/>
  <c r="E14" i="54"/>
  <c r="H14" i="55"/>
  <c r="H14" i="54"/>
  <c r="B14" i="56"/>
  <c r="F14" i="54"/>
  <c r="G14" i="55"/>
  <c r="I14" i="56"/>
  <c r="C14" i="56"/>
  <c r="G14" i="54"/>
  <c r="E14" i="50"/>
  <c r="F14" i="53"/>
  <c r="H14" i="56"/>
  <c r="K36" i="55"/>
  <c r="F33" i="52"/>
  <c r="B33" i="52"/>
  <c r="H33" i="52"/>
  <c r="E33" i="53"/>
  <c r="G33" i="56"/>
  <c r="C33" i="50"/>
  <c r="I33" i="50"/>
  <c r="I33" i="53"/>
  <c r="E33" i="55"/>
  <c r="F33" i="56"/>
  <c r="B33" i="50"/>
  <c r="C33" i="52"/>
  <c r="C33" i="69" s="1"/>
  <c r="C33" i="70" s="1"/>
  <c r="C33" i="53"/>
  <c r="C33" i="54"/>
  <c r="I33" i="54"/>
  <c r="H33" i="53"/>
  <c r="G33" i="50"/>
  <c r="E33" i="56"/>
  <c r="B33" i="53"/>
  <c r="H33" i="50"/>
  <c r="B33" i="54"/>
  <c r="I33" i="52"/>
  <c r="H33" i="54"/>
  <c r="F33" i="50"/>
  <c r="G33" i="53"/>
  <c r="G33" i="52"/>
  <c r="F33" i="55"/>
  <c r="C33" i="55"/>
  <c r="E33" i="52"/>
  <c r="F33" i="54"/>
  <c r="B33" i="55"/>
  <c r="C33" i="56"/>
  <c r="F33" i="53"/>
  <c r="G33" i="54"/>
  <c r="H33" i="56"/>
  <c r="E33" i="50"/>
  <c r="I33" i="55"/>
  <c r="E33" i="54"/>
  <c r="I33" i="56"/>
  <c r="B33" i="56"/>
  <c r="G33" i="55"/>
  <c r="H33" i="55"/>
  <c r="I26" i="50"/>
  <c r="H26" i="52"/>
  <c r="F26" i="52"/>
  <c r="F26" i="69" s="1"/>
  <c r="F26" i="70" s="1"/>
  <c r="G26" i="56"/>
  <c r="E26" i="53"/>
  <c r="C26" i="50"/>
  <c r="B26" i="52"/>
  <c r="F26" i="56"/>
  <c r="I26" i="53"/>
  <c r="C26" i="52"/>
  <c r="H26" i="50"/>
  <c r="C26" i="54"/>
  <c r="B26" i="50"/>
  <c r="E26" i="55"/>
  <c r="C26" i="53"/>
  <c r="I26" i="54"/>
  <c r="E26" i="56"/>
  <c r="B26" i="53"/>
  <c r="I26" i="52"/>
  <c r="H26" i="53"/>
  <c r="B26" i="54"/>
  <c r="I26" i="55"/>
  <c r="G26" i="52"/>
  <c r="F26" i="55"/>
  <c r="G26" i="53"/>
  <c r="B26" i="55"/>
  <c r="H26" i="54"/>
  <c r="E26" i="54"/>
  <c r="G26" i="50"/>
  <c r="C26" i="55"/>
  <c r="G26" i="55"/>
  <c r="F26" i="54"/>
  <c r="I26" i="56"/>
  <c r="E26" i="50"/>
  <c r="F26" i="50"/>
  <c r="F26" i="53"/>
  <c r="E26" i="52"/>
  <c r="C26" i="56"/>
  <c r="G26" i="54"/>
  <c r="H26" i="56"/>
  <c r="B26" i="56"/>
  <c r="H26" i="55"/>
  <c r="H32" i="52"/>
  <c r="F32" i="52"/>
  <c r="G32" i="56"/>
  <c r="E32" i="53"/>
  <c r="B32" i="52"/>
  <c r="I32" i="50"/>
  <c r="C32" i="50"/>
  <c r="H32" i="50"/>
  <c r="E32" i="55"/>
  <c r="F32" i="56"/>
  <c r="C32" i="54"/>
  <c r="E32" i="56"/>
  <c r="B32" i="50"/>
  <c r="I32" i="53"/>
  <c r="C32" i="55"/>
  <c r="I32" i="54"/>
  <c r="H32" i="53"/>
  <c r="I32" i="52"/>
  <c r="B32" i="53"/>
  <c r="G32" i="50"/>
  <c r="C32" i="53"/>
  <c r="C32" i="52"/>
  <c r="H32" i="54"/>
  <c r="G32" i="52"/>
  <c r="G32" i="69" s="1"/>
  <c r="G32" i="70" s="1"/>
  <c r="G32" i="53"/>
  <c r="B32" i="55"/>
  <c r="F32" i="50"/>
  <c r="I32" i="55"/>
  <c r="F32" i="55"/>
  <c r="B32" i="54"/>
  <c r="I32" i="56"/>
  <c r="F32" i="53"/>
  <c r="B32" i="56"/>
  <c r="F32" i="54"/>
  <c r="C32" i="56"/>
  <c r="G32" i="54"/>
  <c r="H32" i="56"/>
  <c r="E32" i="54"/>
  <c r="H32" i="55"/>
  <c r="G32" i="55"/>
  <c r="E32" i="50"/>
  <c r="E32" i="52"/>
  <c r="B6" i="52"/>
  <c r="F6" i="52"/>
  <c r="I6" i="50"/>
  <c r="H6" i="52"/>
  <c r="E6" i="55"/>
  <c r="C6" i="53"/>
  <c r="H6" i="50"/>
  <c r="C6" i="50"/>
  <c r="G6" i="56"/>
  <c r="C6" i="52"/>
  <c r="I6" i="53"/>
  <c r="B6" i="50"/>
  <c r="E6" i="53"/>
  <c r="C6" i="55"/>
  <c r="B6" i="53"/>
  <c r="I6" i="52"/>
  <c r="B6" i="54"/>
  <c r="E6" i="56"/>
  <c r="H6" i="53"/>
  <c r="F6" i="56"/>
  <c r="I6" i="54"/>
  <c r="G6" i="50"/>
  <c r="C6" i="54"/>
  <c r="H6" i="54"/>
  <c r="B6" i="55"/>
  <c r="G6" i="53"/>
  <c r="F6" i="50"/>
  <c r="G6" i="52"/>
  <c r="E6" i="54"/>
  <c r="I6" i="55"/>
  <c r="B6" i="56"/>
  <c r="E6" i="50"/>
  <c r="G6" i="54"/>
  <c r="E6" i="52"/>
  <c r="G6" i="55"/>
  <c r="F6" i="55"/>
  <c r="I6" i="56"/>
  <c r="H6" i="56"/>
  <c r="H6" i="55"/>
  <c r="F6" i="53"/>
  <c r="C6" i="56"/>
  <c r="F6" i="54"/>
  <c r="H3" i="52"/>
  <c r="E3" i="53"/>
  <c r="B3" i="52"/>
  <c r="I3" i="50"/>
  <c r="C3" i="50"/>
  <c r="F3" i="52"/>
  <c r="G3" i="56"/>
  <c r="E3" i="55"/>
  <c r="H3" i="50"/>
  <c r="B3" i="50"/>
  <c r="C3" i="53"/>
  <c r="I3" i="53"/>
  <c r="C3" i="52"/>
  <c r="F3" i="56"/>
  <c r="E3" i="56"/>
  <c r="I3" i="52"/>
  <c r="C3" i="54"/>
  <c r="B3" i="53"/>
  <c r="I3" i="54"/>
  <c r="C3" i="55"/>
  <c r="G3" i="53"/>
  <c r="F3" i="50"/>
  <c r="F3" i="55"/>
  <c r="G3" i="50"/>
  <c r="B3" i="54"/>
  <c r="G3" i="52"/>
  <c r="B3" i="55"/>
  <c r="I3" i="55"/>
  <c r="E3" i="54"/>
  <c r="H3" i="54"/>
  <c r="H3" i="53"/>
  <c r="F3" i="54"/>
  <c r="H3" i="55"/>
  <c r="G3" i="54"/>
  <c r="E3" i="50"/>
  <c r="E3" i="52"/>
  <c r="E3" i="69" s="1"/>
  <c r="E3" i="70" s="1"/>
  <c r="G3" i="55"/>
  <c r="I3" i="56"/>
  <c r="B3" i="56"/>
  <c r="H3" i="56"/>
  <c r="F3" i="53"/>
  <c r="C3" i="56"/>
  <c r="K36" i="54"/>
  <c r="I27" i="50"/>
  <c r="G27" i="56"/>
  <c r="F27" i="52"/>
  <c r="H27" i="52"/>
  <c r="B27" i="52"/>
  <c r="B27" i="69" s="1"/>
  <c r="E27" i="53"/>
  <c r="C27" i="50"/>
  <c r="B27" i="50"/>
  <c r="I27" i="53"/>
  <c r="E27" i="55"/>
  <c r="H27" i="50"/>
  <c r="C27" i="52"/>
  <c r="C27" i="54"/>
  <c r="C27" i="53"/>
  <c r="F27" i="56"/>
  <c r="G27" i="50"/>
  <c r="H27" i="53"/>
  <c r="I27" i="52"/>
  <c r="E27" i="56"/>
  <c r="I27" i="54"/>
  <c r="B27" i="53"/>
  <c r="E27" i="54"/>
  <c r="B27" i="54"/>
  <c r="F27" i="50"/>
  <c r="F27" i="55"/>
  <c r="C27" i="55"/>
  <c r="H27" i="54"/>
  <c r="I27" i="55"/>
  <c r="G27" i="52"/>
  <c r="G27" i="69" s="1"/>
  <c r="G27" i="70" s="1"/>
  <c r="B27" i="56"/>
  <c r="C27" i="56"/>
  <c r="E27" i="52"/>
  <c r="G27" i="54"/>
  <c r="H27" i="55"/>
  <c r="B27" i="55"/>
  <c r="F27" i="53"/>
  <c r="F27" i="54"/>
  <c r="G27" i="53"/>
  <c r="G27" i="55"/>
  <c r="H27" i="56"/>
  <c r="I27" i="56"/>
  <c r="E27" i="50"/>
  <c r="C5" i="50"/>
  <c r="B5" i="52"/>
  <c r="F5" i="52"/>
  <c r="E5" i="53"/>
  <c r="G5" i="56"/>
  <c r="I5" i="50"/>
  <c r="H5" i="52"/>
  <c r="H5" i="50"/>
  <c r="E5" i="55"/>
  <c r="F5" i="56"/>
  <c r="B5" i="50"/>
  <c r="C5" i="53"/>
  <c r="C5" i="52"/>
  <c r="C5" i="54"/>
  <c r="I5" i="53"/>
  <c r="H5" i="53"/>
  <c r="G5" i="50"/>
  <c r="I5" i="54"/>
  <c r="B5" i="54"/>
  <c r="E5" i="56"/>
  <c r="B5" i="53"/>
  <c r="I5" i="55"/>
  <c r="F5" i="50"/>
  <c r="E5" i="54"/>
  <c r="C5" i="55"/>
  <c r="I5" i="52"/>
  <c r="H5" i="54"/>
  <c r="G5" i="52"/>
  <c r="G5" i="53"/>
  <c r="F5" i="53"/>
  <c r="B5" i="55"/>
  <c r="G5" i="54"/>
  <c r="H5" i="56"/>
  <c r="F5" i="55"/>
  <c r="E5" i="52"/>
  <c r="E5" i="69" s="1"/>
  <c r="E5" i="70" s="1"/>
  <c r="H5" i="55"/>
  <c r="E5" i="50"/>
  <c r="B5" i="56"/>
  <c r="F5" i="54"/>
  <c r="G5" i="55"/>
  <c r="I5" i="56"/>
  <c r="C5" i="56"/>
  <c r="H37" i="52"/>
  <c r="C37" i="50"/>
  <c r="F37" i="52"/>
  <c r="B37" i="52"/>
  <c r="E37" i="53"/>
  <c r="G37" i="56"/>
  <c r="I37" i="50"/>
  <c r="C37" i="53"/>
  <c r="C37" i="52"/>
  <c r="H37" i="50"/>
  <c r="E37" i="55"/>
  <c r="B37" i="50"/>
  <c r="C37" i="54"/>
  <c r="I37" i="54"/>
  <c r="G37" i="50"/>
  <c r="I37" i="53"/>
  <c r="E37" i="56"/>
  <c r="F37" i="56"/>
  <c r="B37" i="53"/>
  <c r="H37" i="53"/>
  <c r="I37" i="52"/>
  <c r="I37" i="55"/>
  <c r="G37" i="53"/>
  <c r="H37" i="54"/>
  <c r="B37" i="55"/>
  <c r="B37" i="54"/>
  <c r="C37" i="55"/>
  <c r="F37" i="50"/>
  <c r="E37" i="54"/>
  <c r="F37" i="55"/>
  <c r="B37" i="56"/>
  <c r="F37" i="54"/>
  <c r="G37" i="54"/>
  <c r="H37" i="56"/>
  <c r="G37" i="52"/>
  <c r="G37" i="69" s="1"/>
  <c r="G37" i="70" s="1"/>
  <c r="H37" i="55"/>
  <c r="C37" i="56"/>
  <c r="E37" i="50"/>
  <c r="G37" i="55"/>
  <c r="I37" i="56"/>
  <c r="F37" i="53"/>
  <c r="E37" i="52"/>
  <c r="H45" i="52"/>
  <c r="I45" i="50"/>
  <c r="C45" i="50"/>
  <c r="E45" i="53"/>
  <c r="F45" i="52"/>
  <c r="B45" i="52"/>
  <c r="C45" i="54"/>
  <c r="C45" i="53"/>
  <c r="F45" i="56"/>
  <c r="G45" i="56"/>
  <c r="E45" i="55"/>
  <c r="E45" i="56"/>
  <c r="B45" i="53"/>
  <c r="B45" i="50"/>
  <c r="C45" i="52"/>
  <c r="H45" i="50"/>
  <c r="H45" i="53"/>
  <c r="I45" i="52"/>
  <c r="I45" i="53"/>
  <c r="I45" i="54"/>
  <c r="G45" i="50"/>
  <c r="F45" i="50"/>
  <c r="B45" i="54"/>
  <c r="I45" i="55"/>
  <c r="H45" i="54"/>
  <c r="G45" i="53"/>
  <c r="C45" i="55"/>
  <c r="E45" i="54"/>
  <c r="F45" i="55"/>
  <c r="C45" i="56"/>
  <c r="G45" i="54"/>
  <c r="B45" i="56"/>
  <c r="G45" i="55"/>
  <c r="G45" i="52"/>
  <c r="F45" i="54"/>
  <c r="B45" i="55"/>
  <c r="I45" i="56"/>
  <c r="E45" i="50"/>
  <c r="F45" i="53"/>
  <c r="H45" i="56"/>
  <c r="H45" i="55"/>
  <c r="E45" i="52"/>
  <c r="C15" i="50"/>
  <c r="I15" i="50"/>
  <c r="E15" i="53"/>
  <c r="F15" i="52"/>
  <c r="H15" i="52"/>
  <c r="H15" i="69" s="1"/>
  <c r="H15" i="70" s="1"/>
  <c r="B15" i="52"/>
  <c r="C15" i="53"/>
  <c r="C15" i="54"/>
  <c r="G15" i="56"/>
  <c r="B15" i="50"/>
  <c r="I15" i="53"/>
  <c r="E15" i="55"/>
  <c r="F15" i="56"/>
  <c r="H15" i="50"/>
  <c r="E15" i="56"/>
  <c r="I15" i="54"/>
  <c r="B15" i="53"/>
  <c r="C15" i="52"/>
  <c r="G15" i="50"/>
  <c r="I15" i="52"/>
  <c r="B15" i="55"/>
  <c r="F15" i="50"/>
  <c r="G15" i="52"/>
  <c r="H15" i="53"/>
  <c r="B15" i="54"/>
  <c r="C15" i="55"/>
  <c r="H15" i="54"/>
  <c r="C15" i="56"/>
  <c r="F15" i="55"/>
  <c r="G15" i="54"/>
  <c r="B15" i="56"/>
  <c r="G15" i="55"/>
  <c r="I15" i="56"/>
  <c r="E15" i="50"/>
  <c r="H15" i="56"/>
  <c r="I15" i="55"/>
  <c r="E15" i="54"/>
  <c r="H15" i="55"/>
  <c r="F15" i="54"/>
  <c r="F15" i="53"/>
  <c r="E15" i="52"/>
  <c r="E15" i="69" s="1"/>
  <c r="E15" i="70" s="1"/>
  <c r="G15" i="53"/>
  <c r="H24" i="52"/>
  <c r="I24" i="50"/>
  <c r="G24" i="56"/>
  <c r="B24" i="52"/>
  <c r="F24" i="52"/>
  <c r="C24" i="50"/>
  <c r="E24" i="53"/>
  <c r="F24" i="56"/>
  <c r="B24" i="50"/>
  <c r="I24" i="53"/>
  <c r="E24" i="55"/>
  <c r="C24" i="53"/>
  <c r="H24" i="50"/>
  <c r="C24" i="52"/>
  <c r="I24" i="54"/>
  <c r="E24" i="56"/>
  <c r="C24" i="54"/>
  <c r="C24" i="55"/>
  <c r="H24" i="53"/>
  <c r="G24" i="50"/>
  <c r="B24" i="53"/>
  <c r="B24" i="54"/>
  <c r="G24" i="52"/>
  <c r="G24" i="69" s="1"/>
  <c r="G24" i="70" s="1"/>
  <c r="I24" i="52"/>
  <c r="E24" i="54"/>
  <c r="F24" i="50"/>
  <c r="F24" i="55"/>
  <c r="G24" i="53"/>
  <c r="B24" i="55"/>
  <c r="I24" i="55"/>
  <c r="H24" i="54"/>
  <c r="I24" i="56"/>
  <c r="E24" i="50"/>
  <c r="H24" i="56"/>
  <c r="H24" i="55"/>
  <c r="E24" i="52"/>
  <c r="B24" i="56"/>
  <c r="C24" i="56"/>
  <c r="F24" i="54"/>
  <c r="F24" i="53"/>
  <c r="G24" i="55"/>
  <c r="G24" i="54"/>
  <c r="G28" i="56"/>
  <c r="H28" i="52"/>
  <c r="F28" i="52"/>
  <c r="C28" i="50"/>
  <c r="I28" i="50"/>
  <c r="E28" i="53"/>
  <c r="B28" i="52"/>
  <c r="E28" i="55"/>
  <c r="F28" i="56"/>
  <c r="H28" i="50"/>
  <c r="C28" i="53"/>
  <c r="C28" i="52"/>
  <c r="I28" i="53"/>
  <c r="B28" i="54"/>
  <c r="G28" i="50"/>
  <c r="C28" i="55"/>
  <c r="B28" i="50"/>
  <c r="B28" i="53"/>
  <c r="I28" i="54"/>
  <c r="E28" i="56"/>
  <c r="I28" i="52"/>
  <c r="C28" i="54"/>
  <c r="F28" i="50"/>
  <c r="G28" i="52"/>
  <c r="G28" i="53"/>
  <c r="H28" i="54"/>
  <c r="I28" i="55"/>
  <c r="F28" i="55"/>
  <c r="H28" i="53"/>
  <c r="B28" i="55"/>
  <c r="H28" i="55"/>
  <c r="B28" i="56"/>
  <c r="F28" i="53"/>
  <c r="G28" i="55"/>
  <c r="H28" i="56"/>
  <c r="G28" i="54"/>
  <c r="E28" i="52"/>
  <c r="E28" i="50"/>
  <c r="C28" i="56"/>
  <c r="E28" i="54"/>
  <c r="I28" i="56"/>
  <c r="F28" i="54"/>
  <c r="I49" i="50"/>
  <c r="E49" i="53"/>
  <c r="B49" i="52"/>
  <c r="H49" i="52"/>
  <c r="F49" i="52"/>
  <c r="C49" i="50"/>
  <c r="G49" i="56"/>
  <c r="B49" i="50"/>
  <c r="C49" i="52"/>
  <c r="E49" i="55"/>
  <c r="H49" i="50"/>
  <c r="F49" i="56"/>
  <c r="I49" i="53"/>
  <c r="C49" i="53"/>
  <c r="C49" i="54"/>
  <c r="C49" i="55"/>
  <c r="I49" i="52"/>
  <c r="B49" i="54"/>
  <c r="G49" i="50"/>
  <c r="B49" i="53"/>
  <c r="H49" i="53"/>
  <c r="I49" i="54"/>
  <c r="F49" i="55"/>
  <c r="E49" i="54"/>
  <c r="F49" i="50"/>
  <c r="G49" i="52"/>
  <c r="B49" i="55"/>
  <c r="E49" i="56"/>
  <c r="I49" i="55"/>
  <c r="H49" i="55"/>
  <c r="I49" i="56"/>
  <c r="F49" i="53"/>
  <c r="F49" i="54"/>
  <c r="E49" i="52"/>
  <c r="G49" i="55"/>
  <c r="C49" i="56"/>
  <c r="G49" i="53"/>
  <c r="B49" i="56"/>
  <c r="H49" i="56"/>
  <c r="H49" i="54"/>
  <c r="E49" i="50"/>
  <c r="G49" i="54"/>
  <c r="E48" i="53"/>
  <c r="B48" i="52"/>
  <c r="G48" i="56"/>
  <c r="I48" i="50"/>
  <c r="F48" i="52"/>
  <c r="F48" i="69" s="1"/>
  <c r="F48" i="70" s="1"/>
  <c r="H48" i="52"/>
  <c r="C48" i="50"/>
  <c r="C48" i="54"/>
  <c r="H48" i="50"/>
  <c r="F48" i="56"/>
  <c r="B48" i="50"/>
  <c r="C48" i="53"/>
  <c r="E48" i="55"/>
  <c r="B48" i="53"/>
  <c r="C48" i="52"/>
  <c r="I48" i="52"/>
  <c r="I48" i="69" s="1"/>
  <c r="I48" i="70" s="1"/>
  <c r="C48" i="55"/>
  <c r="I48" i="53"/>
  <c r="H48" i="53"/>
  <c r="G48" i="50"/>
  <c r="E48" i="56"/>
  <c r="I48" i="54"/>
  <c r="F48" i="55"/>
  <c r="B48" i="55"/>
  <c r="H48" i="54"/>
  <c r="B48" i="54"/>
  <c r="I48" i="55"/>
  <c r="F48" i="50"/>
  <c r="G48" i="53"/>
  <c r="E48" i="54"/>
  <c r="G48" i="52"/>
  <c r="B48" i="56"/>
  <c r="G48" i="55"/>
  <c r="H48" i="55"/>
  <c r="I48" i="56"/>
  <c r="E48" i="50"/>
  <c r="F48" i="53"/>
  <c r="H48" i="56"/>
  <c r="E48" i="52"/>
  <c r="F48" i="54"/>
  <c r="G48" i="54"/>
  <c r="C48" i="56"/>
  <c r="E51" i="53"/>
  <c r="B51" i="52"/>
  <c r="C51" i="50"/>
  <c r="I51" i="50"/>
  <c r="G51" i="56"/>
  <c r="F51" i="52"/>
  <c r="H51" i="52"/>
  <c r="F51" i="56"/>
  <c r="B51" i="50"/>
  <c r="H51" i="50"/>
  <c r="C51" i="54"/>
  <c r="I51" i="53"/>
  <c r="C51" i="52"/>
  <c r="E51" i="55"/>
  <c r="B51" i="53"/>
  <c r="B51" i="54"/>
  <c r="H51" i="53"/>
  <c r="C51" i="53"/>
  <c r="E51" i="56"/>
  <c r="G51" i="50"/>
  <c r="I51" i="54"/>
  <c r="H51" i="54"/>
  <c r="F51" i="55"/>
  <c r="I51" i="55"/>
  <c r="G51" i="53"/>
  <c r="E51" i="54"/>
  <c r="I51" i="52"/>
  <c r="F51" i="50"/>
  <c r="C51" i="56"/>
  <c r="G51" i="52"/>
  <c r="B51" i="55"/>
  <c r="E51" i="50"/>
  <c r="I51" i="56"/>
  <c r="H51" i="56"/>
  <c r="B51" i="56"/>
  <c r="G51" i="55"/>
  <c r="H51" i="55"/>
  <c r="E51" i="52"/>
  <c r="C51" i="55"/>
  <c r="G51" i="54"/>
  <c r="F51" i="54"/>
  <c r="F51" i="53"/>
  <c r="K36" i="50"/>
  <c r="K36" i="52"/>
  <c r="C50" i="50"/>
  <c r="F50" i="52"/>
  <c r="H50" i="52"/>
  <c r="H50" i="69" s="1"/>
  <c r="H50" i="70" s="1"/>
  <c r="I50" i="50"/>
  <c r="B50" i="52"/>
  <c r="G50" i="56"/>
  <c r="E50" i="55"/>
  <c r="F50" i="56"/>
  <c r="B50" i="50"/>
  <c r="C50" i="52"/>
  <c r="C50" i="54"/>
  <c r="C50" i="53"/>
  <c r="H50" i="50"/>
  <c r="E50" i="53"/>
  <c r="I50" i="53"/>
  <c r="I50" i="52"/>
  <c r="E50" i="56"/>
  <c r="B50" i="53"/>
  <c r="G50" i="50"/>
  <c r="I50" i="54"/>
  <c r="H50" i="53"/>
  <c r="I50" i="55"/>
  <c r="H50" i="54"/>
  <c r="G50" i="53"/>
  <c r="E50" i="54"/>
  <c r="C50" i="55"/>
  <c r="F50" i="55"/>
  <c r="F50" i="50"/>
  <c r="G50" i="52"/>
  <c r="C50" i="56"/>
  <c r="B50" i="55"/>
  <c r="E50" i="52"/>
  <c r="H50" i="55"/>
  <c r="G50" i="55"/>
  <c r="B50" i="56"/>
  <c r="I50" i="56"/>
  <c r="E50" i="50"/>
  <c r="F50" i="54"/>
  <c r="B50" i="54"/>
  <c r="F50" i="53"/>
  <c r="G50" i="54"/>
  <c r="H50" i="56"/>
  <c r="I13" i="50"/>
  <c r="C13" i="50"/>
  <c r="E13" i="53"/>
  <c r="B13" i="52"/>
  <c r="F13" i="52"/>
  <c r="H13" i="52"/>
  <c r="B13" i="50"/>
  <c r="C13" i="54"/>
  <c r="F13" i="56"/>
  <c r="I13" i="53"/>
  <c r="E13" i="55"/>
  <c r="G13" i="56"/>
  <c r="H13" i="50"/>
  <c r="C13" i="53"/>
  <c r="E13" i="56"/>
  <c r="I13" i="52"/>
  <c r="B13" i="54"/>
  <c r="H13" i="53"/>
  <c r="C13" i="55"/>
  <c r="C13" i="52"/>
  <c r="G13" i="50"/>
  <c r="I13" i="54"/>
  <c r="B13" i="53"/>
  <c r="E13" i="54"/>
  <c r="G13" i="52"/>
  <c r="F13" i="50"/>
  <c r="F13" i="55"/>
  <c r="H13" i="54"/>
  <c r="G13" i="53"/>
  <c r="C13" i="56"/>
  <c r="E13" i="50"/>
  <c r="F13" i="53"/>
  <c r="H13" i="56"/>
  <c r="I13" i="55"/>
  <c r="G13" i="54"/>
  <c r="I13" i="56"/>
  <c r="B13" i="55"/>
  <c r="F13" i="54"/>
  <c r="G13" i="55"/>
  <c r="B13" i="56"/>
  <c r="H13" i="55"/>
  <c r="E13" i="52"/>
  <c r="C11" i="50"/>
  <c r="B11" i="52"/>
  <c r="B11" i="69" s="1"/>
  <c r="E11" i="53"/>
  <c r="I11" i="50"/>
  <c r="F11" i="52"/>
  <c r="H11" i="52"/>
  <c r="I11" i="53"/>
  <c r="E11" i="55"/>
  <c r="G11" i="56"/>
  <c r="C11" i="53"/>
  <c r="C11" i="52"/>
  <c r="F11" i="56"/>
  <c r="B11" i="50"/>
  <c r="H11" i="50"/>
  <c r="H11" i="53"/>
  <c r="I11" i="52"/>
  <c r="C11" i="54"/>
  <c r="C11" i="55"/>
  <c r="I11" i="54"/>
  <c r="B11" i="54"/>
  <c r="E11" i="56"/>
  <c r="B11" i="53"/>
  <c r="G11" i="50"/>
  <c r="E11" i="54"/>
  <c r="G11" i="53"/>
  <c r="F11" i="50"/>
  <c r="I11" i="55"/>
  <c r="G11" i="52"/>
  <c r="F11" i="55"/>
  <c r="H11" i="54"/>
  <c r="E11" i="52"/>
  <c r="H11" i="56"/>
  <c r="G11" i="54"/>
  <c r="H11" i="55"/>
  <c r="B11" i="56"/>
  <c r="I11" i="56"/>
  <c r="F11" i="54"/>
  <c r="G11" i="55"/>
  <c r="F11" i="53"/>
  <c r="C11" i="56"/>
  <c r="E11" i="50"/>
  <c r="B11" i="55"/>
  <c r="E47" i="53"/>
  <c r="F47" i="52"/>
  <c r="C47" i="50"/>
  <c r="I47" i="50"/>
  <c r="B47" i="52"/>
  <c r="I47" i="53"/>
  <c r="C47" i="53"/>
  <c r="C47" i="52"/>
  <c r="E47" i="55"/>
  <c r="F47" i="56"/>
  <c r="B47" i="50"/>
  <c r="C47" i="54"/>
  <c r="H47" i="52"/>
  <c r="G47" i="56"/>
  <c r="H47" i="53"/>
  <c r="B47" i="54"/>
  <c r="E47" i="56"/>
  <c r="C47" i="55"/>
  <c r="B47" i="53"/>
  <c r="I47" i="52"/>
  <c r="I47" i="54"/>
  <c r="H47" i="50"/>
  <c r="I47" i="55"/>
  <c r="B47" i="55"/>
  <c r="H47" i="54"/>
  <c r="G47" i="53"/>
  <c r="E47" i="54"/>
  <c r="G47" i="52"/>
  <c r="F47" i="55"/>
  <c r="G47" i="54"/>
  <c r="H47" i="56"/>
  <c r="G47" i="50"/>
  <c r="E47" i="50"/>
  <c r="C47" i="56"/>
  <c r="F47" i="53"/>
  <c r="F47" i="50"/>
  <c r="E47" i="52"/>
  <c r="B47" i="56"/>
  <c r="F47" i="54"/>
  <c r="I47" i="56"/>
  <c r="H47" i="55"/>
  <c r="G47" i="55"/>
  <c r="G17" i="56"/>
  <c r="I17" i="50"/>
  <c r="H17" i="52"/>
  <c r="H17" i="69" s="1"/>
  <c r="H17" i="70" s="1"/>
  <c r="F17" i="52"/>
  <c r="E17" i="53"/>
  <c r="C17" i="50"/>
  <c r="B17" i="50"/>
  <c r="F17" i="56"/>
  <c r="B17" i="52"/>
  <c r="C17" i="53"/>
  <c r="C17" i="52"/>
  <c r="I17" i="53"/>
  <c r="H17" i="50"/>
  <c r="E17" i="55"/>
  <c r="C17" i="54"/>
  <c r="I17" i="54"/>
  <c r="B17" i="53"/>
  <c r="B17" i="54"/>
  <c r="E17" i="56"/>
  <c r="G17" i="50"/>
  <c r="C17" i="55"/>
  <c r="H17" i="53"/>
  <c r="F17" i="50"/>
  <c r="C17" i="56"/>
  <c r="G17" i="52"/>
  <c r="I17" i="52"/>
  <c r="I17" i="55"/>
  <c r="F17" i="55"/>
  <c r="G17" i="53"/>
  <c r="B17" i="55"/>
  <c r="H17" i="54"/>
  <c r="E17" i="54"/>
  <c r="G17" i="54"/>
  <c r="I17" i="56"/>
  <c r="H17" i="55"/>
  <c r="F17" i="53"/>
  <c r="G17" i="55"/>
  <c r="F17" i="54"/>
  <c r="B17" i="56"/>
  <c r="E17" i="50"/>
  <c r="E17" i="52"/>
  <c r="H17" i="56"/>
  <c r="I7" i="50"/>
  <c r="C7" i="50"/>
  <c r="B7" i="52"/>
  <c r="E7" i="53"/>
  <c r="H7" i="52"/>
  <c r="G7" i="56"/>
  <c r="F7" i="52"/>
  <c r="C7" i="54"/>
  <c r="F7" i="56"/>
  <c r="I7" i="53"/>
  <c r="B7" i="50"/>
  <c r="C7" i="53"/>
  <c r="E7" i="55"/>
  <c r="H7" i="50"/>
  <c r="C7" i="52"/>
  <c r="I7" i="52"/>
  <c r="I7" i="54"/>
  <c r="H7" i="53"/>
  <c r="G7" i="50"/>
  <c r="B7" i="54"/>
  <c r="E7" i="56"/>
  <c r="C7" i="55"/>
  <c r="B7" i="53"/>
  <c r="I7" i="55"/>
  <c r="F7" i="55"/>
  <c r="F7" i="50"/>
  <c r="C7" i="56"/>
  <c r="H7" i="54"/>
  <c r="B7" i="55"/>
  <c r="G7" i="52"/>
  <c r="G7" i="53"/>
  <c r="E7" i="50"/>
  <c r="H7" i="55"/>
  <c r="G7" i="54"/>
  <c r="E7" i="54"/>
  <c r="F7" i="53"/>
  <c r="G7" i="55"/>
  <c r="E7" i="52"/>
  <c r="B7" i="56"/>
  <c r="F7" i="54"/>
  <c r="I7" i="56"/>
  <c r="H7" i="56"/>
  <c r="B9" i="52"/>
  <c r="G9" i="56"/>
  <c r="E9" i="53"/>
  <c r="C9" i="50"/>
  <c r="I9" i="50"/>
  <c r="F9" i="52"/>
  <c r="H9" i="52"/>
  <c r="H9" i="50"/>
  <c r="I9" i="53"/>
  <c r="C9" i="53"/>
  <c r="C9" i="52"/>
  <c r="F9" i="56"/>
  <c r="E9" i="55"/>
  <c r="B9" i="50"/>
  <c r="I9" i="52"/>
  <c r="I9" i="69" s="1"/>
  <c r="I9" i="70" s="1"/>
  <c r="H9" i="53"/>
  <c r="B9" i="54"/>
  <c r="C9" i="55"/>
  <c r="I9" i="54"/>
  <c r="B9" i="53"/>
  <c r="C9" i="54"/>
  <c r="G9" i="50"/>
  <c r="E9" i="56"/>
  <c r="H9" i="54"/>
  <c r="I9" i="55"/>
  <c r="F9" i="55"/>
  <c r="G9" i="53"/>
  <c r="G9" i="52"/>
  <c r="E9" i="54"/>
  <c r="F9" i="50"/>
  <c r="E9" i="50"/>
  <c r="F9" i="53"/>
  <c r="G9" i="54"/>
  <c r="E9" i="52"/>
  <c r="G9" i="55"/>
  <c r="I9" i="56"/>
  <c r="H9" i="56"/>
  <c r="B9" i="55"/>
  <c r="B9" i="56"/>
  <c r="C9" i="56"/>
  <c r="H9" i="55"/>
  <c r="F9" i="54"/>
  <c r="C43" i="50"/>
  <c r="I43" i="50"/>
  <c r="B43" i="52"/>
  <c r="E43" i="53"/>
  <c r="F43" i="52"/>
  <c r="H43" i="52"/>
  <c r="G43" i="56"/>
  <c r="B43" i="50"/>
  <c r="H43" i="50"/>
  <c r="E43" i="55"/>
  <c r="F43" i="56"/>
  <c r="C43" i="53"/>
  <c r="B43" i="53"/>
  <c r="E43" i="56"/>
  <c r="I43" i="53"/>
  <c r="C43" i="54"/>
  <c r="G43" i="50"/>
  <c r="B43" i="54"/>
  <c r="H43" i="54"/>
  <c r="F43" i="55"/>
  <c r="C43" i="56"/>
  <c r="F43" i="50"/>
  <c r="C43" i="52"/>
  <c r="C43" i="55"/>
  <c r="E43" i="54"/>
  <c r="G43" i="52"/>
  <c r="I43" i="52"/>
  <c r="G43" i="53"/>
  <c r="H43" i="53"/>
  <c r="G43" i="55"/>
  <c r="I43" i="54"/>
  <c r="I43" i="55"/>
  <c r="G43" i="54"/>
  <c r="E43" i="50"/>
  <c r="F43" i="54"/>
  <c r="F43" i="53"/>
  <c r="H43" i="55"/>
  <c r="I43" i="56"/>
  <c r="B43" i="55"/>
  <c r="E43" i="52"/>
  <c r="B43" i="56"/>
  <c r="H43" i="56"/>
  <c r="F8" i="52"/>
  <c r="C8" i="50"/>
  <c r="B8" i="52"/>
  <c r="B8" i="69" s="1"/>
  <c r="G8" i="56"/>
  <c r="I8" i="50"/>
  <c r="H8" i="52"/>
  <c r="C8" i="53"/>
  <c r="C8" i="54"/>
  <c r="F8" i="56"/>
  <c r="B8" i="50"/>
  <c r="I8" i="53"/>
  <c r="E8" i="55"/>
  <c r="C8" i="52"/>
  <c r="H8" i="50"/>
  <c r="B8" i="53"/>
  <c r="C8" i="55"/>
  <c r="I8" i="52"/>
  <c r="I8" i="54"/>
  <c r="H8" i="53"/>
  <c r="B8" i="54"/>
  <c r="E8" i="56"/>
  <c r="G8" i="50"/>
  <c r="E8" i="53"/>
  <c r="H8" i="54"/>
  <c r="I8" i="55"/>
  <c r="E8" i="54"/>
  <c r="G8" i="53"/>
  <c r="G8" i="52"/>
  <c r="C8" i="56"/>
  <c r="F8" i="50"/>
  <c r="F8" i="55"/>
  <c r="B8" i="55"/>
  <c r="I8" i="56"/>
  <c r="E8" i="50"/>
  <c r="H8" i="56"/>
  <c r="F8" i="53"/>
  <c r="G8" i="55"/>
  <c r="F8" i="54"/>
  <c r="H8" i="55"/>
  <c r="B8" i="56"/>
  <c r="E8" i="52"/>
  <c r="G8" i="54"/>
  <c r="H35" i="52"/>
  <c r="I35" i="50"/>
  <c r="G35" i="56"/>
  <c r="E35" i="53"/>
  <c r="B35" i="52"/>
  <c r="C35" i="50"/>
  <c r="F35" i="52"/>
  <c r="H35" i="50"/>
  <c r="C35" i="53"/>
  <c r="E35" i="55"/>
  <c r="I35" i="53"/>
  <c r="F35" i="56"/>
  <c r="B35" i="50"/>
  <c r="C35" i="54"/>
  <c r="G35" i="50"/>
  <c r="I35" i="54"/>
  <c r="B35" i="53"/>
  <c r="H35" i="53"/>
  <c r="I35" i="52"/>
  <c r="B35" i="54"/>
  <c r="C35" i="55"/>
  <c r="C35" i="52"/>
  <c r="G35" i="52"/>
  <c r="F35" i="55"/>
  <c r="H35" i="54"/>
  <c r="I35" i="55"/>
  <c r="E35" i="54"/>
  <c r="B35" i="55"/>
  <c r="G35" i="53"/>
  <c r="E35" i="56"/>
  <c r="F35" i="50"/>
  <c r="I35" i="56"/>
  <c r="E35" i="52"/>
  <c r="E35" i="69" s="1"/>
  <c r="E35" i="70" s="1"/>
  <c r="F35" i="53"/>
  <c r="F35" i="54"/>
  <c r="G35" i="55"/>
  <c r="C35" i="56"/>
  <c r="G35" i="54"/>
  <c r="H35" i="56"/>
  <c r="E35" i="50"/>
  <c r="H35" i="55"/>
  <c r="B35" i="56"/>
  <c r="G25" i="56"/>
  <c r="H25" i="52"/>
  <c r="F25" i="52"/>
  <c r="F25" i="69" s="1"/>
  <c r="F25" i="70" s="1"/>
  <c r="C25" i="50"/>
  <c r="E25" i="53"/>
  <c r="I25" i="50"/>
  <c r="B25" i="50"/>
  <c r="F25" i="56"/>
  <c r="C25" i="53"/>
  <c r="C25" i="52"/>
  <c r="B25" i="52"/>
  <c r="E25" i="55"/>
  <c r="I25" i="53"/>
  <c r="I25" i="52"/>
  <c r="G25" i="50"/>
  <c r="B25" i="54"/>
  <c r="C25" i="55"/>
  <c r="H25" i="50"/>
  <c r="I25" i="54"/>
  <c r="E25" i="56"/>
  <c r="B25" i="53"/>
  <c r="H25" i="53"/>
  <c r="C25" i="54"/>
  <c r="G25" i="52"/>
  <c r="F25" i="50"/>
  <c r="E25" i="54"/>
  <c r="G25" i="53"/>
  <c r="I25" i="55"/>
  <c r="C25" i="56"/>
  <c r="F25" i="55"/>
  <c r="H25" i="54"/>
  <c r="G25" i="54"/>
  <c r="H25" i="55"/>
  <c r="B25" i="56"/>
  <c r="E25" i="52"/>
  <c r="F25" i="54"/>
  <c r="H25" i="56"/>
  <c r="B25" i="55"/>
  <c r="G25" i="55"/>
  <c r="E25" i="50"/>
  <c r="F25" i="53"/>
  <c r="I25" i="56"/>
  <c r="C2" i="50"/>
  <c r="B2" i="52"/>
  <c r="E2" i="53"/>
  <c r="I2" i="50"/>
  <c r="F2" i="52"/>
  <c r="C2" i="53"/>
  <c r="E2" i="55"/>
  <c r="B2" i="50"/>
  <c r="F2" i="56"/>
  <c r="I2" i="53"/>
  <c r="C2" i="52"/>
  <c r="H2" i="52"/>
  <c r="C2" i="54"/>
  <c r="H2" i="53"/>
  <c r="H2" i="50"/>
  <c r="G2" i="56"/>
  <c r="I2" i="54"/>
  <c r="B2" i="53"/>
  <c r="E2" i="56"/>
  <c r="G2" i="50"/>
  <c r="H2" i="54"/>
  <c r="G2" i="53"/>
  <c r="B2" i="55"/>
  <c r="C2" i="56"/>
  <c r="G2" i="52"/>
  <c r="F2" i="50"/>
  <c r="B2" i="54"/>
  <c r="C2" i="55"/>
  <c r="I2" i="55"/>
  <c r="I2" i="52"/>
  <c r="I2" i="69" s="1"/>
  <c r="F2" i="55"/>
  <c r="E2" i="52"/>
  <c r="H2" i="56"/>
  <c r="E2" i="54"/>
  <c r="I2" i="56"/>
  <c r="G2" i="54"/>
  <c r="H2" i="55"/>
  <c r="G2" i="55"/>
  <c r="B2" i="56"/>
  <c r="F2" i="54"/>
  <c r="E2" i="50"/>
  <c r="F2" i="53"/>
  <c r="G18" i="56"/>
  <c r="E18" i="53"/>
  <c r="H18" i="52"/>
  <c r="H18" i="69" s="1"/>
  <c r="H18" i="70" s="1"/>
  <c r="C18" i="50"/>
  <c r="I18" i="50"/>
  <c r="B18" i="52"/>
  <c r="F18" i="52"/>
  <c r="C18" i="53"/>
  <c r="B18" i="50"/>
  <c r="C18" i="54"/>
  <c r="F18" i="56"/>
  <c r="I18" i="53"/>
  <c r="E18" i="55"/>
  <c r="H18" i="50"/>
  <c r="B18" i="53"/>
  <c r="I18" i="54"/>
  <c r="C18" i="52"/>
  <c r="C18" i="55"/>
  <c r="E18" i="56"/>
  <c r="G18" i="50"/>
  <c r="I18" i="52"/>
  <c r="B18" i="54"/>
  <c r="G18" i="52"/>
  <c r="E18" i="54"/>
  <c r="F18" i="55"/>
  <c r="B18" i="55"/>
  <c r="I18" i="55"/>
  <c r="H18" i="53"/>
  <c r="H18" i="54"/>
  <c r="G18" i="54"/>
  <c r="G18" i="53"/>
  <c r="G18" i="55"/>
  <c r="I18" i="56"/>
  <c r="E18" i="50"/>
  <c r="H18" i="56"/>
  <c r="F18" i="50"/>
  <c r="F18" i="53"/>
  <c r="E18" i="52"/>
  <c r="H18" i="55"/>
  <c r="C18" i="56"/>
  <c r="B18" i="56"/>
  <c r="F18" i="54"/>
  <c r="G34" i="56"/>
  <c r="F34" i="52"/>
  <c r="H34" i="52"/>
  <c r="I34" i="50"/>
  <c r="C34" i="50"/>
  <c r="E34" i="53"/>
  <c r="B34" i="52"/>
  <c r="C34" i="54"/>
  <c r="C34" i="53"/>
  <c r="C34" i="52"/>
  <c r="B34" i="50"/>
  <c r="H34" i="50"/>
  <c r="E34" i="55"/>
  <c r="F34" i="56"/>
  <c r="I34" i="53"/>
  <c r="C34" i="55"/>
  <c r="I34" i="54"/>
  <c r="E34" i="56"/>
  <c r="I34" i="52"/>
  <c r="G34" i="50"/>
  <c r="B34" i="53"/>
  <c r="H34" i="53"/>
  <c r="B34" i="54"/>
  <c r="G34" i="52"/>
  <c r="I34" i="55"/>
  <c r="F34" i="55"/>
  <c r="G34" i="53"/>
  <c r="B34" i="55"/>
  <c r="H34" i="54"/>
  <c r="F34" i="50"/>
  <c r="F34" i="53"/>
  <c r="B34" i="56"/>
  <c r="H34" i="56"/>
  <c r="E34" i="52"/>
  <c r="I34" i="56"/>
  <c r="E34" i="54"/>
  <c r="C34" i="56"/>
  <c r="G34" i="54"/>
  <c r="H34" i="55"/>
  <c r="G34" i="55"/>
  <c r="F34" i="54"/>
  <c r="E34" i="50"/>
  <c r="K36" i="56"/>
  <c r="H10" i="52"/>
  <c r="I10" i="50"/>
  <c r="G10" i="56"/>
  <c r="E10" i="53"/>
  <c r="F10" i="52"/>
  <c r="E10" i="55"/>
  <c r="C10" i="50"/>
  <c r="I10" i="53"/>
  <c r="C10" i="54"/>
  <c r="B10" i="52"/>
  <c r="F10" i="56"/>
  <c r="B10" i="50"/>
  <c r="B10" i="53"/>
  <c r="H10" i="53"/>
  <c r="B10" i="54"/>
  <c r="H10" i="50"/>
  <c r="I10" i="54"/>
  <c r="G10" i="50"/>
  <c r="C10" i="55"/>
  <c r="C10" i="52"/>
  <c r="I10" i="52"/>
  <c r="C10" i="53"/>
  <c r="E10" i="56"/>
  <c r="C10" i="56"/>
  <c r="E10" i="54"/>
  <c r="F10" i="55"/>
  <c r="H10" i="54"/>
  <c r="F10" i="50"/>
  <c r="G10" i="52"/>
  <c r="G10" i="53"/>
  <c r="I10" i="55"/>
  <c r="B10" i="55"/>
  <c r="E10" i="50"/>
  <c r="I10" i="56"/>
  <c r="G10" i="55"/>
  <c r="F10" i="54"/>
  <c r="G10" i="54"/>
  <c r="E10" i="52"/>
  <c r="E10" i="69" s="1"/>
  <c r="E10" i="70" s="1"/>
  <c r="B10" i="56"/>
  <c r="H10" i="56"/>
  <c r="H10" i="55"/>
  <c r="F10" i="53"/>
  <c r="E42" i="53"/>
  <c r="C42" i="50"/>
  <c r="I42" i="50"/>
  <c r="F42" i="52"/>
  <c r="H42" i="52"/>
  <c r="B42" i="52"/>
  <c r="G42" i="56"/>
  <c r="E42" i="55"/>
  <c r="H42" i="50"/>
  <c r="B42" i="50"/>
  <c r="C42" i="53"/>
  <c r="C42" i="54"/>
  <c r="F42" i="56"/>
  <c r="I42" i="53"/>
  <c r="C42" i="52"/>
  <c r="B42" i="54"/>
  <c r="B42" i="53"/>
  <c r="E42" i="56"/>
  <c r="I42" i="54"/>
  <c r="C42" i="55"/>
  <c r="I42" i="52"/>
  <c r="H42" i="53"/>
  <c r="H42" i="54"/>
  <c r="F42" i="55"/>
  <c r="G42" i="50"/>
  <c r="B42" i="55"/>
  <c r="G42" i="53"/>
  <c r="F42" i="50"/>
  <c r="E42" i="54"/>
  <c r="G42" i="52"/>
  <c r="I42" i="55"/>
  <c r="C42" i="56"/>
  <c r="G42" i="54"/>
  <c r="E42" i="52"/>
  <c r="B42" i="56"/>
  <c r="F42" i="54"/>
  <c r="I42" i="56"/>
  <c r="H42" i="56"/>
  <c r="E42" i="50"/>
  <c r="G42" i="55"/>
  <c r="H42" i="55"/>
  <c r="F42" i="53"/>
  <c r="E16" i="53"/>
  <c r="B16" i="52"/>
  <c r="B16" i="69" s="1"/>
  <c r="C16" i="50"/>
  <c r="H16" i="52"/>
  <c r="G16" i="56"/>
  <c r="E16" i="55"/>
  <c r="C16" i="54"/>
  <c r="F16" i="56"/>
  <c r="B16" i="50"/>
  <c r="H16" i="50"/>
  <c r="I16" i="53"/>
  <c r="C16" i="53"/>
  <c r="C16" i="52"/>
  <c r="I16" i="50"/>
  <c r="B16" i="53"/>
  <c r="G16" i="50"/>
  <c r="F16" i="52"/>
  <c r="B16" i="54"/>
  <c r="E16" i="56"/>
  <c r="I16" i="52"/>
  <c r="I16" i="54"/>
  <c r="H16" i="53"/>
  <c r="G16" i="53"/>
  <c r="E16" i="54"/>
  <c r="B16" i="55"/>
  <c r="C16" i="55"/>
  <c r="F16" i="55"/>
  <c r="H16" i="54"/>
  <c r="G16" i="52"/>
  <c r="I16" i="55"/>
  <c r="F16" i="50"/>
  <c r="G16" i="55"/>
  <c r="F16" i="54"/>
  <c r="G16" i="54"/>
  <c r="H16" i="55"/>
  <c r="F16" i="53"/>
  <c r="E16" i="52"/>
  <c r="H16" i="56"/>
  <c r="I16" i="56"/>
  <c r="B16" i="56"/>
  <c r="E16" i="50"/>
  <c r="C16" i="56"/>
  <c r="I20" i="50"/>
  <c r="H20" i="52"/>
  <c r="G20" i="56"/>
  <c r="F20" i="52"/>
  <c r="E20" i="53"/>
  <c r="C20" i="50"/>
  <c r="B20" i="52"/>
  <c r="B20" i="69" s="1"/>
  <c r="C20" i="52"/>
  <c r="C20" i="69" s="1"/>
  <c r="C20" i="70" s="1"/>
  <c r="I20" i="53"/>
  <c r="C20" i="54"/>
  <c r="F20" i="56"/>
  <c r="H20" i="50"/>
  <c r="C20" i="53"/>
  <c r="B20" i="50"/>
  <c r="B20" i="54"/>
  <c r="I20" i="52"/>
  <c r="E20" i="55"/>
  <c r="E20" i="56"/>
  <c r="G20" i="50"/>
  <c r="I20" i="54"/>
  <c r="H20" i="53"/>
  <c r="C20" i="56"/>
  <c r="B20" i="53"/>
  <c r="I20" i="55"/>
  <c r="G20" i="52"/>
  <c r="F20" i="55"/>
  <c r="B20" i="55"/>
  <c r="G20" i="53"/>
  <c r="H20" i="54"/>
  <c r="C20" i="55"/>
  <c r="H20" i="55"/>
  <c r="F20" i="50"/>
  <c r="G20" i="55"/>
  <c r="B20" i="56"/>
  <c r="I20" i="56"/>
  <c r="E20" i="52"/>
  <c r="F20" i="54"/>
  <c r="H20" i="56"/>
  <c r="G20" i="54"/>
  <c r="E20" i="50"/>
  <c r="F20" i="53"/>
  <c r="E20" i="54"/>
  <c r="F12" i="52"/>
  <c r="E12" i="53"/>
  <c r="H12" i="52"/>
  <c r="C12" i="50"/>
  <c r="G12" i="56"/>
  <c r="B12" i="50"/>
  <c r="I12" i="53"/>
  <c r="B12" i="52"/>
  <c r="C12" i="53"/>
  <c r="F12" i="56"/>
  <c r="I12" i="50"/>
  <c r="H12" i="50"/>
  <c r="C12" i="52"/>
  <c r="C12" i="69" s="1"/>
  <c r="C12" i="70" s="1"/>
  <c r="B12" i="54"/>
  <c r="C12" i="54"/>
  <c r="E12" i="55"/>
  <c r="I12" i="54"/>
  <c r="B12" i="53"/>
  <c r="C12" i="55"/>
  <c r="G12" i="50"/>
  <c r="F12" i="50"/>
  <c r="I12" i="52"/>
  <c r="G12" i="52"/>
  <c r="H12" i="53"/>
  <c r="F12" i="55"/>
  <c r="I12" i="55"/>
  <c r="G12" i="53"/>
  <c r="E12" i="54"/>
  <c r="E12" i="56"/>
  <c r="H12" i="54"/>
  <c r="H12" i="55"/>
  <c r="B12" i="55"/>
  <c r="G12" i="54"/>
  <c r="G12" i="55"/>
  <c r="F12" i="54"/>
  <c r="I12" i="56"/>
  <c r="E12" i="50"/>
  <c r="F12" i="53"/>
  <c r="E12" i="52"/>
  <c r="H12" i="56"/>
  <c r="C12" i="56"/>
  <c r="B12" i="56"/>
  <c r="B22" i="52"/>
  <c r="G22" i="56"/>
  <c r="H22" i="52"/>
  <c r="F22" i="52"/>
  <c r="C22" i="50"/>
  <c r="I22" i="50"/>
  <c r="E22" i="53"/>
  <c r="I22" i="53"/>
  <c r="F22" i="56"/>
  <c r="C22" i="53"/>
  <c r="C22" i="52"/>
  <c r="B22" i="50"/>
  <c r="H22" i="50"/>
  <c r="E22" i="55"/>
  <c r="C22" i="54"/>
  <c r="H22" i="53"/>
  <c r="B22" i="54"/>
  <c r="G22" i="50"/>
  <c r="I22" i="54"/>
  <c r="I22" i="52"/>
  <c r="I22" i="69" s="1"/>
  <c r="I22" i="70" s="1"/>
  <c r="E22" i="56"/>
  <c r="B22" i="53"/>
  <c r="C22" i="55"/>
  <c r="E22" i="54"/>
  <c r="G22" i="52"/>
  <c r="F22" i="50"/>
  <c r="H22" i="54"/>
  <c r="G22" i="53"/>
  <c r="I22" i="55"/>
  <c r="G22" i="54"/>
  <c r="F22" i="55"/>
  <c r="H22" i="55"/>
  <c r="B22" i="56"/>
  <c r="F22" i="54"/>
  <c r="H22" i="56"/>
  <c r="F22" i="53"/>
  <c r="E22" i="52"/>
  <c r="B22" i="55"/>
  <c r="G22" i="55"/>
  <c r="C22" i="56"/>
  <c r="E22" i="50"/>
  <c r="I22" i="56"/>
  <c r="B39" i="52"/>
  <c r="B39" i="69" s="1"/>
  <c r="F39" i="52"/>
  <c r="F39" i="69" s="1"/>
  <c r="F39" i="70" s="1"/>
  <c r="H39" i="52"/>
  <c r="I39" i="50"/>
  <c r="E39" i="53"/>
  <c r="C39" i="50"/>
  <c r="I39" i="53"/>
  <c r="E39" i="55"/>
  <c r="F39" i="56"/>
  <c r="H39" i="50"/>
  <c r="C39" i="52"/>
  <c r="B39" i="50"/>
  <c r="C39" i="54"/>
  <c r="G39" i="56"/>
  <c r="C39" i="53"/>
  <c r="G39" i="50"/>
  <c r="B39" i="54"/>
  <c r="H39" i="53"/>
  <c r="I39" i="54"/>
  <c r="B39" i="53"/>
  <c r="C39" i="55"/>
  <c r="F39" i="55"/>
  <c r="B39" i="55"/>
  <c r="I39" i="55"/>
  <c r="F39" i="50"/>
  <c r="H39" i="54"/>
  <c r="G39" i="52"/>
  <c r="G39" i="53"/>
  <c r="E39" i="54"/>
  <c r="E39" i="50"/>
  <c r="E39" i="56"/>
  <c r="C39" i="56"/>
  <c r="G39" i="54"/>
  <c r="G39" i="55"/>
  <c r="H39" i="55"/>
  <c r="I39" i="52"/>
  <c r="I39" i="56"/>
  <c r="F39" i="53"/>
  <c r="H39" i="56"/>
  <c r="B39" i="56"/>
  <c r="F39" i="54"/>
  <c r="E39" i="52"/>
  <c r="K36" i="53"/>
  <c r="G41" i="56"/>
  <c r="E41" i="53"/>
  <c r="F41" i="52"/>
  <c r="B41" i="52"/>
  <c r="I41" i="50"/>
  <c r="C41" i="50"/>
  <c r="C41" i="52"/>
  <c r="C41" i="69" s="1"/>
  <c r="C41" i="70" s="1"/>
  <c r="I41" i="53"/>
  <c r="C41" i="53"/>
  <c r="E41" i="55"/>
  <c r="F41" i="56"/>
  <c r="B41" i="50"/>
  <c r="C41" i="54"/>
  <c r="H41" i="50"/>
  <c r="C41" i="55"/>
  <c r="H41" i="52"/>
  <c r="H41" i="53"/>
  <c r="I41" i="52"/>
  <c r="I41" i="69" s="1"/>
  <c r="I41" i="70" s="1"/>
  <c r="B41" i="54"/>
  <c r="E41" i="56"/>
  <c r="B41" i="53"/>
  <c r="H41" i="54"/>
  <c r="I41" i="55"/>
  <c r="G41" i="53"/>
  <c r="E41" i="54"/>
  <c r="G41" i="52"/>
  <c r="I41" i="54"/>
  <c r="G41" i="50"/>
  <c r="E41" i="52"/>
  <c r="G41" i="54"/>
  <c r="H41" i="56"/>
  <c r="C41" i="56"/>
  <c r="B41" i="55"/>
  <c r="H41" i="55"/>
  <c r="G41" i="55"/>
  <c r="F41" i="55"/>
  <c r="F41" i="53"/>
  <c r="B41" i="56"/>
  <c r="E41" i="50"/>
  <c r="F41" i="50"/>
  <c r="I41" i="56"/>
  <c r="F41" i="54"/>
  <c r="F46" i="52"/>
  <c r="B46" i="52"/>
  <c r="E46" i="53"/>
  <c r="H46" i="52"/>
  <c r="G46" i="56"/>
  <c r="I46" i="50"/>
  <c r="H46" i="50"/>
  <c r="E46" i="55"/>
  <c r="I46" i="53"/>
  <c r="C46" i="54"/>
  <c r="B46" i="50"/>
  <c r="F46" i="56"/>
  <c r="C46" i="50"/>
  <c r="C46" i="52"/>
  <c r="E46" i="56"/>
  <c r="I46" i="52"/>
  <c r="C46" i="55"/>
  <c r="C46" i="53"/>
  <c r="H46" i="53"/>
  <c r="B46" i="54"/>
  <c r="G46" i="50"/>
  <c r="I46" i="54"/>
  <c r="B46" i="53"/>
  <c r="C46" i="56"/>
  <c r="E46" i="54"/>
  <c r="G46" i="52"/>
  <c r="F46" i="55"/>
  <c r="I46" i="55"/>
  <c r="H46" i="54"/>
  <c r="F46" i="50"/>
  <c r="E46" i="50"/>
  <c r="B46" i="55"/>
  <c r="E46" i="52"/>
  <c r="H46" i="55"/>
  <c r="F46" i="54"/>
  <c r="I46" i="56"/>
  <c r="F46" i="53"/>
  <c r="G46" i="53"/>
  <c r="G46" i="55"/>
  <c r="B46" i="56"/>
  <c r="G46" i="54"/>
  <c r="H46" i="56"/>
  <c r="F38" i="52"/>
  <c r="G38" i="56"/>
  <c r="E38" i="53"/>
  <c r="B38" i="52"/>
  <c r="C38" i="50"/>
  <c r="H38" i="50"/>
  <c r="F38" i="56"/>
  <c r="I38" i="53"/>
  <c r="E38" i="55"/>
  <c r="H38" i="52"/>
  <c r="B38" i="50"/>
  <c r="C38" i="52"/>
  <c r="C38" i="53"/>
  <c r="I38" i="54"/>
  <c r="I38" i="52"/>
  <c r="I38" i="50"/>
  <c r="B38" i="54"/>
  <c r="C38" i="55"/>
  <c r="E38" i="56"/>
  <c r="G38" i="50"/>
  <c r="B38" i="53"/>
  <c r="H38" i="53"/>
  <c r="F38" i="55"/>
  <c r="B38" i="55"/>
  <c r="I38" i="55"/>
  <c r="G38" i="53"/>
  <c r="E38" i="54"/>
  <c r="C38" i="54"/>
  <c r="H38" i="54"/>
  <c r="C38" i="56"/>
  <c r="F38" i="50"/>
  <c r="G38" i="52"/>
  <c r="H38" i="55"/>
  <c r="F38" i="54"/>
  <c r="F38" i="53"/>
  <c r="E38" i="50"/>
  <c r="G38" i="54"/>
  <c r="H38" i="56"/>
  <c r="B38" i="56"/>
  <c r="E38" i="52"/>
  <c r="I38" i="56"/>
  <c r="G38" i="55"/>
  <c r="G44" i="56"/>
  <c r="E44" i="53"/>
  <c r="H44" i="52"/>
  <c r="F44" i="52"/>
  <c r="C44" i="50"/>
  <c r="B44" i="52"/>
  <c r="I44" i="50"/>
  <c r="I44" i="53"/>
  <c r="E44" i="55"/>
  <c r="F44" i="56"/>
  <c r="B44" i="50"/>
  <c r="C44" i="52"/>
  <c r="C44" i="53"/>
  <c r="C44" i="54"/>
  <c r="G44" i="50"/>
  <c r="H44" i="53"/>
  <c r="B44" i="54"/>
  <c r="E44" i="56"/>
  <c r="B44" i="53"/>
  <c r="I44" i="54"/>
  <c r="H44" i="50"/>
  <c r="F44" i="50"/>
  <c r="I44" i="55"/>
  <c r="F44" i="55"/>
  <c r="I44" i="52"/>
  <c r="I44" i="69" s="1"/>
  <c r="I44" i="70" s="1"/>
  <c r="C44" i="55"/>
  <c r="H44" i="54"/>
  <c r="B44" i="55"/>
  <c r="C44" i="56"/>
  <c r="G44" i="52"/>
  <c r="G44" i="54"/>
  <c r="H44" i="56"/>
  <c r="E44" i="54"/>
  <c r="E44" i="50"/>
  <c r="H44" i="55"/>
  <c r="E44" i="52"/>
  <c r="F44" i="53"/>
  <c r="B44" i="56"/>
  <c r="G44" i="55"/>
  <c r="I44" i="56"/>
  <c r="G44" i="53"/>
  <c r="F44" i="54"/>
  <c r="I21" i="50"/>
  <c r="G21" i="56"/>
  <c r="F21" i="52"/>
  <c r="H21" i="52"/>
  <c r="B21" i="52"/>
  <c r="E21" i="53"/>
  <c r="C21" i="50"/>
  <c r="B21" i="50"/>
  <c r="F21" i="56"/>
  <c r="I21" i="53"/>
  <c r="E21" i="55"/>
  <c r="C21" i="54"/>
  <c r="H21" i="50"/>
  <c r="C21" i="52"/>
  <c r="I21" i="54"/>
  <c r="G21" i="50"/>
  <c r="E21" i="56"/>
  <c r="I21" i="52"/>
  <c r="C21" i="55"/>
  <c r="C21" i="53"/>
  <c r="G21" i="53"/>
  <c r="G21" i="52"/>
  <c r="B21" i="53"/>
  <c r="E21" i="54"/>
  <c r="H21" i="53"/>
  <c r="B21" i="54"/>
  <c r="F21" i="55"/>
  <c r="B21" i="55"/>
  <c r="C21" i="56"/>
  <c r="I21" i="55"/>
  <c r="H21" i="54"/>
  <c r="G21" i="55"/>
  <c r="I21" i="56"/>
  <c r="E21" i="50"/>
  <c r="H21" i="56"/>
  <c r="H21" i="55"/>
  <c r="F21" i="53"/>
  <c r="B21" i="56"/>
  <c r="F21" i="54"/>
  <c r="G21" i="54"/>
  <c r="E21" i="52"/>
  <c r="F21" i="50"/>
  <c r="B4" i="52"/>
  <c r="B4" i="69" s="1"/>
  <c r="F4" i="52"/>
  <c r="C4" i="50"/>
  <c r="I4" i="50"/>
  <c r="H4" i="52"/>
  <c r="E4" i="53"/>
  <c r="C4" i="52"/>
  <c r="C4" i="54"/>
  <c r="H4" i="50"/>
  <c r="F4" i="56"/>
  <c r="C4" i="53"/>
  <c r="E4" i="55"/>
  <c r="G4" i="56"/>
  <c r="B4" i="50"/>
  <c r="I4" i="53"/>
  <c r="H4" i="53"/>
  <c r="B4" i="54"/>
  <c r="E4" i="56"/>
  <c r="G4" i="50"/>
  <c r="I4" i="52"/>
  <c r="I4" i="54"/>
  <c r="B4" i="53"/>
  <c r="I4" i="55"/>
  <c r="C4" i="55"/>
  <c r="F4" i="50"/>
  <c r="C4" i="56"/>
  <c r="E4" i="54"/>
  <c r="G4" i="52"/>
  <c r="H4" i="54"/>
  <c r="F4" i="55"/>
  <c r="G4" i="53"/>
  <c r="H4" i="55"/>
  <c r="B4" i="56"/>
  <c r="H4" i="56"/>
  <c r="F4" i="54"/>
  <c r="E4" i="50"/>
  <c r="F4" i="53"/>
  <c r="E4" i="52"/>
  <c r="I4" i="56"/>
  <c r="B4" i="55"/>
  <c r="G4" i="54"/>
  <c r="G4" i="55"/>
  <c r="B19" i="52"/>
  <c r="E19" i="53"/>
  <c r="G19" i="56"/>
  <c r="F19" i="52"/>
  <c r="F19" i="69" s="1"/>
  <c r="F19" i="70" s="1"/>
  <c r="H19" i="52"/>
  <c r="I19" i="50"/>
  <c r="C19" i="54"/>
  <c r="C19" i="50"/>
  <c r="I19" i="53"/>
  <c r="F19" i="56"/>
  <c r="B19" i="50"/>
  <c r="H19" i="50"/>
  <c r="C19" i="53"/>
  <c r="C19" i="52"/>
  <c r="H19" i="53"/>
  <c r="I19" i="52"/>
  <c r="B19" i="53"/>
  <c r="E19" i="55"/>
  <c r="C19" i="55"/>
  <c r="G19" i="50"/>
  <c r="I19" i="54"/>
  <c r="E19" i="56"/>
  <c r="G19" i="52"/>
  <c r="B19" i="54"/>
  <c r="G19" i="53"/>
  <c r="I19" i="55"/>
  <c r="F19" i="55"/>
  <c r="F19" i="50"/>
  <c r="F19" i="53"/>
  <c r="H19" i="54"/>
  <c r="E19" i="54"/>
  <c r="I19" i="56"/>
  <c r="H19" i="55"/>
  <c r="G19" i="55"/>
  <c r="F19" i="54"/>
  <c r="H19" i="56"/>
  <c r="G19" i="54"/>
  <c r="E19" i="52"/>
  <c r="B19" i="56"/>
  <c r="B19" i="55"/>
  <c r="C19" i="56"/>
  <c r="E19" i="50"/>
  <c r="H31" i="52"/>
  <c r="H31" i="69" s="1"/>
  <c r="H31" i="70" s="1"/>
  <c r="C31" i="50"/>
  <c r="I31" i="50"/>
  <c r="F31" i="52"/>
  <c r="G31" i="56"/>
  <c r="E31" i="53"/>
  <c r="B31" i="52"/>
  <c r="B31" i="69" s="1"/>
  <c r="F31" i="56"/>
  <c r="B31" i="50"/>
  <c r="C31" i="53"/>
  <c r="C31" i="52"/>
  <c r="E31" i="55"/>
  <c r="C31" i="54"/>
  <c r="H31" i="50"/>
  <c r="C31" i="55"/>
  <c r="I31" i="54"/>
  <c r="E31" i="56"/>
  <c r="B31" i="53"/>
  <c r="H31" i="53"/>
  <c r="I31" i="53"/>
  <c r="G31" i="50"/>
  <c r="I31" i="55"/>
  <c r="G31" i="53"/>
  <c r="H31" i="54"/>
  <c r="C31" i="56"/>
  <c r="F31" i="55"/>
  <c r="F31" i="50"/>
  <c r="B31" i="55"/>
  <c r="I31" i="52"/>
  <c r="B31" i="54"/>
  <c r="G31" i="52"/>
  <c r="F31" i="54"/>
  <c r="G31" i="54"/>
  <c r="H31" i="55"/>
  <c r="I31" i="56"/>
  <c r="E31" i="50"/>
  <c r="E31" i="52"/>
  <c r="E31" i="69" s="1"/>
  <c r="E31" i="70" s="1"/>
  <c r="B31" i="56"/>
  <c r="H31" i="56"/>
  <c r="F31" i="53"/>
  <c r="G31" i="55"/>
  <c r="E31" i="54"/>
  <c r="H29" i="52"/>
  <c r="C29" i="50"/>
  <c r="G29" i="56"/>
  <c r="E29" i="53"/>
  <c r="B29" i="52"/>
  <c r="F29" i="52"/>
  <c r="I29" i="50"/>
  <c r="C29" i="54"/>
  <c r="E29" i="55"/>
  <c r="C29" i="53"/>
  <c r="H29" i="50"/>
  <c r="F29" i="56"/>
  <c r="B29" i="50"/>
  <c r="C29" i="52"/>
  <c r="E29" i="56"/>
  <c r="I29" i="54"/>
  <c r="B29" i="53"/>
  <c r="H29" i="53"/>
  <c r="B29" i="54"/>
  <c r="E29" i="54"/>
  <c r="I29" i="53"/>
  <c r="G29" i="52"/>
  <c r="F29" i="55"/>
  <c r="F29" i="50"/>
  <c r="I29" i="52"/>
  <c r="G29" i="50"/>
  <c r="H29" i="54"/>
  <c r="I29" i="55"/>
  <c r="I29" i="56"/>
  <c r="E29" i="52"/>
  <c r="E29" i="69" s="1"/>
  <c r="E29" i="70" s="1"/>
  <c r="F29" i="54"/>
  <c r="F29" i="53"/>
  <c r="C29" i="56"/>
  <c r="G29" i="54"/>
  <c r="H29" i="56"/>
  <c r="E29" i="50"/>
  <c r="G29" i="53"/>
  <c r="B29" i="56"/>
  <c r="B29" i="55"/>
  <c r="H29" i="55"/>
  <c r="C29" i="55"/>
  <c r="G29" i="55"/>
  <c r="H30" i="52"/>
  <c r="H30" i="69" s="1"/>
  <c r="H30" i="70" s="1"/>
  <c r="G30" i="56"/>
  <c r="C30" i="50"/>
  <c r="I30" i="50"/>
  <c r="F30" i="52"/>
  <c r="B30" i="52"/>
  <c r="B30" i="69" s="1"/>
  <c r="E30" i="53"/>
  <c r="I30" i="53"/>
  <c r="E30" i="55"/>
  <c r="C30" i="53"/>
  <c r="C30" i="52"/>
  <c r="H30" i="50"/>
  <c r="E30" i="56"/>
  <c r="B30" i="50"/>
  <c r="G30" i="50"/>
  <c r="B30" i="54"/>
  <c r="C30" i="55"/>
  <c r="H30" i="53"/>
  <c r="F30" i="56"/>
  <c r="B30" i="53"/>
  <c r="I30" i="52"/>
  <c r="C30" i="54"/>
  <c r="I30" i="54"/>
  <c r="I30" i="55"/>
  <c r="F30" i="55"/>
  <c r="G30" i="53"/>
  <c r="C30" i="56"/>
  <c r="F30" i="50"/>
  <c r="H30" i="54"/>
  <c r="E30" i="54"/>
  <c r="E30" i="52"/>
  <c r="B30" i="56"/>
  <c r="G30" i="55"/>
  <c r="F30" i="53"/>
  <c r="G30" i="54"/>
  <c r="E30" i="50"/>
  <c r="F30" i="54"/>
  <c r="H30" i="55"/>
  <c r="I30" i="56"/>
  <c r="H30" i="56"/>
  <c r="G30" i="52"/>
  <c r="B30" i="55"/>
  <c r="I23" i="50"/>
  <c r="H23" i="52"/>
  <c r="G23" i="56"/>
  <c r="E23" i="53"/>
  <c r="C23" i="50"/>
  <c r="B23" i="52"/>
  <c r="I23" i="53"/>
  <c r="F23" i="56"/>
  <c r="C23" i="52"/>
  <c r="C23" i="54"/>
  <c r="C23" i="53"/>
  <c r="B23" i="50"/>
  <c r="E23" i="55"/>
  <c r="F23" i="52"/>
  <c r="H23" i="50"/>
  <c r="E23" i="56"/>
  <c r="C23" i="55"/>
  <c r="B23" i="54"/>
  <c r="B23" i="53"/>
  <c r="H23" i="53"/>
  <c r="I23" i="52"/>
  <c r="C23" i="56"/>
  <c r="I23" i="54"/>
  <c r="G23" i="52"/>
  <c r="I23" i="55"/>
  <c r="F23" i="55"/>
  <c r="B23" i="55"/>
  <c r="G23" i="50"/>
  <c r="H23" i="54"/>
  <c r="E23" i="54"/>
  <c r="F23" i="50"/>
  <c r="G23" i="53"/>
  <c r="H23" i="55"/>
  <c r="G23" i="55"/>
  <c r="F23" i="53"/>
  <c r="F23" i="54"/>
  <c r="I23" i="56"/>
  <c r="E23" i="50"/>
  <c r="B23" i="56"/>
  <c r="E23" i="52"/>
  <c r="G23" i="54"/>
  <c r="H23" i="56"/>
  <c r="B52" i="52"/>
  <c r="B52" i="69" s="1"/>
  <c r="F52" i="52"/>
  <c r="E52" i="53"/>
  <c r="H52" i="52"/>
  <c r="C52" i="50"/>
  <c r="I52" i="50"/>
  <c r="C52" i="52"/>
  <c r="E52" i="55"/>
  <c r="B52" i="50"/>
  <c r="H52" i="50"/>
  <c r="C52" i="54"/>
  <c r="F52" i="56"/>
  <c r="I52" i="53"/>
  <c r="C52" i="53"/>
  <c r="H52" i="53"/>
  <c r="B52" i="53"/>
  <c r="G52" i="50"/>
  <c r="B52" i="54"/>
  <c r="I52" i="52"/>
  <c r="C52" i="55"/>
  <c r="G52" i="56"/>
  <c r="I52" i="54"/>
  <c r="E52" i="56"/>
  <c r="E52" i="54"/>
  <c r="G52" i="52"/>
  <c r="G52" i="69" s="1"/>
  <c r="G52" i="70" s="1"/>
  <c r="I52" i="55"/>
  <c r="B52" i="55"/>
  <c r="G52" i="53"/>
  <c r="H52" i="54"/>
  <c r="F52" i="55"/>
  <c r="F52" i="50"/>
  <c r="F52" i="54"/>
  <c r="C52" i="56"/>
  <c r="E52" i="50"/>
  <c r="F52" i="53"/>
  <c r="H52" i="55"/>
  <c r="B52" i="56"/>
  <c r="I52" i="56"/>
  <c r="G52" i="55"/>
  <c r="H52" i="56"/>
  <c r="G52" i="54"/>
  <c r="E52" i="52"/>
  <c r="C40" i="50"/>
  <c r="I40" i="50"/>
  <c r="B40" i="52"/>
  <c r="E40" i="53"/>
  <c r="H40" i="52"/>
  <c r="C40" i="53"/>
  <c r="C40" i="52"/>
  <c r="C40" i="69" s="1"/>
  <c r="C40" i="70" s="1"/>
  <c r="C40" i="54"/>
  <c r="G40" i="56"/>
  <c r="B40" i="50"/>
  <c r="E40" i="55"/>
  <c r="H40" i="50"/>
  <c r="I40" i="53"/>
  <c r="F40" i="52"/>
  <c r="F40" i="56"/>
  <c r="I40" i="54"/>
  <c r="G40" i="50"/>
  <c r="I40" i="52"/>
  <c r="E40" i="56"/>
  <c r="B40" i="53"/>
  <c r="C40" i="55"/>
  <c r="H40" i="53"/>
  <c r="B40" i="54"/>
  <c r="G40" i="53"/>
  <c r="H40" i="54"/>
  <c r="C40" i="56"/>
  <c r="F40" i="55"/>
  <c r="F40" i="50"/>
  <c r="E40" i="54"/>
  <c r="B40" i="55"/>
  <c r="I40" i="55"/>
  <c r="G40" i="52"/>
  <c r="H40" i="56"/>
  <c r="H40" i="55"/>
  <c r="I40" i="56"/>
  <c r="F40" i="54"/>
  <c r="E40" i="52"/>
  <c r="E40" i="50"/>
  <c r="G40" i="55"/>
  <c r="F40" i="53"/>
  <c r="G40" i="54"/>
  <c r="B40" i="56"/>
  <c r="Q57" i="48"/>
  <c r="B52" i="70" l="1"/>
  <c r="F46" i="69"/>
  <c r="F46" i="70" s="1"/>
  <c r="E44" i="69"/>
  <c r="E44" i="70" s="1"/>
  <c r="E2" i="69"/>
  <c r="E14" i="69"/>
  <c r="E14" i="70" s="1"/>
  <c r="B27" i="70"/>
  <c r="E16" i="69"/>
  <c r="E16" i="70" s="1"/>
  <c r="H40" i="69"/>
  <c r="H40" i="70" s="1"/>
  <c r="C30" i="69"/>
  <c r="C30" i="70" s="1"/>
  <c r="B29" i="69"/>
  <c r="C31" i="69"/>
  <c r="C31" i="70" s="1"/>
  <c r="H19" i="69"/>
  <c r="H19" i="70" s="1"/>
  <c r="E21" i="69"/>
  <c r="E21" i="70" s="1"/>
  <c r="B21" i="69"/>
  <c r="E41" i="69"/>
  <c r="E41" i="70" s="1"/>
  <c r="I39" i="69"/>
  <c r="I39" i="70" s="1"/>
  <c r="G42" i="69"/>
  <c r="G42" i="70" s="1"/>
  <c r="B42" i="69"/>
  <c r="I34" i="69"/>
  <c r="I34" i="70" s="1"/>
  <c r="B34" i="69"/>
  <c r="I35" i="69"/>
  <c r="I35" i="70" s="1"/>
  <c r="F35" i="69"/>
  <c r="F35" i="70" s="1"/>
  <c r="C8" i="69"/>
  <c r="C8" i="70" s="1"/>
  <c r="F8" i="69"/>
  <c r="F8" i="70" s="1"/>
  <c r="B9" i="69"/>
  <c r="F7" i="69"/>
  <c r="F7" i="70" s="1"/>
  <c r="G17" i="69"/>
  <c r="G17" i="70" s="1"/>
  <c r="E48" i="69"/>
  <c r="E48" i="70" s="1"/>
  <c r="C48" i="69"/>
  <c r="C48" i="70" s="1"/>
  <c r="C49" i="69"/>
  <c r="C49" i="70" s="1"/>
  <c r="F28" i="69"/>
  <c r="F28" i="70" s="1"/>
  <c r="F37" i="69"/>
  <c r="F37" i="70" s="1"/>
  <c r="F27" i="69"/>
  <c r="F27" i="70" s="1"/>
  <c r="G6" i="69"/>
  <c r="G6" i="70" s="1"/>
  <c r="I6" i="69"/>
  <c r="I6" i="70" s="1"/>
  <c r="H6" i="69"/>
  <c r="H6" i="70" s="1"/>
  <c r="C32" i="69"/>
  <c r="C32" i="70" s="1"/>
  <c r="I33" i="69"/>
  <c r="I33" i="70" s="1"/>
  <c r="H14" i="69"/>
  <c r="H14" i="70" s="1"/>
  <c r="K36" i="64"/>
  <c r="I25" i="69"/>
  <c r="I25" i="70" s="1"/>
  <c r="F50" i="69"/>
  <c r="F50" i="70" s="1"/>
  <c r="H21" i="69"/>
  <c r="H21" i="70" s="1"/>
  <c r="E38" i="69"/>
  <c r="E38" i="70" s="1"/>
  <c r="B38" i="69"/>
  <c r="H41" i="69"/>
  <c r="H41" i="70" s="1"/>
  <c r="B41" i="69"/>
  <c r="C39" i="69"/>
  <c r="C39" i="70" s="1"/>
  <c r="G12" i="69"/>
  <c r="G12" i="70" s="1"/>
  <c r="H42" i="69"/>
  <c r="H42" i="70" s="1"/>
  <c r="I2" i="70"/>
  <c r="G25" i="69"/>
  <c r="G25" i="70" s="1"/>
  <c r="H43" i="69"/>
  <c r="H43" i="70" s="1"/>
  <c r="G7" i="69"/>
  <c r="G7" i="70" s="1"/>
  <c r="E13" i="69"/>
  <c r="E13" i="70" s="1"/>
  <c r="H13" i="69"/>
  <c r="H13" i="70" s="1"/>
  <c r="B48" i="69"/>
  <c r="H28" i="69"/>
  <c r="H28" i="70" s="1"/>
  <c r="H36" i="69"/>
  <c r="H36" i="70" s="1"/>
  <c r="C16" i="69"/>
  <c r="C16" i="70" s="1"/>
  <c r="H25" i="69"/>
  <c r="H25" i="70" s="1"/>
  <c r="G45" i="69"/>
  <c r="G45" i="70" s="1"/>
  <c r="E23" i="69"/>
  <c r="E23" i="70" s="1"/>
  <c r="I19" i="69"/>
  <c r="I19" i="70" s="1"/>
  <c r="B40" i="69"/>
  <c r="I30" i="69"/>
  <c r="I30" i="70" s="1"/>
  <c r="F21" i="69"/>
  <c r="F21" i="70" s="1"/>
  <c r="I38" i="69"/>
  <c r="I38" i="70" s="1"/>
  <c r="E46" i="69"/>
  <c r="E46" i="70" s="1"/>
  <c r="F41" i="69"/>
  <c r="F41" i="70" s="1"/>
  <c r="F22" i="69"/>
  <c r="F22" i="70" s="1"/>
  <c r="I12" i="69"/>
  <c r="I12" i="70" s="1"/>
  <c r="I20" i="69"/>
  <c r="I20" i="70" s="1"/>
  <c r="F20" i="69"/>
  <c r="F20" i="70" s="1"/>
  <c r="F42" i="69"/>
  <c r="F42" i="70" s="1"/>
  <c r="B10" i="69"/>
  <c r="G18" i="69"/>
  <c r="G18" i="70" s="1"/>
  <c r="F2" i="69"/>
  <c r="E25" i="69"/>
  <c r="E25" i="70" s="1"/>
  <c r="B25" i="69"/>
  <c r="B35" i="69"/>
  <c r="F43" i="69"/>
  <c r="F43" i="70" s="1"/>
  <c r="C9" i="69"/>
  <c r="C9" i="70" s="1"/>
  <c r="H7" i="69"/>
  <c r="H7" i="70" s="1"/>
  <c r="C17" i="69"/>
  <c r="C17" i="70" s="1"/>
  <c r="B47" i="69"/>
  <c r="C11" i="69"/>
  <c r="C11" i="70" s="1"/>
  <c r="F13" i="69"/>
  <c r="F13" i="70" s="1"/>
  <c r="H51" i="69"/>
  <c r="H51" i="70" s="1"/>
  <c r="E28" i="69"/>
  <c r="E28" i="70" s="1"/>
  <c r="H37" i="69"/>
  <c r="H37" i="70" s="1"/>
  <c r="H5" i="69"/>
  <c r="H5" i="70" s="1"/>
  <c r="F6" i="69"/>
  <c r="F6" i="70" s="1"/>
  <c r="H26" i="69"/>
  <c r="H26" i="70" s="1"/>
  <c r="G14" i="69"/>
  <c r="G14" i="70" s="1"/>
  <c r="B16" i="70"/>
  <c r="B23" i="69"/>
  <c r="C44" i="69"/>
  <c r="C44" i="70" s="1"/>
  <c r="B11" i="70"/>
  <c r="E49" i="69"/>
  <c r="E49" i="70" s="1"/>
  <c r="B37" i="69"/>
  <c r="F40" i="69"/>
  <c r="F40" i="70" s="1"/>
  <c r="F23" i="69"/>
  <c r="F23" i="70" s="1"/>
  <c r="H23" i="69"/>
  <c r="H23" i="70" s="1"/>
  <c r="C29" i="69"/>
  <c r="C29" i="70" s="1"/>
  <c r="E19" i="69"/>
  <c r="E19" i="70" s="1"/>
  <c r="C19" i="69"/>
  <c r="C19" i="70" s="1"/>
  <c r="I4" i="69"/>
  <c r="I4" i="70" s="1"/>
  <c r="C21" i="69"/>
  <c r="C21" i="70" s="1"/>
  <c r="G41" i="69"/>
  <c r="G41" i="70" s="1"/>
  <c r="H22" i="69"/>
  <c r="H22" i="70" s="1"/>
  <c r="C42" i="69"/>
  <c r="C42" i="70" s="1"/>
  <c r="I10" i="69"/>
  <c r="I10" i="70" s="1"/>
  <c r="C25" i="69"/>
  <c r="C25" i="70" s="1"/>
  <c r="E43" i="69"/>
  <c r="E43" i="70" s="1"/>
  <c r="E9" i="69"/>
  <c r="E9" i="70" s="1"/>
  <c r="I7" i="69"/>
  <c r="I7" i="70" s="1"/>
  <c r="G47" i="69"/>
  <c r="G47" i="70" s="1"/>
  <c r="I13" i="69"/>
  <c r="I13" i="70" s="1"/>
  <c r="B13" i="69"/>
  <c r="C50" i="69"/>
  <c r="C50" i="70" s="1"/>
  <c r="G51" i="69"/>
  <c r="G51" i="70" s="1"/>
  <c r="F51" i="69"/>
  <c r="F51" i="70" s="1"/>
  <c r="G28" i="69"/>
  <c r="G28" i="70" s="1"/>
  <c r="C28" i="69"/>
  <c r="C28" i="70" s="1"/>
  <c r="E45" i="69"/>
  <c r="E45" i="70" s="1"/>
  <c r="I45" i="69"/>
  <c r="I45" i="70" s="1"/>
  <c r="B45" i="69"/>
  <c r="C27" i="69"/>
  <c r="C27" i="70" s="1"/>
  <c r="B6" i="69"/>
  <c r="E26" i="69"/>
  <c r="E26" i="70" s="1"/>
  <c r="F14" i="69"/>
  <c r="F14" i="70" s="1"/>
  <c r="B36" i="69"/>
  <c r="B4" i="70"/>
  <c r="I52" i="69"/>
  <c r="I52" i="70" s="1"/>
  <c r="B31" i="70"/>
  <c r="B19" i="69"/>
  <c r="C4" i="69"/>
  <c r="C4" i="70" s="1"/>
  <c r="F38" i="69"/>
  <c r="F38" i="70" s="1"/>
  <c r="B12" i="69"/>
  <c r="H20" i="69"/>
  <c r="H20" i="70" s="1"/>
  <c r="I16" i="69"/>
  <c r="I16" i="70" s="1"/>
  <c r="C10" i="69"/>
  <c r="C10" i="70" s="1"/>
  <c r="H34" i="69"/>
  <c r="H34" i="70" s="1"/>
  <c r="I18" i="69"/>
  <c r="I18" i="70" s="1"/>
  <c r="I43" i="69"/>
  <c r="I43" i="70" s="1"/>
  <c r="B43" i="69"/>
  <c r="C7" i="69"/>
  <c r="C7" i="70" s="1"/>
  <c r="B7" i="69"/>
  <c r="B17" i="69"/>
  <c r="I49" i="69"/>
  <c r="I49" i="70" s="1"/>
  <c r="F49" i="69"/>
  <c r="F49" i="70" s="1"/>
  <c r="F24" i="69"/>
  <c r="F24" i="70" s="1"/>
  <c r="G15" i="69"/>
  <c r="G15" i="70" s="1"/>
  <c r="F45" i="69"/>
  <c r="F45" i="70" s="1"/>
  <c r="F3" i="69"/>
  <c r="F3" i="70" s="1"/>
  <c r="E32" i="69"/>
  <c r="E32" i="70" s="1"/>
  <c r="I32" i="69"/>
  <c r="I32" i="70" s="1"/>
  <c r="C14" i="69"/>
  <c r="C14" i="70" s="1"/>
  <c r="B14" i="69"/>
  <c r="I40" i="69"/>
  <c r="I40" i="70" s="1"/>
  <c r="I21" i="69"/>
  <c r="I21" i="70" s="1"/>
  <c r="F12" i="69"/>
  <c r="F12" i="70" s="1"/>
  <c r="E18" i="69"/>
  <c r="E18" i="70" s="1"/>
  <c r="C47" i="69"/>
  <c r="C47" i="70" s="1"/>
  <c r="F15" i="69"/>
  <c r="F15" i="70" s="1"/>
  <c r="I29" i="69"/>
  <c r="I29" i="70" s="1"/>
  <c r="G23" i="69"/>
  <c r="G23" i="70" s="1"/>
  <c r="G44" i="69"/>
  <c r="G44" i="70" s="1"/>
  <c r="B44" i="69"/>
  <c r="C38" i="69"/>
  <c r="C38" i="70" s="1"/>
  <c r="E22" i="69"/>
  <c r="E22" i="70" s="1"/>
  <c r="G22" i="69"/>
  <c r="G22" i="70" s="1"/>
  <c r="B22" i="69"/>
  <c r="G20" i="69"/>
  <c r="G20" i="70" s="1"/>
  <c r="F34" i="69"/>
  <c r="F34" i="70" s="1"/>
  <c r="B2" i="69"/>
  <c r="G43" i="69"/>
  <c r="G43" i="70" s="1"/>
  <c r="E7" i="69"/>
  <c r="E7" i="70" s="1"/>
  <c r="F47" i="69"/>
  <c r="F47" i="70" s="1"/>
  <c r="E50" i="69"/>
  <c r="E50" i="70" s="1"/>
  <c r="H49" i="69"/>
  <c r="H49" i="70" s="1"/>
  <c r="B24" i="69"/>
  <c r="G5" i="69"/>
  <c r="G5" i="70" s="1"/>
  <c r="B32" i="69"/>
  <c r="G26" i="69"/>
  <c r="G26" i="70" s="1"/>
  <c r="E33" i="69"/>
  <c r="E33" i="70" s="1"/>
  <c r="B39" i="70"/>
  <c r="H10" i="69"/>
  <c r="H10" i="70" s="1"/>
  <c r="C52" i="69"/>
  <c r="C52" i="70" s="1"/>
  <c r="B30" i="70"/>
  <c r="G30" i="69"/>
  <c r="G30" i="70" s="1"/>
  <c r="F30" i="69"/>
  <c r="F30" i="70" s="1"/>
  <c r="I31" i="69"/>
  <c r="I31" i="70" s="1"/>
  <c r="G19" i="69"/>
  <c r="G19" i="70" s="1"/>
  <c r="H4" i="69"/>
  <c r="H4" i="70" s="1"/>
  <c r="E39" i="69"/>
  <c r="E39" i="70" s="1"/>
  <c r="E20" i="69"/>
  <c r="E20" i="70" s="1"/>
  <c r="F18" i="69"/>
  <c r="F18" i="70" s="1"/>
  <c r="G2" i="69"/>
  <c r="H35" i="69"/>
  <c r="H35" i="70" s="1"/>
  <c r="H9" i="69"/>
  <c r="H9" i="70" s="1"/>
  <c r="E47" i="69"/>
  <c r="E47" i="70" s="1"/>
  <c r="H47" i="69"/>
  <c r="H47" i="70" s="1"/>
  <c r="E11" i="69"/>
  <c r="E11" i="70" s="1"/>
  <c r="G13" i="69"/>
  <c r="G13" i="70" s="1"/>
  <c r="I51" i="69"/>
  <c r="I51" i="70" s="1"/>
  <c r="B49" i="69"/>
  <c r="I28" i="69"/>
  <c r="I28" i="70" s="1"/>
  <c r="C45" i="69"/>
  <c r="C45" i="70" s="1"/>
  <c r="I37" i="69"/>
  <c r="I37" i="70" s="1"/>
  <c r="C37" i="69"/>
  <c r="C37" i="70" s="1"/>
  <c r="F5" i="69"/>
  <c r="F5" i="70" s="1"/>
  <c r="I3" i="69"/>
  <c r="I3" i="70" s="1"/>
  <c r="E6" i="69"/>
  <c r="E6" i="70" s="1"/>
  <c r="C6" i="69"/>
  <c r="C6" i="70" s="1"/>
  <c r="C26" i="69"/>
  <c r="C26" i="70" s="1"/>
  <c r="K36" i="62"/>
  <c r="I47" i="69"/>
  <c r="I47" i="70" s="1"/>
  <c r="H27" i="69"/>
  <c r="H27" i="70" s="1"/>
  <c r="E30" i="69"/>
  <c r="E30" i="70" s="1"/>
  <c r="G31" i="69"/>
  <c r="G31" i="70" s="1"/>
  <c r="G29" i="69"/>
  <c r="G29" i="70" s="1"/>
  <c r="F31" i="69"/>
  <c r="F31" i="70" s="1"/>
  <c r="G4" i="69"/>
  <c r="G4" i="70" s="1"/>
  <c r="G21" i="69"/>
  <c r="G21" i="70" s="1"/>
  <c r="F44" i="69"/>
  <c r="F44" i="70" s="1"/>
  <c r="H38" i="69"/>
  <c r="H38" i="70" s="1"/>
  <c r="I46" i="69"/>
  <c r="I46" i="70" s="1"/>
  <c r="H46" i="69"/>
  <c r="H46" i="70" s="1"/>
  <c r="C22" i="69"/>
  <c r="C22" i="70" s="1"/>
  <c r="G16" i="69"/>
  <c r="G16" i="70" s="1"/>
  <c r="F16" i="69"/>
  <c r="F16" i="70" s="1"/>
  <c r="G10" i="69"/>
  <c r="G10" i="70" s="1"/>
  <c r="F10" i="69"/>
  <c r="F10" i="70" s="1"/>
  <c r="G34" i="69"/>
  <c r="G34" i="70" s="1"/>
  <c r="B18" i="69"/>
  <c r="H2" i="69"/>
  <c r="H8" i="69"/>
  <c r="H8" i="70" s="1"/>
  <c r="F9" i="69"/>
  <c r="F9" i="70" s="1"/>
  <c r="H11" i="69"/>
  <c r="H11" i="70" s="1"/>
  <c r="E51" i="69"/>
  <c r="E51" i="70" s="1"/>
  <c r="B51" i="69"/>
  <c r="G49" i="69"/>
  <c r="G49" i="70" s="1"/>
  <c r="C24" i="69"/>
  <c r="C24" i="70" s="1"/>
  <c r="I15" i="69"/>
  <c r="I15" i="70" s="1"/>
  <c r="I5" i="69"/>
  <c r="I5" i="70" s="1"/>
  <c r="B5" i="69"/>
  <c r="E27" i="69"/>
  <c r="E27" i="70" s="1"/>
  <c r="B3" i="69"/>
  <c r="H33" i="69"/>
  <c r="H33" i="70" s="1"/>
  <c r="F29" i="69"/>
  <c r="F29" i="70" s="1"/>
  <c r="B20" i="70"/>
  <c r="K20" i="69"/>
  <c r="I17" i="69"/>
  <c r="I17" i="70" s="1"/>
  <c r="C13" i="69"/>
  <c r="C13" i="70" s="1"/>
  <c r="E40" i="69"/>
  <c r="E40" i="70" s="1"/>
  <c r="H52" i="69"/>
  <c r="H52" i="70" s="1"/>
  <c r="I23" i="69"/>
  <c r="I23" i="70" s="1"/>
  <c r="C23" i="69"/>
  <c r="C23" i="70" s="1"/>
  <c r="H44" i="69"/>
  <c r="H44" i="70" s="1"/>
  <c r="H16" i="69"/>
  <c r="H16" i="70" s="1"/>
  <c r="E42" i="69"/>
  <c r="E42" i="70" s="1"/>
  <c r="C18" i="69"/>
  <c r="C18" i="70" s="1"/>
  <c r="C2" i="69"/>
  <c r="G35" i="69"/>
  <c r="G35" i="70" s="1"/>
  <c r="E8" i="69"/>
  <c r="E8" i="70" s="1"/>
  <c r="I8" i="69"/>
  <c r="I8" i="70" s="1"/>
  <c r="C43" i="69"/>
  <c r="C43" i="70" s="1"/>
  <c r="E17" i="69"/>
  <c r="E17" i="70" s="1"/>
  <c r="F11" i="69"/>
  <c r="F11" i="70" s="1"/>
  <c r="G50" i="69"/>
  <c r="G50" i="70" s="1"/>
  <c r="B50" i="69"/>
  <c r="C51" i="69"/>
  <c r="C51" i="70" s="1"/>
  <c r="G48" i="69"/>
  <c r="G48" i="70" s="1"/>
  <c r="B28" i="69"/>
  <c r="H24" i="69"/>
  <c r="H24" i="70" s="1"/>
  <c r="H45" i="69"/>
  <c r="H45" i="70" s="1"/>
  <c r="C5" i="69"/>
  <c r="C5" i="70" s="1"/>
  <c r="G3" i="69"/>
  <c r="G3" i="70" s="1"/>
  <c r="F32" i="69"/>
  <c r="F32" i="70" s="1"/>
  <c r="G33" i="69"/>
  <c r="G33" i="70" s="1"/>
  <c r="B33" i="69"/>
  <c r="I14" i="69"/>
  <c r="I14" i="70" s="1"/>
  <c r="B8" i="70"/>
  <c r="H29" i="69"/>
  <c r="H29" i="70" s="1"/>
  <c r="E52" i="69"/>
  <c r="E52" i="70" s="1"/>
  <c r="G40" i="69"/>
  <c r="G40" i="70" s="1"/>
  <c r="F52" i="69"/>
  <c r="F52" i="70" s="1"/>
  <c r="E4" i="69"/>
  <c r="E4" i="70" s="1"/>
  <c r="F4" i="69"/>
  <c r="F4" i="70" s="1"/>
  <c r="G38" i="69"/>
  <c r="G38" i="70" s="1"/>
  <c r="G46" i="69"/>
  <c r="G46" i="70" s="1"/>
  <c r="C46" i="69"/>
  <c r="C46" i="70" s="1"/>
  <c r="B46" i="69"/>
  <c r="G39" i="69"/>
  <c r="G39" i="70" s="1"/>
  <c r="H39" i="69"/>
  <c r="H39" i="70" s="1"/>
  <c r="E12" i="69"/>
  <c r="E12" i="70" s="1"/>
  <c r="H12" i="69"/>
  <c r="H12" i="70" s="1"/>
  <c r="I42" i="69"/>
  <c r="I42" i="70" s="1"/>
  <c r="E34" i="69"/>
  <c r="E34" i="70" s="1"/>
  <c r="C34" i="69"/>
  <c r="C34" i="70" s="1"/>
  <c r="C35" i="69"/>
  <c r="C35" i="70" s="1"/>
  <c r="G8" i="69"/>
  <c r="G8" i="70" s="1"/>
  <c r="G9" i="69"/>
  <c r="G9" i="70" s="1"/>
  <c r="F17" i="69"/>
  <c r="F17" i="70" s="1"/>
  <c r="G11" i="69"/>
  <c r="G11" i="70" s="1"/>
  <c r="I11" i="69"/>
  <c r="I11" i="70" s="1"/>
  <c r="I50" i="69"/>
  <c r="I50" i="70" s="1"/>
  <c r="H48" i="69"/>
  <c r="H48" i="70" s="1"/>
  <c r="E24" i="69"/>
  <c r="E24" i="70" s="1"/>
  <c r="I24" i="69"/>
  <c r="I24" i="70" s="1"/>
  <c r="G15" i="67"/>
  <c r="C15" i="69"/>
  <c r="C15" i="70" s="1"/>
  <c r="B15" i="69"/>
  <c r="E37" i="69"/>
  <c r="E37" i="70" s="1"/>
  <c r="I27" i="69"/>
  <c r="I27" i="70" s="1"/>
  <c r="C3" i="69"/>
  <c r="C3" i="70" s="1"/>
  <c r="H3" i="69"/>
  <c r="H3" i="70" s="1"/>
  <c r="H32" i="69"/>
  <c r="H32" i="70" s="1"/>
  <c r="I26" i="69"/>
  <c r="I26" i="70" s="1"/>
  <c r="B26" i="69"/>
  <c r="F33" i="69"/>
  <c r="F33" i="70" s="1"/>
  <c r="F52" i="67"/>
  <c r="I35" i="67"/>
  <c r="K7" i="62"/>
  <c r="C10" i="67"/>
  <c r="E4" i="67"/>
  <c r="F22" i="67"/>
  <c r="H16" i="67"/>
  <c r="H18" i="67"/>
  <c r="F35" i="67"/>
  <c r="F43" i="67"/>
  <c r="C11" i="67"/>
  <c r="E32" i="67"/>
  <c r="C33" i="67"/>
  <c r="K3" i="61"/>
  <c r="K14" i="59"/>
  <c r="K41" i="58"/>
  <c r="K46" i="62"/>
  <c r="K50" i="62"/>
  <c r="K35" i="62"/>
  <c r="K19" i="59"/>
  <c r="K51" i="66"/>
  <c r="K15" i="66"/>
  <c r="I38" i="67"/>
  <c r="F2" i="67"/>
  <c r="H13" i="67"/>
  <c r="H21" i="67"/>
  <c r="E28" i="67"/>
  <c r="H29" i="67"/>
  <c r="G31" i="67"/>
  <c r="E44" i="67"/>
  <c r="C4" i="67"/>
  <c r="I44" i="67"/>
  <c r="G39" i="67"/>
  <c r="H22" i="67"/>
  <c r="C22" i="67"/>
  <c r="G12" i="67"/>
  <c r="G20" i="67"/>
  <c r="F16" i="67"/>
  <c r="I16" i="67"/>
  <c r="C18" i="67"/>
  <c r="C43" i="67"/>
  <c r="F7" i="67"/>
  <c r="H7" i="67"/>
  <c r="B47" i="67"/>
  <c r="G49" i="67"/>
  <c r="B49" i="67"/>
  <c r="G28" i="67"/>
  <c r="G24" i="67"/>
  <c r="F31" i="67"/>
  <c r="B21" i="67"/>
  <c r="G19" i="67"/>
  <c r="C41" i="67"/>
  <c r="G17" i="67"/>
  <c r="F51" i="67"/>
  <c r="H3" i="67"/>
  <c r="H6" i="67"/>
  <c r="C26" i="67"/>
  <c r="H40" i="67"/>
  <c r="K5" i="66"/>
  <c r="K36" i="67"/>
  <c r="E19" i="67"/>
  <c r="C19" i="67"/>
  <c r="E40" i="67"/>
  <c r="F4" i="67"/>
  <c r="E20" i="67"/>
  <c r="I46" i="67"/>
  <c r="C50" i="67"/>
  <c r="K10" i="58"/>
  <c r="K9" i="63"/>
  <c r="K42" i="58"/>
  <c r="K50" i="58"/>
  <c r="K11" i="58"/>
  <c r="B20" i="67"/>
  <c r="B18" i="67"/>
  <c r="H37" i="67"/>
  <c r="I5" i="67"/>
  <c r="I3" i="67"/>
  <c r="C14" i="67"/>
  <c r="K3" i="59"/>
  <c r="K3" i="62"/>
  <c r="K38" i="62"/>
  <c r="K14" i="61"/>
  <c r="K17" i="59"/>
  <c r="K29" i="58"/>
  <c r="K29" i="66"/>
  <c r="K13" i="66"/>
  <c r="K21" i="63"/>
  <c r="K26" i="61"/>
  <c r="K33" i="63"/>
  <c r="K33" i="66"/>
  <c r="K42" i="59"/>
  <c r="K50" i="59"/>
  <c r="K34" i="58"/>
  <c r="K4" i="66"/>
  <c r="K43" i="59"/>
  <c r="K31" i="58"/>
  <c r="K31" i="66"/>
  <c r="K25" i="61"/>
  <c r="K28" i="66"/>
  <c r="K11" i="66"/>
  <c r="K18" i="66"/>
  <c r="K8" i="66"/>
  <c r="K40" i="59"/>
  <c r="K40" i="64"/>
  <c r="K20" i="61"/>
  <c r="K20" i="63"/>
  <c r="K44" i="61"/>
  <c r="K44" i="63"/>
  <c r="K15" i="61"/>
  <c r="G44" i="67"/>
  <c r="B2" i="67"/>
  <c r="E35" i="67"/>
  <c r="C9" i="67"/>
  <c r="F47" i="67"/>
  <c r="G11" i="67"/>
  <c r="B27" i="67"/>
  <c r="F33" i="67"/>
  <c r="K10" i="62"/>
  <c r="K6" i="58"/>
  <c r="K17" i="58"/>
  <c r="K27" i="62"/>
  <c r="K13" i="58"/>
  <c r="K26" i="62"/>
  <c r="K46" i="61"/>
  <c r="K47" i="64"/>
  <c r="K50" i="61"/>
  <c r="K34" i="61"/>
  <c r="K40" i="66"/>
  <c r="K22" i="66"/>
  <c r="K19" i="66"/>
  <c r="K20" i="64"/>
  <c r="K51" i="61"/>
  <c r="K15" i="63"/>
  <c r="K45" i="59"/>
  <c r="K44" i="66"/>
  <c r="F5" i="67"/>
  <c r="I53" i="61"/>
  <c r="G38" i="67"/>
  <c r="C53" i="63"/>
  <c r="I4" i="67"/>
  <c r="F21" i="67"/>
  <c r="I21" i="67"/>
  <c r="E38" i="67"/>
  <c r="I41" i="67"/>
  <c r="G16" i="67"/>
  <c r="B42" i="67"/>
  <c r="F34" i="67"/>
  <c r="H34" i="67"/>
  <c r="I34" i="67"/>
  <c r="I2" i="67"/>
  <c r="C25" i="67"/>
  <c r="I7" i="67"/>
  <c r="B13" i="67"/>
  <c r="H50" i="67"/>
  <c r="H48" i="67"/>
  <c r="H24" i="67"/>
  <c r="E15" i="67"/>
  <c r="B15" i="67"/>
  <c r="G45" i="67"/>
  <c r="C45" i="67"/>
  <c r="C37" i="67"/>
  <c r="B5" i="67"/>
  <c r="F27" i="67"/>
  <c r="C27" i="67"/>
  <c r="F3" i="67"/>
  <c r="G14" i="67"/>
  <c r="K10" i="61"/>
  <c r="K38" i="61"/>
  <c r="K48" i="66"/>
  <c r="K6" i="61"/>
  <c r="K27" i="59"/>
  <c r="K41" i="66"/>
  <c r="H53" i="58"/>
  <c r="H53" i="61"/>
  <c r="I53" i="63"/>
  <c r="C53" i="66"/>
  <c r="K26" i="58"/>
  <c r="H53" i="66"/>
  <c r="K24" i="66"/>
  <c r="K32" i="66"/>
  <c r="K49" i="61"/>
  <c r="K7" i="66"/>
  <c r="K46" i="58"/>
  <c r="K46" i="66"/>
  <c r="K47" i="58"/>
  <c r="K50" i="66"/>
  <c r="K34" i="59"/>
  <c r="K34" i="66"/>
  <c r="K4" i="61"/>
  <c r="K43" i="58"/>
  <c r="K43" i="66"/>
  <c r="K23" i="58"/>
  <c r="K39" i="59"/>
  <c r="K39" i="62"/>
  <c r="K25" i="63"/>
  <c r="K35" i="58"/>
  <c r="K28" i="59"/>
  <c r="K28" i="64"/>
  <c r="K30" i="59"/>
  <c r="K16" i="59"/>
  <c r="K16" i="64"/>
  <c r="K12" i="59"/>
  <c r="K12" i="64"/>
  <c r="K8" i="59"/>
  <c r="K8" i="64"/>
  <c r="K40" i="58"/>
  <c r="K40" i="61"/>
  <c r="K40" i="63"/>
  <c r="K22" i="59"/>
  <c r="K22" i="63"/>
  <c r="K20" i="62"/>
  <c r="K44" i="58"/>
  <c r="K51" i="63"/>
  <c r="K5" i="59"/>
  <c r="K5" i="58"/>
  <c r="K5" i="62"/>
  <c r="F53" i="64"/>
  <c r="K48" i="62"/>
  <c r="G53" i="59"/>
  <c r="K39" i="66"/>
  <c r="K25" i="66"/>
  <c r="K16" i="66"/>
  <c r="K20" i="59"/>
  <c r="K44" i="59"/>
  <c r="K37" i="59"/>
  <c r="F40" i="67"/>
  <c r="B52" i="67"/>
  <c r="F23" i="67"/>
  <c r="E30" i="67"/>
  <c r="E31" i="67"/>
  <c r="B31" i="67"/>
  <c r="B19" i="67"/>
  <c r="E21" i="67"/>
  <c r="C21" i="67"/>
  <c r="F44" i="67"/>
  <c r="I39" i="67"/>
  <c r="F20" i="67"/>
  <c r="C16" i="67"/>
  <c r="G34" i="67"/>
  <c r="G25" i="67"/>
  <c r="G35" i="67"/>
  <c r="C35" i="67"/>
  <c r="B8" i="67"/>
  <c r="C8" i="67"/>
  <c r="E17" i="67"/>
  <c r="B11" i="67"/>
  <c r="F13" i="67"/>
  <c r="I50" i="67"/>
  <c r="G51" i="67"/>
  <c r="B51" i="67"/>
  <c r="I48" i="67"/>
  <c r="H49" i="67"/>
  <c r="C28" i="67"/>
  <c r="E45" i="67"/>
  <c r="E27" i="67"/>
  <c r="E3" i="67"/>
  <c r="C3" i="67"/>
  <c r="C6" i="67"/>
  <c r="K3" i="66"/>
  <c r="K6" i="62"/>
  <c r="K14" i="58"/>
  <c r="K17" i="64"/>
  <c r="K52" i="62"/>
  <c r="K52" i="66"/>
  <c r="C53" i="61"/>
  <c r="H53" i="63"/>
  <c r="H53" i="64"/>
  <c r="G53" i="66"/>
  <c r="K21" i="66"/>
  <c r="K33" i="64"/>
  <c r="K49" i="64"/>
  <c r="K47" i="66"/>
  <c r="K34" i="62"/>
  <c r="K25" i="58"/>
  <c r="K30" i="58"/>
  <c r="K30" i="61"/>
  <c r="K18" i="61"/>
  <c r="K20" i="66"/>
  <c r="K51" i="58"/>
  <c r="K51" i="62"/>
  <c r="K45" i="62"/>
  <c r="G9" i="67"/>
  <c r="K10" i="59"/>
  <c r="G53" i="63"/>
  <c r="K35" i="66"/>
  <c r="K19" i="58"/>
  <c r="G52" i="67"/>
  <c r="I23" i="67"/>
  <c r="H30" i="67"/>
  <c r="G4" i="67"/>
  <c r="H4" i="67"/>
  <c r="B4" i="67"/>
  <c r="B44" i="67"/>
  <c r="G46" i="67"/>
  <c r="H46" i="67"/>
  <c r="E22" i="67"/>
  <c r="H12" i="67"/>
  <c r="B16" i="67"/>
  <c r="F42" i="67"/>
  <c r="C42" i="67"/>
  <c r="C2" i="67"/>
  <c r="H25" i="67"/>
  <c r="I25" i="67"/>
  <c r="H35" i="67"/>
  <c r="E43" i="67"/>
  <c r="I9" i="67"/>
  <c r="H17" i="67"/>
  <c r="H47" i="67"/>
  <c r="I11" i="67"/>
  <c r="C49" i="67"/>
  <c r="F24" i="67"/>
  <c r="I24" i="67"/>
  <c r="G37" i="67"/>
  <c r="H5" i="67"/>
  <c r="G27" i="67"/>
  <c r="I32" i="67"/>
  <c r="F14" i="67"/>
  <c r="K3" i="64"/>
  <c r="K48" i="64"/>
  <c r="K29" i="62"/>
  <c r="H53" i="59"/>
  <c r="K2" i="62"/>
  <c r="B53" i="62"/>
  <c r="I53" i="64"/>
  <c r="I53" i="66"/>
  <c r="K21" i="59"/>
  <c r="K33" i="58"/>
  <c r="K18" i="62"/>
  <c r="K22" i="61"/>
  <c r="K15" i="58"/>
  <c r="K45" i="63"/>
  <c r="K37" i="63"/>
  <c r="E53" i="61"/>
  <c r="K5" i="63"/>
  <c r="B32" i="67"/>
  <c r="K9" i="66"/>
  <c r="G53" i="64"/>
  <c r="K42" i="61"/>
  <c r="K12" i="66"/>
  <c r="B40" i="67"/>
  <c r="H52" i="67"/>
  <c r="F19" i="67"/>
  <c r="C23" i="67"/>
  <c r="B30" i="67"/>
  <c r="G29" i="67"/>
  <c r="I31" i="67"/>
  <c r="F38" i="67"/>
  <c r="H41" i="67"/>
  <c r="F39" i="67"/>
  <c r="E39" i="67"/>
  <c r="B39" i="67"/>
  <c r="I12" i="67"/>
  <c r="H42" i="67"/>
  <c r="I10" i="67"/>
  <c r="E34" i="67"/>
  <c r="F18" i="67"/>
  <c r="G18" i="67"/>
  <c r="G2" i="67"/>
  <c r="G8" i="67"/>
  <c r="I8" i="67"/>
  <c r="F9" i="67"/>
  <c r="B17" i="67"/>
  <c r="C47" i="67"/>
  <c r="H11" i="67"/>
  <c r="E13" i="67"/>
  <c r="E51" i="67"/>
  <c r="C48" i="67"/>
  <c r="C15" i="67"/>
  <c r="F37" i="67"/>
  <c r="C5" i="67"/>
  <c r="I27" i="67"/>
  <c r="G6" i="67"/>
  <c r="I6" i="67"/>
  <c r="B26" i="67"/>
  <c r="I33" i="67"/>
  <c r="K9" i="58"/>
  <c r="K14" i="62"/>
  <c r="K27" i="61"/>
  <c r="K27" i="64"/>
  <c r="K41" i="62"/>
  <c r="K52" i="64"/>
  <c r="K29" i="64"/>
  <c r="I53" i="59"/>
  <c r="C53" i="62"/>
  <c r="K2" i="63"/>
  <c r="B53" i="63"/>
  <c r="B53" i="66"/>
  <c r="K2" i="66"/>
  <c r="K33" i="62"/>
  <c r="K42" i="62"/>
  <c r="K43" i="61"/>
  <c r="K23" i="62"/>
  <c r="K18" i="58"/>
  <c r="K22" i="58"/>
  <c r="K51" i="59"/>
  <c r="K15" i="59"/>
  <c r="K45" i="61"/>
  <c r="K37" i="58"/>
  <c r="K37" i="61"/>
  <c r="K43" i="64"/>
  <c r="K23" i="66"/>
  <c r="K39" i="61"/>
  <c r="K30" i="62"/>
  <c r="K5" i="61"/>
  <c r="I19" i="67"/>
  <c r="C20" i="67"/>
  <c r="E7" i="67"/>
  <c r="G50" i="67"/>
  <c r="K7" i="64"/>
  <c r="C40" i="67"/>
  <c r="E29" i="67"/>
  <c r="C29" i="67"/>
  <c r="C44" i="67"/>
  <c r="C12" i="67"/>
  <c r="G42" i="67"/>
  <c r="H10" i="67"/>
  <c r="B10" i="67"/>
  <c r="I18" i="67"/>
  <c r="E2" i="67"/>
  <c r="B25" i="67"/>
  <c r="G7" i="67"/>
  <c r="I17" i="67"/>
  <c r="I13" i="67"/>
  <c r="E48" i="67"/>
  <c r="E49" i="67"/>
  <c r="F28" i="67"/>
  <c r="E5" i="67"/>
  <c r="B3" i="67"/>
  <c r="K3" i="63"/>
  <c r="K10" i="64"/>
  <c r="K38" i="64"/>
  <c r="K48" i="58"/>
  <c r="K9" i="59"/>
  <c r="K9" i="64"/>
  <c r="K6" i="64"/>
  <c r="K52" i="58"/>
  <c r="B53" i="59"/>
  <c r="K2" i="59"/>
  <c r="F53" i="58"/>
  <c r="G53" i="62"/>
  <c r="E53" i="63"/>
  <c r="K13" i="64"/>
  <c r="K33" i="61"/>
  <c r="K32" i="62"/>
  <c r="K47" i="63"/>
  <c r="K23" i="59"/>
  <c r="K23" i="64"/>
  <c r="K39" i="64"/>
  <c r="K31" i="61"/>
  <c r="K31" i="64"/>
  <c r="K25" i="62"/>
  <c r="K35" i="61"/>
  <c r="K35" i="64"/>
  <c r="K11" i="64"/>
  <c r="K30" i="66"/>
  <c r="K44" i="62"/>
  <c r="K51" i="64"/>
  <c r="B46" i="67"/>
  <c r="I53" i="58"/>
  <c r="C24" i="67"/>
  <c r="B34" i="67"/>
  <c r="G13" i="67"/>
  <c r="E24" i="67"/>
  <c r="H14" i="67"/>
  <c r="E53" i="58"/>
  <c r="K13" i="62"/>
  <c r="K24" i="58"/>
  <c r="K7" i="58"/>
  <c r="B29" i="67"/>
  <c r="C31" i="67"/>
  <c r="E46" i="67"/>
  <c r="B41" i="67"/>
  <c r="H39" i="67"/>
  <c r="B12" i="67"/>
  <c r="I20" i="67"/>
  <c r="H2" i="67"/>
  <c r="G43" i="67"/>
  <c r="C17" i="67"/>
  <c r="I47" i="67"/>
  <c r="B50" i="67"/>
  <c r="C51" i="67"/>
  <c r="G48" i="67"/>
  <c r="F45" i="67"/>
  <c r="B45" i="67"/>
  <c r="E37" i="67"/>
  <c r="F6" i="67"/>
  <c r="G32" i="67"/>
  <c r="E14" i="67"/>
  <c r="B14" i="67"/>
  <c r="K10" i="63"/>
  <c r="K38" i="63"/>
  <c r="K48" i="61"/>
  <c r="K48" i="63"/>
  <c r="K6" i="63"/>
  <c r="K14" i="64"/>
  <c r="K17" i="62"/>
  <c r="K27" i="63"/>
  <c r="K41" i="59"/>
  <c r="K29" i="59"/>
  <c r="C53" i="59"/>
  <c r="G53" i="58"/>
  <c r="E53" i="62"/>
  <c r="B53" i="64"/>
  <c r="K2" i="64"/>
  <c r="K21" i="64"/>
  <c r="K26" i="64"/>
  <c r="K24" i="62"/>
  <c r="K33" i="59"/>
  <c r="K7" i="59"/>
  <c r="K7" i="61"/>
  <c r="K46" i="64"/>
  <c r="K50" i="64"/>
  <c r="K4" i="58"/>
  <c r="K23" i="61"/>
  <c r="K16" i="62"/>
  <c r="K22" i="62"/>
  <c r="K19" i="64"/>
  <c r="K15" i="62"/>
  <c r="K37" i="66"/>
  <c r="E53" i="66"/>
  <c r="E41" i="67"/>
  <c r="E47" i="67"/>
  <c r="E12" i="67"/>
  <c r="E9" i="67"/>
  <c r="I28" i="67"/>
  <c r="H45" i="67"/>
  <c r="E33" i="67"/>
  <c r="E53" i="64"/>
  <c r="K21" i="58"/>
  <c r="K42" i="66"/>
  <c r="F30" i="67"/>
  <c r="F29" i="67"/>
  <c r="E52" i="67"/>
  <c r="E23" i="67"/>
  <c r="B23" i="67"/>
  <c r="H31" i="67"/>
  <c r="H19" i="67"/>
  <c r="F41" i="67"/>
  <c r="G41" i="67"/>
  <c r="C39" i="67"/>
  <c r="I22" i="67"/>
  <c r="I42" i="67"/>
  <c r="G10" i="67"/>
  <c r="E10" i="67"/>
  <c r="C34" i="67"/>
  <c r="E25" i="67"/>
  <c r="B35" i="67"/>
  <c r="F8" i="67"/>
  <c r="E8" i="67"/>
  <c r="B7" i="67"/>
  <c r="C7" i="67"/>
  <c r="F17" i="67"/>
  <c r="C13" i="67"/>
  <c r="F50" i="67"/>
  <c r="H51" i="67"/>
  <c r="F48" i="67"/>
  <c r="I49" i="67"/>
  <c r="B24" i="67"/>
  <c r="I15" i="67"/>
  <c r="E6" i="67"/>
  <c r="B6" i="67"/>
  <c r="H32" i="67"/>
  <c r="C32" i="67"/>
  <c r="H33" i="67"/>
  <c r="I14" i="67"/>
  <c r="K3" i="58"/>
  <c r="K38" i="59"/>
  <c r="K48" i="59"/>
  <c r="K14" i="63"/>
  <c r="K41" i="64"/>
  <c r="K52" i="61"/>
  <c r="K52" i="63"/>
  <c r="E53" i="59"/>
  <c r="K2" i="58"/>
  <c r="C53" i="58"/>
  <c r="F53" i="62"/>
  <c r="F53" i="63"/>
  <c r="K13" i="59"/>
  <c r="K26" i="63"/>
  <c r="K24" i="61"/>
  <c r="K24" i="63"/>
  <c r="K32" i="58"/>
  <c r="K32" i="61"/>
  <c r="K32" i="63"/>
  <c r="K42" i="64"/>
  <c r="K49" i="59"/>
  <c r="K7" i="63"/>
  <c r="K46" i="59"/>
  <c r="K47" i="61"/>
  <c r="K34" i="64"/>
  <c r="K4" i="59"/>
  <c r="K4" i="62"/>
  <c r="K43" i="63"/>
  <c r="K35" i="59"/>
  <c r="K28" i="58"/>
  <c r="K28" i="62"/>
  <c r="K11" i="61"/>
  <c r="K19" i="62"/>
  <c r="K44" i="64"/>
  <c r="K45" i="58"/>
  <c r="K45" i="64"/>
  <c r="K37" i="64"/>
  <c r="H44" i="67"/>
  <c r="F26" i="67"/>
  <c r="C52" i="67"/>
  <c r="G23" i="67"/>
  <c r="H23" i="67"/>
  <c r="G30" i="67"/>
  <c r="I30" i="67"/>
  <c r="H38" i="67"/>
  <c r="B38" i="67"/>
  <c r="F46" i="67"/>
  <c r="G22" i="67"/>
  <c r="E16" i="67"/>
  <c r="F10" i="67"/>
  <c r="I43" i="67"/>
  <c r="H43" i="67"/>
  <c r="F11" i="67"/>
  <c r="E50" i="67"/>
  <c r="I51" i="67"/>
  <c r="F49" i="67"/>
  <c r="F15" i="67"/>
  <c r="H15" i="67"/>
  <c r="H27" i="67"/>
  <c r="G3" i="67"/>
  <c r="F32" i="67"/>
  <c r="E26" i="67"/>
  <c r="I26" i="67"/>
  <c r="G33" i="67"/>
  <c r="K10" i="66"/>
  <c r="K38" i="66"/>
  <c r="K9" i="61"/>
  <c r="K6" i="66"/>
  <c r="K17" i="63"/>
  <c r="K27" i="58"/>
  <c r="K41" i="63"/>
  <c r="K52" i="59"/>
  <c r="K29" i="63"/>
  <c r="F53" i="59"/>
  <c r="F53" i="61"/>
  <c r="H53" i="62"/>
  <c r="C53" i="64"/>
  <c r="K13" i="63"/>
  <c r="K21" i="61"/>
  <c r="K26" i="59"/>
  <c r="K24" i="59"/>
  <c r="K24" i="64"/>
  <c r="K32" i="59"/>
  <c r="K32" i="64"/>
  <c r="K42" i="63"/>
  <c r="K49" i="62"/>
  <c r="K46" i="63"/>
  <c r="K47" i="62"/>
  <c r="K50" i="63"/>
  <c r="K34" i="63"/>
  <c r="K4" i="63"/>
  <c r="K23" i="63"/>
  <c r="K39" i="63"/>
  <c r="K31" i="63"/>
  <c r="K35" i="63"/>
  <c r="K11" i="59"/>
  <c r="K11" i="62"/>
  <c r="K11" i="63"/>
  <c r="K30" i="64"/>
  <c r="K16" i="58"/>
  <c r="K12" i="58"/>
  <c r="K12" i="62"/>
  <c r="K18" i="59"/>
  <c r="K18" i="64"/>
  <c r="K8" i="58"/>
  <c r="K8" i="62"/>
  <c r="K19" i="61"/>
  <c r="K45" i="66"/>
  <c r="K5" i="64"/>
  <c r="K27" i="66"/>
  <c r="B9" i="67"/>
  <c r="K9" i="62"/>
  <c r="K21" i="62"/>
  <c r="K49" i="66"/>
  <c r="G40" i="67"/>
  <c r="I40" i="67"/>
  <c r="I52" i="67"/>
  <c r="C30" i="67"/>
  <c r="I29" i="67"/>
  <c r="G21" i="67"/>
  <c r="C38" i="67"/>
  <c r="C46" i="67"/>
  <c r="B22" i="67"/>
  <c r="F12" i="67"/>
  <c r="H20" i="67"/>
  <c r="E42" i="67"/>
  <c r="E18" i="67"/>
  <c r="F25" i="67"/>
  <c r="H8" i="67"/>
  <c r="B43" i="67"/>
  <c r="H9" i="67"/>
  <c r="G47" i="67"/>
  <c r="E11" i="67"/>
  <c r="B48" i="67"/>
  <c r="H28" i="67"/>
  <c r="B28" i="67"/>
  <c r="I45" i="67"/>
  <c r="B37" i="67"/>
  <c r="I37" i="67"/>
  <c r="G5" i="67"/>
  <c r="G26" i="67"/>
  <c r="H26" i="67"/>
  <c r="B33" i="67"/>
  <c r="K38" i="58"/>
  <c r="K6" i="59"/>
  <c r="K14" i="66"/>
  <c r="K17" i="61"/>
  <c r="K17" i="66"/>
  <c r="K41" i="61"/>
  <c r="K29" i="61"/>
  <c r="B53" i="61"/>
  <c r="K2" i="61"/>
  <c r="G53" i="61"/>
  <c r="I53" i="62"/>
  <c r="F53" i="66"/>
  <c r="K13" i="61"/>
  <c r="K26" i="66"/>
  <c r="K49" i="58"/>
  <c r="K49" i="63"/>
  <c r="K47" i="59"/>
  <c r="K4" i="64"/>
  <c r="K43" i="62"/>
  <c r="K39" i="58"/>
  <c r="K31" i="59"/>
  <c r="K31" i="62"/>
  <c r="K25" i="59"/>
  <c r="K25" i="64"/>
  <c r="K28" i="61"/>
  <c r="K28" i="63"/>
  <c r="K30" i="63"/>
  <c r="K16" i="61"/>
  <c r="K16" i="63"/>
  <c r="K12" i="61"/>
  <c r="K12" i="63"/>
  <c r="K18" i="63"/>
  <c r="K8" i="61"/>
  <c r="K8" i="63"/>
  <c r="K40" i="62"/>
  <c r="K22" i="64"/>
  <c r="K19" i="63"/>
  <c r="K20" i="58"/>
  <c r="K15" i="64"/>
  <c r="K37" i="62"/>
  <c r="K38" i="53"/>
  <c r="K34" i="53"/>
  <c r="K4" i="53"/>
  <c r="K18" i="53"/>
  <c r="K24" i="53"/>
  <c r="K52" i="53"/>
  <c r="K23" i="52"/>
  <c r="K44" i="53"/>
  <c r="K38" i="56"/>
  <c r="K46" i="56"/>
  <c r="K46" i="55"/>
  <c r="K41" i="55"/>
  <c r="K39" i="55"/>
  <c r="K22" i="56"/>
  <c r="K12" i="52"/>
  <c r="K10" i="56"/>
  <c r="K10" i="55"/>
  <c r="K18" i="50"/>
  <c r="F53" i="54"/>
  <c r="E53" i="52"/>
  <c r="K2" i="54"/>
  <c r="B53" i="54"/>
  <c r="K25" i="53"/>
  <c r="K25" i="50"/>
  <c r="K43" i="53"/>
  <c r="K43" i="52"/>
  <c r="K9" i="54"/>
  <c r="K21" i="52"/>
  <c r="K46" i="50"/>
  <c r="K41" i="50"/>
  <c r="K22" i="50"/>
  <c r="K12" i="54"/>
  <c r="K16" i="52"/>
  <c r="K10" i="52"/>
  <c r="F53" i="50"/>
  <c r="I53" i="53"/>
  <c r="I53" i="50"/>
  <c r="K25" i="56"/>
  <c r="K35" i="52"/>
  <c r="K9" i="55"/>
  <c r="K7" i="56"/>
  <c r="K47" i="56"/>
  <c r="K29" i="52"/>
  <c r="K19" i="52"/>
  <c r="K4" i="50"/>
  <c r="K21" i="53"/>
  <c r="K44" i="50"/>
  <c r="K41" i="54"/>
  <c r="K20" i="54"/>
  <c r="K16" i="56"/>
  <c r="K16" i="54"/>
  <c r="K18" i="54"/>
  <c r="B53" i="56"/>
  <c r="K2" i="56"/>
  <c r="G53" i="52"/>
  <c r="F53" i="56"/>
  <c r="K8" i="55"/>
  <c r="K8" i="50"/>
  <c r="K52" i="55"/>
  <c r="K30" i="55"/>
  <c r="K29" i="50"/>
  <c r="K31" i="54"/>
  <c r="K44" i="54"/>
  <c r="K38" i="52"/>
  <c r="K46" i="53"/>
  <c r="K39" i="54"/>
  <c r="K22" i="52"/>
  <c r="K42" i="56"/>
  <c r="K42" i="55"/>
  <c r="K10" i="54"/>
  <c r="G53" i="55"/>
  <c r="F53" i="55"/>
  <c r="C53" i="56"/>
  <c r="H53" i="50"/>
  <c r="K35" i="54"/>
  <c r="K8" i="53"/>
  <c r="K9" i="50"/>
  <c r="K40" i="50"/>
  <c r="K40" i="52"/>
  <c r="K30" i="56"/>
  <c r="K29" i="54"/>
  <c r="K31" i="56"/>
  <c r="K31" i="50"/>
  <c r="K19" i="55"/>
  <c r="K19" i="50"/>
  <c r="K12" i="56"/>
  <c r="K34" i="55"/>
  <c r="H53" i="55"/>
  <c r="B53" i="55"/>
  <c r="K2" i="55"/>
  <c r="H53" i="53"/>
  <c r="K35" i="55"/>
  <c r="K35" i="50"/>
  <c r="K40" i="54"/>
  <c r="K19" i="56"/>
  <c r="K21" i="56"/>
  <c r="K38" i="54"/>
  <c r="K38" i="50"/>
  <c r="K12" i="53"/>
  <c r="K12" i="50"/>
  <c r="K42" i="52"/>
  <c r="K34" i="56"/>
  <c r="K34" i="50"/>
  <c r="K34" i="52"/>
  <c r="K18" i="55"/>
  <c r="I53" i="52"/>
  <c r="G53" i="53"/>
  <c r="K2" i="50"/>
  <c r="B53" i="50"/>
  <c r="E53" i="53"/>
  <c r="K25" i="52"/>
  <c r="K30" i="54"/>
  <c r="K31" i="55"/>
  <c r="K4" i="56"/>
  <c r="K44" i="56"/>
  <c r="K44" i="52"/>
  <c r="K22" i="55"/>
  <c r="K22" i="54"/>
  <c r="K12" i="55"/>
  <c r="K20" i="55"/>
  <c r="K20" i="50"/>
  <c r="K16" i="55"/>
  <c r="K16" i="50"/>
  <c r="G53" i="54"/>
  <c r="H53" i="54"/>
  <c r="C53" i="54"/>
  <c r="K35" i="56"/>
  <c r="K43" i="55"/>
  <c r="K23" i="56"/>
  <c r="K40" i="55"/>
  <c r="K19" i="54"/>
  <c r="K19" i="53"/>
  <c r="K4" i="55"/>
  <c r="K21" i="55"/>
  <c r="K21" i="50"/>
  <c r="K46" i="52"/>
  <c r="K41" i="56"/>
  <c r="K41" i="52"/>
  <c r="K22" i="53"/>
  <c r="K20" i="56"/>
  <c r="K16" i="53"/>
  <c r="K18" i="52"/>
  <c r="G53" i="50"/>
  <c r="E53" i="55"/>
  <c r="K30" i="52"/>
  <c r="K4" i="52"/>
  <c r="K38" i="55"/>
  <c r="K39" i="52"/>
  <c r="K20" i="52"/>
  <c r="K10" i="53"/>
  <c r="E53" i="56"/>
  <c r="K25" i="55"/>
  <c r="K8" i="54"/>
  <c r="K23" i="54"/>
  <c r="K52" i="52"/>
  <c r="K23" i="55"/>
  <c r="K30" i="50"/>
  <c r="K29" i="53"/>
  <c r="K21" i="54"/>
  <c r="K46" i="54"/>
  <c r="K42" i="53"/>
  <c r="K10" i="50"/>
  <c r="K18" i="56"/>
  <c r="I53" i="56"/>
  <c r="K2" i="53"/>
  <c r="B53" i="53"/>
  <c r="H53" i="52"/>
  <c r="C53" i="53"/>
  <c r="K25" i="54"/>
  <c r="K35" i="53"/>
  <c r="K40" i="53"/>
  <c r="K40" i="56"/>
  <c r="K52" i="54"/>
  <c r="K52" i="50"/>
  <c r="K23" i="53"/>
  <c r="K23" i="50"/>
  <c r="K29" i="55"/>
  <c r="K31" i="52"/>
  <c r="K4" i="54"/>
  <c r="K39" i="50"/>
  <c r="K20" i="53"/>
  <c r="F53" i="53"/>
  <c r="E53" i="54"/>
  <c r="I53" i="55"/>
  <c r="I53" i="54"/>
  <c r="B53" i="52"/>
  <c r="K2" i="52"/>
  <c r="K52" i="56"/>
  <c r="K30" i="53"/>
  <c r="K29" i="56"/>
  <c r="K31" i="53"/>
  <c r="K44" i="55"/>
  <c r="K41" i="53"/>
  <c r="K39" i="56"/>
  <c r="K39" i="53"/>
  <c r="K42" i="54"/>
  <c r="K42" i="50"/>
  <c r="K34" i="54"/>
  <c r="E53" i="50"/>
  <c r="H53" i="56"/>
  <c r="C53" i="55"/>
  <c r="G53" i="56"/>
  <c r="C53" i="52"/>
  <c r="F53" i="52"/>
  <c r="C53" i="50"/>
  <c r="K7" i="50"/>
  <c r="K47" i="54"/>
  <c r="K11" i="56"/>
  <c r="K13" i="55"/>
  <c r="K13" i="54"/>
  <c r="K48" i="54"/>
  <c r="K28" i="56"/>
  <c r="K28" i="50"/>
  <c r="K24" i="52"/>
  <c r="K15" i="53"/>
  <c r="K3" i="53"/>
  <c r="K32" i="52"/>
  <c r="K26" i="55"/>
  <c r="K26" i="50"/>
  <c r="K33" i="54"/>
  <c r="K51" i="55"/>
  <c r="K51" i="54"/>
  <c r="K48" i="52"/>
  <c r="K49" i="50"/>
  <c r="K24" i="56"/>
  <c r="K15" i="52"/>
  <c r="K5" i="55"/>
  <c r="K5" i="50"/>
  <c r="K3" i="56"/>
  <c r="K3" i="50"/>
  <c r="K3" i="52"/>
  <c r="K32" i="50"/>
  <c r="K17" i="50"/>
  <c r="K11" i="55"/>
  <c r="K11" i="50"/>
  <c r="K13" i="53"/>
  <c r="K13" i="52"/>
  <c r="K50" i="55"/>
  <c r="K50" i="52"/>
  <c r="K48" i="50"/>
  <c r="K49" i="55"/>
  <c r="K49" i="52"/>
  <c r="K28" i="55"/>
  <c r="K15" i="56"/>
  <c r="K6" i="55"/>
  <c r="K6" i="52"/>
  <c r="K32" i="53"/>
  <c r="K33" i="52"/>
  <c r="K14" i="55"/>
  <c r="K11" i="54"/>
  <c r="K48" i="56"/>
  <c r="K48" i="55"/>
  <c r="K49" i="53"/>
  <c r="K24" i="55"/>
  <c r="K15" i="50"/>
  <c r="K37" i="54"/>
  <c r="K5" i="56"/>
  <c r="K6" i="56"/>
  <c r="K26" i="53"/>
  <c r="K33" i="55"/>
  <c r="K8" i="56"/>
  <c r="K43" i="56"/>
  <c r="K43" i="54"/>
  <c r="K7" i="53"/>
  <c r="K7" i="52"/>
  <c r="K17" i="54"/>
  <c r="K11" i="52"/>
  <c r="K13" i="50"/>
  <c r="K50" i="54"/>
  <c r="K50" i="50"/>
  <c r="K51" i="50"/>
  <c r="K45" i="56"/>
  <c r="K27" i="54"/>
  <c r="K33" i="56"/>
  <c r="K33" i="53"/>
  <c r="K14" i="53"/>
  <c r="K17" i="53"/>
  <c r="K51" i="56"/>
  <c r="K51" i="53"/>
  <c r="K28" i="54"/>
  <c r="K15" i="55"/>
  <c r="K45" i="54"/>
  <c r="K37" i="53"/>
  <c r="K32" i="55"/>
  <c r="K26" i="52"/>
  <c r="K14" i="50"/>
  <c r="K51" i="52"/>
  <c r="K45" i="52"/>
  <c r="K37" i="55"/>
  <c r="K5" i="53"/>
  <c r="K27" i="52"/>
  <c r="K6" i="54"/>
  <c r="K32" i="56"/>
  <c r="K33" i="50"/>
  <c r="K9" i="53"/>
  <c r="K47" i="53"/>
  <c r="K49" i="54"/>
  <c r="K27" i="56"/>
  <c r="K9" i="52"/>
  <c r="K17" i="56"/>
  <c r="K17" i="55"/>
  <c r="K47" i="50"/>
  <c r="K47" i="52"/>
  <c r="K13" i="56"/>
  <c r="K28" i="52"/>
  <c r="K37" i="56"/>
  <c r="K37" i="50"/>
  <c r="K5" i="52"/>
  <c r="K6" i="53"/>
  <c r="K26" i="54"/>
  <c r="K14" i="56"/>
  <c r="K7" i="55"/>
  <c r="K7" i="54"/>
  <c r="K15" i="54"/>
  <c r="K45" i="50"/>
  <c r="K5" i="54"/>
  <c r="K27" i="55"/>
  <c r="K27" i="50"/>
  <c r="K3" i="55"/>
  <c r="K17" i="52"/>
  <c r="K50" i="56"/>
  <c r="K48" i="53"/>
  <c r="K49" i="56"/>
  <c r="K45" i="55"/>
  <c r="K45" i="53"/>
  <c r="K27" i="53"/>
  <c r="K14" i="54"/>
  <c r="K8" i="52"/>
  <c r="K43" i="50"/>
  <c r="K9" i="56"/>
  <c r="K47" i="55"/>
  <c r="K11" i="53"/>
  <c r="K50" i="53"/>
  <c r="K28" i="53"/>
  <c r="K24" i="54"/>
  <c r="K24" i="50"/>
  <c r="K37" i="52"/>
  <c r="K3" i="54"/>
  <c r="K6" i="50"/>
  <c r="K32" i="54"/>
  <c r="K26" i="56"/>
  <c r="K14" i="52"/>
  <c r="AC13" i="46"/>
  <c r="AB13" i="46"/>
  <c r="AC12" i="46"/>
  <c r="AB12" i="46"/>
  <c r="AC11" i="46"/>
  <c r="AB11" i="46"/>
  <c r="AC10" i="46"/>
  <c r="AB10" i="46"/>
  <c r="AC9" i="46"/>
  <c r="AB9" i="46"/>
  <c r="AC8" i="46"/>
  <c r="AB8" i="46"/>
  <c r="AC7" i="46"/>
  <c r="AB7" i="46"/>
  <c r="AC6" i="46"/>
  <c r="AB6" i="46"/>
  <c r="AC5" i="46"/>
  <c r="AB5" i="46"/>
  <c r="K20" i="70" l="1"/>
  <c r="B51" i="70"/>
  <c r="K51" i="70" s="1"/>
  <c r="K51" i="69"/>
  <c r="B32" i="70"/>
  <c r="K32" i="70" s="1"/>
  <c r="K32" i="69"/>
  <c r="B7" i="70"/>
  <c r="K7" i="70" s="1"/>
  <c r="K7" i="69"/>
  <c r="B19" i="70"/>
  <c r="K19" i="70" s="1"/>
  <c r="K19" i="69"/>
  <c r="B35" i="70"/>
  <c r="K35" i="70" s="1"/>
  <c r="K35" i="69"/>
  <c r="B48" i="70"/>
  <c r="K48" i="70" s="1"/>
  <c r="K48" i="69"/>
  <c r="B29" i="70"/>
  <c r="K29" i="70" s="1"/>
  <c r="K29" i="69"/>
  <c r="C2" i="70"/>
  <c r="C53" i="70" s="1"/>
  <c r="C53" i="69"/>
  <c r="B24" i="70"/>
  <c r="K24" i="70" s="1"/>
  <c r="K24" i="69"/>
  <c r="B43" i="70"/>
  <c r="K43" i="70" s="1"/>
  <c r="K43" i="69"/>
  <c r="K31" i="70"/>
  <c r="B37" i="70"/>
  <c r="K37" i="70" s="1"/>
  <c r="K37" i="69"/>
  <c r="B34" i="70"/>
  <c r="K34" i="70" s="1"/>
  <c r="K34" i="69"/>
  <c r="B28" i="70"/>
  <c r="K28" i="70" s="1"/>
  <c r="K28" i="69"/>
  <c r="B44" i="70"/>
  <c r="K44" i="70" s="1"/>
  <c r="K44" i="69"/>
  <c r="F2" i="70"/>
  <c r="F53" i="70" s="1"/>
  <c r="F53" i="69"/>
  <c r="B26" i="70"/>
  <c r="K26" i="70" s="1"/>
  <c r="K26" i="69"/>
  <c r="K30" i="69"/>
  <c r="K4" i="69"/>
  <c r="K11" i="69"/>
  <c r="B40" i="70"/>
  <c r="K40" i="70" s="1"/>
  <c r="K40" i="69"/>
  <c r="B42" i="70"/>
  <c r="K42" i="70" s="1"/>
  <c r="K42" i="69"/>
  <c r="K27" i="69"/>
  <c r="B38" i="70"/>
  <c r="K38" i="70" s="1"/>
  <c r="K38" i="69"/>
  <c r="K8" i="69"/>
  <c r="B3" i="70"/>
  <c r="K3" i="70" s="1"/>
  <c r="K3" i="69"/>
  <c r="H2" i="70"/>
  <c r="H53" i="70" s="1"/>
  <c r="H53" i="69"/>
  <c r="K30" i="70"/>
  <c r="K4" i="70"/>
  <c r="K11" i="70"/>
  <c r="B10" i="70"/>
  <c r="K10" i="70" s="1"/>
  <c r="K10" i="69"/>
  <c r="K27" i="70"/>
  <c r="B25" i="70"/>
  <c r="K25" i="70" s="1"/>
  <c r="K25" i="69"/>
  <c r="K8" i="70"/>
  <c r="B50" i="70"/>
  <c r="K50" i="70" s="1"/>
  <c r="K50" i="69"/>
  <c r="B18" i="70"/>
  <c r="K18" i="70" s="1"/>
  <c r="K18" i="69"/>
  <c r="B36" i="70"/>
  <c r="K36" i="70" s="1"/>
  <c r="K36" i="69"/>
  <c r="I53" i="69"/>
  <c r="B46" i="70"/>
  <c r="K46" i="70" s="1"/>
  <c r="K46" i="69"/>
  <c r="B5" i="70"/>
  <c r="K5" i="70" s="1"/>
  <c r="K5" i="69"/>
  <c r="G2" i="70"/>
  <c r="G53" i="70" s="1"/>
  <c r="G53" i="69"/>
  <c r="B13" i="70"/>
  <c r="K13" i="70" s="1"/>
  <c r="K13" i="69"/>
  <c r="B23" i="70"/>
  <c r="K23" i="70" s="1"/>
  <c r="K23" i="69"/>
  <c r="B47" i="70"/>
  <c r="K47" i="70" s="1"/>
  <c r="K47" i="69"/>
  <c r="I53" i="70"/>
  <c r="E2" i="70"/>
  <c r="E53" i="70" s="1"/>
  <c r="E53" i="69"/>
  <c r="K31" i="69"/>
  <c r="B33" i="70"/>
  <c r="K33" i="70" s="1"/>
  <c r="K33" i="69"/>
  <c r="K39" i="69"/>
  <c r="B2" i="70"/>
  <c r="B53" i="69"/>
  <c r="K2" i="69"/>
  <c r="K16" i="69"/>
  <c r="B21" i="70"/>
  <c r="K21" i="70" s="1"/>
  <c r="K21" i="69"/>
  <c r="K39" i="70"/>
  <c r="B12" i="70"/>
  <c r="K12" i="70" s="1"/>
  <c r="K12" i="69"/>
  <c r="B6" i="70"/>
  <c r="K6" i="70" s="1"/>
  <c r="K6" i="69"/>
  <c r="K16" i="70"/>
  <c r="B9" i="70"/>
  <c r="K9" i="70" s="1"/>
  <c r="K9" i="69"/>
  <c r="K52" i="69"/>
  <c r="B14" i="70"/>
  <c r="K14" i="70" s="1"/>
  <c r="K14" i="69"/>
  <c r="B15" i="70"/>
  <c r="K15" i="70" s="1"/>
  <c r="K15" i="69"/>
  <c r="B49" i="70"/>
  <c r="K49" i="70" s="1"/>
  <c r="K49" i="69"/>
  <c r="B22" i="70"/>
  <c r="K22" i="70" s="1"/>
  <c r="K22" i="69"/>
  <c r="B17" i="70"/>
  <c r="K17" i="70" s="1"/>
  <c r="K17" i="69"/>
  <c r="B45" i="70"/>
  <c r="K45" i="70" s="1"/>
  <c r="K45" i="69"/>
  <c r="B41" i="70"/>
  <c r="K41" i="70" s="1"/>
  <c r="K41" i="69"/>
  <c r="K52" i="70"/>
  <c r="K48" i="67"/>
  <c r="K17" i="67"/>
  <c r="K2" i="67"/>
  <c r="F53" i="67"/>
  <c r="K3" i="67"/>
  <c r="K47" i="67"/>
  <c r="K5" i="67"/>
  <c r="K21" i="67"/>
  <c r="K4" i="67"/>
  <c r="K27" i="67"/>
  <c r="K15" i="67"/>
  <c r="K51" i="67"/>
  <c r="K28" i="67"/>
  <c r="K33" i="67"/>
  <c r="K39" i="67"/>
  <c r="K43" i="67"/>
  <c r="K38" i="67"/>
  <c r="K32" i="67"/>
  <c r="K7" i="67"/>
  <c r="K18" i="67"/>
  <c r="K42" i="67"/>
  <c r="K52" i="67"/>
  <c r="K35" i="67"/>
  <c r="K23" i="67"/>
  <c r="K53" i="62"/>
  <c r="K9" i="67"/>
  <c r="K26" i="67"/>
  <c r="K49" i="67"/>
  <c r="K16" i="67"/>
  <c r="K53" i="61"/>
  <c r="B53" i="67"/>
  <c r="K29" i="67"/>
  <c r="K53" i="59"/>
  <c r="K12" i="67"/>
  <c r="K45" i="67"/>
  <c r="K10" i="67"/>
  <c r="K24" i="67"/>
  <c r="K13" i="67"/>
  <c r="K20" i="67"/>
  <c r="K14" i="67"/>
  <c r="K22" i="67"/>
  <c r="K53" i="66"/>
  <c r="K44" i="67"/>
  <c r="K11" i="67"/>
  <c r="K46" i="67"/>
  <c r="K40" i="67"/>
  <c r="G53" i="67"/>
  <c r="K25" i="67"/>
  <c r="K30" i="67"/>
  <c r="K53" i="64"/>
  <c r="K50" i="67"/>
  <c r="K8" i="67"/>
  <c r="K19" i="67"/>
  <c r="K34" i="67"/>
  <c r="K53" i="58"/>
  <c r="H53" i="67"/>
  <c r="K41" i="67"/>
  <c r="K53" i="63"/>
  <c r="I53" i="67"/>
  <c r="K31" i="67"/>
  <c r="K37" i="67"/>
  <c r="K6" i="67"/>
  <c r="E53" i="67"/>
  <c r="C53" i="67"/>
  <c r="K53" i="52"/>
  <c r="K53" i="56"/>
  <c r="K53" i="53"/>
  <c r="K53" i="54"/>
  <c r="K53" i="55"/>
  <c r="K53" i="50"/>
  <c r="AA8" i="46"/>
  <c r="AA9" i="46"/>
  <c r="AA6" i="46"/>
  <c r="AA13" i="46"/>
  <c r="AA10" i="46"/>
  <c r="AA11" i="46"/>
  <c r="AC16" i="46"/>
  <c r="AA12" i="46"/>
  <c r="AA7" i="46"/>
  <c r="AB16" i="46"/>
  <c r="AA5" i="46"/>
  <c r="B53" i="70" l="1"/>
  <c r="K2" i="70"/>
  <c r="K53" i="69"/>
  <c r="K53" i="67"/>
  <c r="AA16" i="46"/>
  <c r="K53" i="70" l="1"/>
</calcChain>
</file>

<file path=xl/comments1.xml><?xml version="1.0" encoding="utf-8"?>
<comments xmlns="http://schemas.openxmlformats.org/spreadsheetml/2006/main">
  <authors>
    <author>cesar.rivera</author>
  </authors>
  <commentList>
    <comment ref="M57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<sst xmlns="http://schemas.openxmlformats.org/spreadsheetml/2006/main" count="1619" uniqueCount="259">
  <si>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</si>
  <si>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</si>
  <si>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</si>
  <si>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</si>
  <si>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</si>
  <si>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</si>
  <si>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</si>
  <si>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</si>
  <si>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</si>
  <si>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</si>
  <si>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</si>
  <si>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</si>
  <si>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</si>
  <si>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</si>
  <si>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</si>
  <si>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</si>
  <si>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</si>
  <si>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</si>
  <si>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</si>
  <si>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</si>
  <si>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</si>
  <si>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</si>
  <si>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</si>
  <si>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</si>
  <si>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</si>
  <si>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</si>
  <si>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</si>
  <si>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</si>
  <si>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</si>
  <si>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</si>
  <si>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</si>
  <si>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</si>
  <si>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</si>
  <si>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</si>
  <si>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</si>
  <si>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</si>
  <si>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</si>
  <si>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</si>
  <si>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</si>
  <si>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</si>
  <si>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</si>
  <si>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</si>
  <si>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</si>
  <si>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</si>
  <si>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</si>
  <si>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</si>
  <si>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</si>
  <si>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</si>
  <si>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</si>
  <si>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</si>
  <si>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</si>
  <si>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</si>
  <si>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</si>
  <si>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</si>
  <si>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</si>
  <si>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</si>
  <si>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</si>
  <si>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</si>
  <si>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</si>
  <si>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</si>
  <si>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</si>
  <si>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</si>
  <si>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</si>
  <si>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</si>
  <si>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</si>
  <si>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</si>
  <si>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</si>
  <si>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</si>
  <si>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</si>
  <si>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</si>
  <si>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</si>
  <si>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</si>
  <si>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</si>
  <si>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</si>
  <si>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</si>
  <si>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</si>
  <si>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</si>
  <si>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</si>
  <si>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</si>
  <si>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</si>
  <si>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</si>
  <si>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</si>
  <si>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</si>
  <si>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</si>
  <si>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</si>
  <si>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</si>
  <si>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</si>
  <si>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</si>
  <si>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</si>
  <si>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</si>
  <si>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</si>
  <si>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</si>
  <si>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</si>
  <si>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</si>
  <si>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</si>
  <si>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</si>
  <si>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</si>
  <si>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</si>
  <si>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</si>
  <si>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</si>
  <si>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</si>
  <si>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</si>
  <si>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</si>
  <si>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</si>
  <si>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</si>
  <si>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</si>
  <si>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</si>
  <si>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</si>
  <si>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</si>
  <si>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</si>
  <si>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</si>
  <si>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</si>
  <si>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</si>
  <si>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</si>
  <si>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</si>
  <si>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</si>
  <si>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</si>
  <si>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</si>
  <si>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</si>
  <si>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</si>
  <si>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</si>
  <si>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</si>
  <si>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</si>
  <si>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</si>
  <si>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</si>
  <si>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</si>
  <si>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</si>
  <si>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</si>
  <si>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</si>
  <si>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</si>
  <si>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MAE2=(PI*35%)+(PC*35%)+(CD*30%)</t>
  </si>
  <si>
    <t>FGP</t>
  </si>
  <si>
    <t>FFM</t>
  </si>
  <si>
    <t>IEPS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</si>
  <si>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</si>
  <si>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</si>
  <si>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</si>
  <si>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</si>
  <si>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</si>
  <si>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</si>
  <si>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</si>
  <si>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</si>
  <si>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</si>
  <si>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FEXHI</t>
  </si>
  <si>
    <t>Art 19 - I</t>
  </si>
  <si>
    <t>Art 19 - III y IV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</si>
  <si>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</si>
  <si>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</si>
  <si>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</si>
  <si>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</si>
  <si>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</si>
  <si>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</si>
  <si>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</si>
  <si>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</si>
  <si>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</si>
  <si>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</si>
  <si>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</si>
  <si>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</si>
  <si>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</si>
  <si>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</si>
  <si>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</si>
  <si>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</si>
  <si>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</si>
  <si>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ISAN</t>
  </si>
  <si>
    <t>COMP ISAN</t>
  </si>
  <si>
    <t>POBLACIÓN 2015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</si>
  <si>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</si>
  <si>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30% FFM</t>
  </si>
  <si>
    <t>70% FFM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</si>
  <si>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</si>
  <si>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</si>
  <si>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</si>
  <si>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</si>
  <si>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</si>
  <si>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</si>
  <si>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</si>
  <si>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</si>
  <si>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</si>
  <si>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</si>
  <si>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</si>
  <si>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</si>
  <si>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</si>
  <si>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</si>
  <si>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</si>
  <si>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</si>
  <si>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</si>
  <si>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</si>
  <si>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</si>
  <si>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</si>
  <si>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</si>
  <si>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</si>
  <si>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</si>
  <si>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</si>
  <si>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</si>
  <si>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</si>
  <si>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</si>
  <si>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IEPSGYD</t>
  </si>
  <si>
    <t>BGt-2</t>
  </si>
  <si>
    <t>RPt-1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</si>
  <si>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</si>
  <si>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</si>
  <si>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</si>
  <si>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</si>
  <si>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</si>
  <si>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</si>
  <si>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</si>
  <si>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</si>
  <si>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</si>
  <si>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</si>
  <si>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</si>
  <si>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</si>
  <si>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4to Ajuste Trim FOFIR año ant</t>
  </si>
  <si>
    <t>3er Ajuste Cuatrim año ant</t>
  </si>
  <si>
    <t>1er Ajuste Trim FOFIR</t>
  </si>
  <si>
    <t>AJUSTE DEFINITIVO año ant</t>
  </si>
  <si>
    <t>1er Ajuste Cuatrim</t>
  </si>
  <si>
    <t>Part Pag 1er Sem</t>
  </si>
  <si>
    <t>2do Ajuste Trim FOFIR</t>
  </si>
  <si>
    <t>FEIEF</t>
  </si>
  <si>
    <t>2do Ajuste Cuatrim</t>
  </si>
  <si>
    <t>3er Ajuste Trimestral FOFIR</t>
  </si>
  <si>
    <t>Part Pag 2do Sem</t>
  </si>
  <si>
    <t>CONCEPTO</t>
  </si>
  <si>
    <t>TOTAL ANUAL</t>
  </si>
  <si>
    <t>PARTICIPACIONES FEDERALES</t>
  </si>
  <si>
    <t>PARTICIPACIONES A ESTADO</t>
  </si>
  <si>
    <t>PARTICIPACIONES 2020</t>
  </si>
  <si>
    <t>PARTICIPACIONES 2020 A MUNICIPIOS</t>
  </si>
  <si>
    <t>FFM 70%</t>
  </si>
  <si>
    <t>FFM 30%</t>
  </si>
  <si>
    <t>IEPS GYD</t>
  </si>
  <si>
    <t>Participaciones federales según acuerdo publicado el 3 de enero de 2020</t>
  </si>
  <si>
    <t>Participaciones PEF 2020</t>
  </si>
  <si>
    <t>PARTICIPACIONES DISTRIBUIDAS AÑO ANTERIOR
FGP, FFM 70%,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</si>
  <si>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AÑO ANT. MÁS INFLACIÓN O CRECIMIENTO</t>
    </r>
  </si>
  <si>
    <t>MONTO NECESARIO PARA ALCANZAR EL AÑO ANTERIOR</t>
  </si>
  <si>
    <t>INFLACIÓN 2019</t>
  </si>
  <si>
    <t>CRECIMIENTO Vs AÑO ANTERIOR</t>
  </si>
  <si>
    <t>MONTO PTE. AÑO POR ENCIMA DEL AÑO ANT. MÁS INFLACIÓN</t>
  </si>
  <si>
    <t>PARTICIPACIONES ESTIMADAS PTE. AÑO</t>
  </si>
  <si>
    <t>MONTO A DISMINUIR EN MUNICIPIOS CON CRECIMIENTO SUPERIOR AÑO ANT. MÁS INFLACIÓN</t>
  </si>
  <si>
    <t>MONTO A DISTRIBUIR PTE. AÑO PARA GARANTIZAR AÑO ANT.  MÁS INFLACIÓN</t>
  </si>
  <si>
    <t>DETERMINACIÓN CRECIMIENTO PTE. AÑO VS AÑO ANT. MAS INFLACIÓN</t>
  </si>
  <si>
    <t>PROYECCIÓN DE POBLACIÓN 2019</t>
  </si>
  <si>
    <t>ISR BIENES INMUEBLES</t>
  </si>
  <si>
    <t>ISR NOMINA</t>
  </si>
  <si>
    <t>mes de calculo</t>
  </si>
  <si>
    <t>LOS ALDAMAS</t>
  </si>
  <si>
    <t>LOS HERRERAS</t>
  </si>
  <si>
    <t>LOS RAMONES</t>
  </si>
  <si>
    <t>RECAUDACIÓN 2019</t>
  </si>
  <si>
    <t>FACTURACIÓN  2018
(2014-2018)</t>
  </si>
  <si>
    <t>OBS ENE-JUN</t>
  </si>
  <si>
    <t>PEF JUL-DIC</t>
  </si>
  <si>
    <t>FACTURACIÓN  2019
(2015-2019)</t>
  </si>
  <si>
    <t>DETERMINACIÓN DEL  COEFICIENTE DE PARTICIPACIÓN DE RECURSOS A MUNICIPIOS</t>
  </si>
  <si>
    <t>COEFICIENTE ACTUALIZADO</t>
  </si>
  <si>
    <t>DETERMINACIÓN DEL COEFICIENTE DE PARTICIPACIÓN DE IEPS DE GASOLINAS Y DIÉSEL (ARTÍCULO14 FRACC II LCH)</t>
  </si>
  <si>
    <t xml:space="preserve">  Proyecciones de la Población 2015-2030, CONSEJO NACIONAL DE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</si>
</sst>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0000;\-#,##0.0000000"/>
    <numFmt numFmtId="173" formatCode="_(* #,##0.000000_);_(* \(#,##0.000000\);_(* &quot;-&quot;??_);_(@_)"/>
    <numFmt numFmtId="174" formatCode="0.00000000%"/>
    <numFmt numFmtId="175" formatCode="_(* #,##0.00000000_);_(* \(#,##0.00000000\);_(* &quot;-&quot;??_);_(@_)"/>
    <numFmt numFmtId="176" formatCode="0.000000"/>
    <numFmt numFmtId="177" formatCode="0.00000000"/>
    <numFmt numFmtId="178" formatCode="#,##0.00000000;\-#,##0.00000000"/>
    <numFmt numFmtId="179" formatCode="0.0000000000"/>
    <numFmt numFmtId="180" formatCode="0.000000000"/>
    <numFmt numFmtId="181" formatCode="0.0000"/>
    <numFmt numFmtId="182" formatCode="#,##0.0000;\-#,##0.0000"/>
    <numFmt numFmtId="183" formatCode="#,##0.00000000000;\-#,##0.00000000000"/>
    <numFmt numFmtId="184" formatCode="0.0000%"/>
    <numFmt numFmtId="185" formatCode="General_)"/>
    <numFmt numFmtId="186" formatCode="_-[$€-2]* #,##0.00_-;\-[$€-2]* #,##0.00_-;_-[$€-2]* &quot;-&quot;??_-"/>
    <numFmt numFmtId="187" formatCode="_-* #,##0_-;\-* #,##0_-;_-* &quot;-&quot;??_-;_-@_-"/>
    <numFmt numFmtId="188" formatCode="_-* #,##0.0000_-;\-* #,##0.0000_-;_-* &quot;-&quot;????_-;_-@_-"/>
    <numFmt numFmtId="189" formatCode="_-* #,##0.0000_-;\-* #,##0.0000_-;_-* &quot;-&quot;_-;_-@_-"/>
    <numFmt numFmtId="190" formatCode="_-* #,##0.0000_-;\-* #,##0.0000_-;_-* &quot;-&quot;??_-;_-@_-"/>
    <numFmt numFmtId="191" formatCode="#,##0_ ;[Red]\-#,##0"/>
    <numFmt numFmtId="192" formatCode="#,##0_ ;[Red]\-#,##0\ 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69" fontId="5" fillId="0" borderId="0" applyFont="0" applyFill="0" applyBorder="0" applyAlignment="0" applyProtection="0"/>
    <xf numFmtId="0" fontId="19" fillId="3" borderId="0" applyNumberFormat="0" applyBorder="0" applyAlignment="0" applyProtection="0"/>
    <xf numFmtId="164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30" fillId="0" borderId="0"/>
    <xf numFmtId="0" fontId="7" fillId="0" borderId="0"/>
    <xf numFmtId="37" fontId="6" fillId="0" borderId="0"/>
    <xf numFmtId="0" fontId="11" fillId="23" borderId="4" applyNumberFormat="0" applyFont="0" applyAlignment="0" applyProtection="0"/>
    <xf numFmtId="170" fontId="7" fillId="0" borderId="0" applyFont="0" applyFill="0" applyBorder="0" applyAlignment="0" applyProtection="0">
      <alignment horizontal="right"/>
    </xf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171" fontId="8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5" fontId="5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86" fontId="5" fillId="0" borderId="0" applyFont="0" applyFill="0" applyBorder="0" applyAlignment="0" applyProtection="0"/>
    <xf numFmtId="0" fontId="19" fillId="3" borderId="0" applyNumberFormat="0" applyBorder="0" applyAlignment="0" applyProtection="0"/>
    <xf numFmtId="41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" fillId="0" borderId="0"/>
    <xf numFmtId="43" fontId="5" fillId="0" borderId="0" applyFont="0" applyFill="0" applyBorder="0" applyAlignment="0" applyProtection="0"/>
    <xf numFmtId="0" fontId="48" fillId="0" borderId="0"/>
    <xf numFmtId="0" fontId="3" fillId="0" borderId="0"/>
    <xf numFmtId="43" fontId="49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170" fontId="5" fillId="0" borderId="0" applyFont="0" applyFill="0" applyBorder="0" applyAlignment="0" applyProtection="0">
      <alignment horizontal="right"/>
    </xf>
    <xf numFmtId="9" fontId="1" fillId="0" borderId="0" applyFont="0" applyFill="0" applyBorder="0" applyAlignment="0" applyProtection="0"/>
  </cellStyleXfs>
  <cellXfs count="395">
    <xf numFmtId="0" fontId="0" fillId="0" borderId="0" xfId="0"/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5" fillId="0" borderId="11" xfId="37" applyFont="1" applyFill="1" applyBorder="1" applyAlignment="1" applyProtection="1">
      <alignment horizontal="left"/>
      <protection hidden="1"/>
    </xf>
    <xf numFmtId="37" fontId="5" fillId="0" borderId="20" xfId="37" applyFont="1" applyFill="1" applyBorder="1" applyAlignment="1" applyProtection="1">
      <alignment horizontal="right"/>
      <protection hidden="1"/>
    </xf>
    <xf numFmtId="37" fontId="5" fillId="0" borderId="12" xfId="37" applyFont="1" applyFill="1" applyBorder="1" applyAlignment="1" applyProtection="1">
      <alignment horizontal="left"/>
      <protection hidden="1"/>
    </xf>
    <xf numFmtId="37" fontId="5" fillId="0" borderId="23" xfId="37" applyFont="1" applyFill="1" applyBorder="1" applyAlignment="1" applyProtection="1">
      <alignment horizontal="right"/>
      <protection hidden="1"/>
    </xf>
    <xf numFmtId="37" fontId="9" fillId="0" borderId="13" xfId="37" applyFont="1" applyFill="1" applyBorder="1" applyAlignment="1" applyProtection="1">
      <alignment horizontal="left"/>
      <protection hidden="1"/>
    </xf>
    <xf numFmtId="37" fontId="9" fillId="0" borderId="14" xfId="37" applyFont="1" applyFill="1" applyBorder="1" applyAlignment="1" applyProtection="1">
      <alignment horizontal="right"/>
      <protection hidden="1"/>
    </xf>
    <xf numFmtId="37" fontId="9" fillId="0" borderId="10" xfId="37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9" fontId="9" fillId="0" borderId="10" xfId="40" applyFont="1" applyFill="1" applyBorder="1" applyAlignment="1" applyProtection="1">
      <alignment horizontal="center" vertical="center" wrapText="1"/>
      <protection hidden="1"/>
    </xf>
    <xf numFmtId="37" fontId="5" fillId="0" borderId="0" xfId="37" applyFont="1" applyFill="1" applyProtection="1">
      <protection hidden="1"/>
    </xf>
    <xf numFmtId="9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5" fillId="0" borderId="0" xfId="37" applyFont="1" applyProtection="1">
      <protection hidden="1"/>
    </xf>
    <xf numFmtId="37" fontId="32" fillId="0" borderId="0" xfId="37" applyFont="1" applyAlignment="1" applyProtection="1">
      <alignment horizontal="center" vertical="center"/>
      <protection hidden="1"/>
    </xf>
    <xf numFmtId="37" fontId="32" fillId="0" borderId="0" xfId="37" applyFont="1" applyFill="1" applyProtection="1">
      <protection hidden="1"/>
    </xf>
    <xf numFmtId="37" fontId="32" fillId="0" borderId="0" xfId="37" applyFont="1" applyProtection="1">
      <protection hidden="1"/>
    </xf>
    <xf numFmtId="37" fontId="37" fillId="0" borderId="0" xfId="37" applyFont="1" applyFill="1" applyBorder="1" applyAlignment="1" applyProtection="1">
      <alignment horizontal="center" vertical="center" wrapText="1"/>
      <protection hidden="1"/>
    </xf>
    <xf numFmtId="37" fontId="37" fillId="0" borderId="0" xfId="37" applyFont="1" applyFill="1" applyProtection="1">
      <protection hidden="1"/>
    </xf>
    <xf numFmtId="176" fontId="37" fillId="0" borderId="0" xfId="37" applyNumberFormat="1" applyFont="1" applyFill="1" applyProtection="1">
      <protection hidden="1"/>
    </xf>
    <xf numFmtId="177" fontId="38" fillId="0" borderId="0" xfId="0" applyNumberFormat="1" applyFont="1" applyFill="1" applyAlignment="1" applyProtection="1">
      <alignment horizontal="center" vertical="center" wrapText="1"/>
      <protection hidden="1"/>
    </xf>
    <xf numFmtId="176" fontId="37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Alignment="1" applyProtection="1">
      <alignment horizontal="center" vertical="center" wrapText="1"/>
      <protection hidden="1"/>
    </xf>
    <xf numFmtId="37" fontId="32" fillId="0" borderId="0" xfId="37" applyFont="1" applyAlignment="1" applyProtection="1">
      <alignment horizontal="center" vertical="center" wrapText="1"/>
      <protection hidden="1"/>
    </xf>
    <xf numFmtId="37" fontId="37" fillId="0" borderId="0" xfId="37" applyFont="1" applyProtection="1">
      <protection hidden="1"/>
    </xf>
    <xf numFmtId="3" fontId="31" fillId="0" borderId="20" xfId="0" applyNumberFormat="1" applyFont="1" applyBorder="1" applyProtection="1">
      <protection hidden="1"/>
    </xf>
    <xf numFmtId="174" fontId="5" fillId="0" borderId="20" xfId="40" applyNumberFormat="1" applyFont="1" applyFill="1" applyBorder="1" applyProtection="1">
      <protection hidden="1"/>
    </xf>
    <xf numFmtId="176" fontId="5" fillId="0" borderId="20" xfId="40" applyNumberFormat="1" applyFont="1" applyFill="1" applyBorder="1" applyProtection="1">
      <protection hidden="1"/>
    </xf>
    <xf numFmtId="165" fontId="5" fillId="0" borderId="20" xfId="33" applyNumberFormat="1" applyFont="1" applyFill="1" applyBorder="1" applyProtection="1">
      <protection hidden="1"/>
    </xf>
    <xf numFmtId="176" fontId="5" fillId="0" borderId="27" xfId="40" applyNumberFormat="1" applyFont="1" applyFill="1" applyBorder="1" applyProtection="1">
      <protection hidden="1"/>
    </xf>
    <xf numFmtId="37" fontId="5" fillId="0" borderId="11" xfId="37" applyFont="1" applyFill="1" applyBorder="1" applyAlignment="1" applyProtection="1">
      <protection hidden="1"/>
    </xf>
    <xf numFmtId="37" fontId="5" fillId="0" borderId="20" xfId="37" applyFont="1" applyFill="1" applyBorder="1" applyAlignment="1" applyProtection="1">
      <protection hidden="1"/>
    </xf>
    <xf numFmtId="178" fontId="5" fillId="0" borderId="20" xfId="37" applyNumberFormat="1" applyFont="1" applyFill="1" applyBorder="1" applyAlignment="1" applyProtection="1">
      <protection hidden="1"/>
    </xf>
    <xf numFmtId="174" fontId="31" fillId="0" borderId="20" xfId="40" applyNumberFormat="1" applyFont="1" applyBorder="1" applyProtection="1">
      <protection hidden="1"/>
    </xf>
    <xf numFmtId="1" fontId="40" fillId="0" borderId="20" xfId="40" applyNumberFormat="1" applyFont="1" applyBorder="1" applyProtection="1">
      <protection hidden="1"/>
    </xf>
    <xf numFmtId="178" fontId="5" fillId="0" borderId="22" xfId="37" applyNumberFormat="1" applyFont="1" applyFill="1" applyBorder="1" applyAlignment="1" applyProtection="1">
      <protection hidden="1"/>
    </xf>
    <xf numFmtId="176" fontId="31" fillId="0" borderId="20" xfId="40" applyNumberFormat="1" applyFont="1" applyBorder="1" applyProtection="1">
      <protection hidden="1"/>
    </xf>
    <xf numFmtId="173" fontId="5" fillId="0" borderId="20" xfId="33" applyNumberFormat="1" applyFont="1" applyFill="1" applyBorder="1" applyProtection="1">
      <protection hidden="1"/>
    </xf>
    <xf numFmtId="165" fontId="5" fillId="0" borderId="27" xfId="33" applyNumberFormat="1" applyFont="1" applyFill="1" applyBorder="1" applyProtection="1">
      <protection hidden="1"/>
    </xf>
    <xf numFmtId="37" fontId="5" fillId="0" borderId="11" xfId="37" applyFont="1" applyBorder="1" applyProtection="1">
      <protection hidden="1"/>
    </xf>
    <xf numFmtId="37" fontId="5" fillId="0" borderId="20" xfId="37" applyFont="1" applyBorder="1" applyProtection="1">
      <protection hidden="1"/>
    </xf>
    <xf numFmtId="177" fontId="5" fillId="0" borderId="21" xfId="40" applyNumberFormat="1" applyFont="1" applyBorder="1" applyProtection="1">
      <protection hidden="1"/>
    </xf>
    <xf numFmtId="3" fontId="31" fillId="0" borderId="23" xfId="0" applyNumberFormat="1" applyFont="1" applyBorder="1" applyProtection="1">
      <protection hidden="1"/>
    </xf>
    <xf numFmtId="174" fontId="5" fillId="0" borderId="23" xfId="40" applyNumberFormat="1" applyFont="1" applyFill="1" applyBorder="1" applyProtection="1">
      <protection hidden="1"/>
    </xf>
    <xf numFmtId="176" fontId="5" fillId="0" borderId="23" xfId="40" applyNumberFormat="1" applyFont="1" applyFill="1" applyBorder="1" applyProtection="1">
      <protection hidden="1"/>
    </xf>
    <xf numFmtId="165" fontId="5" fillId="0" borderId="23" xfId="33" applyNumberFormat="1" applyFont="1" applyFill="1" applyBorder="1" applyProtection="1">
      <protection hidden="1"/>
    </xf>
    <xf numFmtId="176" fontId="5" fillId="0" borderId="28" xfId="40" applyNumberFormat="1" applyFont="1" applyFill="1" applyBorder="1" applyProtection="1">
      <protection hidden="1"/>
    </xf>
    <xf numFmtId="37" fontId="5" fillId="0" borderId="12" xfId="37" applyFont="1" applyFill="1" applyBorder="1" applyAlignment="1" applyProtection="1">
      <protection hidden="1"/>
    </xf>
    <xf numFmtId="37" fontId="5" fillId="0" borderId="23" xfId="37" applyFont="1" applyFill="1" applyBorder="1" applyAlignment="1" applyProtection="1">
      <protection hidden="1"/>
    </xf>
    <xf numFmtId="178" fontId="5" fillId="0" borderId="23" xfId="37" applyNumberFormat="1" applyFont="1" applyFill="1" applyBorder="1" applyAlignment="1" applyProtection="1">
      <protection hidden="1"/>
    </xf>
    <xf numFmtId="174" fontId="31" fillId="0" borderId="23" xfId="40" applyNumberFormat="1" applyFont="1" applyBorder="1" applyProtection="1">
      <protection hidden="1"/>
    </xf>
    <xf numFmtId="1" fontId="40" fillId="0" borderId="23" xfId="40" applyNumberFormat="1" applyFont="1" applyBorder="1" applyProtection="1">
      <protection hidden="1"/>
    </xf>
    <xf numFmtId="178" fontId="5" fillId="0" borderId="24" xfId="37" applyNumberFormat="1" applyFont="1" applyFill="1" applyBorder="1" applyAlignment="1" applyProtection="1">
      <protection hidden="1"/>
    </xf>
    <xf numFmtId="176" fontId="31" fillId="0" borderId="23" xfId="40" applyNumberFormat="1" applyFont="1" applyBorder="1" applyProtection="1">
      <protection hidden="1"/>
    </xf>
    <xf numFmtId="173" fontId="5" fillId="0" borderId="23" xfId="33" applyNumberFormat="1" applyFont="1" applyFill="1" applyBorder="1" applyProtection="1">
      <protection hidden="1"/>
    </xf>
    <xf numFmtId="165" fontId="5" fillId="0" borderId="28" xfId="33" applyNumberFormat="1" applyFont="1" applyFill="1" applyBorder="1" applyProtection="1">
      <protection hidden="1"/>
    </xf>
    <xf numFmtId="37" fontId="5" fillId="0" borderId="12" xfId="37" applyFont="1" applyBorder="1" applyProtection="1">
      <protection hidden="1"/>
    </xf>
    <xf numFmtId="37" fontId="5" fillId="0" borderId="23" xfId="37" applyFont="1" applyBorder="1" applyProtection="1">
      <protection hidden="1"/>
    </xf>
    <xf numFmtId="177" fontId="5" fillId="0" borderId="19" xfId="40" applyNumberFormat="1" applyFont="1" applyBorder="1" applyProtection="1">
      <protection hidden="1"/>
    </xf>
    <xf numFmtId="3" fontId="33" fillId="0" borderId="14" xfId="0" applyNumberFormat="1" applyFont="1" applyBorder="1" applyProtection="1">
      <protection hidden="1"/>
    </xf>
    <xf numFmtId="174" fontId="9" fillId="0" borderId="14" xfId="40" applyNumberFormat="1" applyFont="1" applyFill="1" applyBorder="1" applyProtection="1">
      <protection hidden="1"/>
    </xf>
    <xf numFmtId="176" fontId="9" fillId="0" borderId="14" xfId="40" applyNumberFormat="1" applyFont="1" applyFill="1" applyBorder="1" applyProtection="1">
      <protection hidden="1"/>
    </xf>
    <xf numFmtId="165" fontId="9" fillId="0" borderId="14" xfId="33" applyNumberFormat="1" applyFont="1" applyFill="1" applyBorder="1" applyProtection="1">
      <protection hidden="1"/>
    </xf>
    <xf numFmtId="176" fontId="9" fillId="0" borderId="26" xfId="40" applyNumberFormat="1" applyFont="1" applyFill="1" applyBorder="1" applyProtection="1">
      <protection hidden="1"/>
    </xf>
    <xf numFmtId="37" fontId="39" fillId="0" borderId="13" xfId="37" applyFont="1" applyFill="1" applyBorder="1" applyAlignment="1" applyProtection="1">
      <protection hidden="1"/>
    </xf>
    <xf numFmtId="37" fontId="39" fillId="0" borderId="14" xfId="37" applyFont="1" applyFill="1" applyBorder="1" applyAlignment="1" applyProtection="1">
      <protection hidden="1"/>
    </xf>
    <xf numFmtId="172" fontId="39" fillId="0" borderId="14" xfId="37" applyNumberFormat="1" applyFont="1" applyFill="1" applyBorder="1" applyAlignment="1" applyProtection="1">
      <protection hidden="1"/>
    </xf>
    <xf numFmtId="174" fontId="33" fillId="0" borderId="14" xfId="40" applyNumberFormat="1" applyFont="1" applyBorder="1" applyProtection="1">
      <protection hidden="1"/>
    </xf>
    <xf numFmtId="1" fontId="41" fillId="0" borderId="14" xfId="40" applyNumberFormat="1" applyFont="1" applyBorder="1" applyProtection="1">
      <protection hidden="1"/>
    </xf>
    <xf numFmtId="172" fontId="39" fillId="0" borderId="25" xfId="37" applyNumberFormat="1" applyFont="1" applyFill="1" applyBorder="1" applyAlignment="1" applyProtection="1">
      <protection hidden="1"/>
    </xf>
    <xf numFmtId="176" fontId="33" fillId="0" borderId="14" xfId="40" applyNumberFormat="1" applyFont="1" applyBorder="1" applyProtection="1">
      <protection hidden="1"/>
    </xf>
    <xf numFmtId="168" fontId="9" fillId="0" borderId="14" xfId="40" applyNumberFormat="1" applyFont="1" applyFill="1" applyBorder="1" applyProtection="1">
      <protection hidden="1"/>
    </xf>
    <xf numFmtId="176" fontId="9" fillId="0" borderId="14" xfId="33" applyNumberFormat="1" applyFont="1" applyFill="1" applyBorder="1" applyProtection="1">
      <protection hidden="1"/>
    </xf>
    <xf numFmtId="173" fontId="9" fillId="0" borderId="14" xfId="33" applyNumberFormat="1" applyFont="1" applyFill="1" applyBorder="1" applyProtection="1">
      <protection hidden="1"/>
    </xf>
    <xf numFmtId="165" fontId="9" fillId="0" borderId="26" xfId="40" applyNumberFormat="1" applyFont="1" applyFill="1" applyBorder="1" applyProtection="1">
      <protection hidden="1"/>
    </xf>
    <xf numFmtId="37" fontId="9" fillId="0" borderId="13" xfId="37" applyFont="1" applyBorder="1" applyProtection="1">
      <protection hidden="1"/>
    </xf>
    <xf numFmtId="37" fontId="9" fillId="0" borderId="14" xfId="37" applyFont="1" applyBorder="1" applyProtection="1">
      <protection hidden="1"/>
    </xf>
    <xf numFmtId="177" fontId="9" fillId="0" borderId="15" xfId="40" applyNumberFormat="1" applyFont="1" applyBorder="1" applyProtection="1">
      <protection hidden="1"/>
    </xf>
    <xf numFmtId="176" fontId="5" fillId="0" borderId="0" xfId="37" applyNumberFormat="1" applyFont="1" applyProtection="1">
      <protection hidden="1"/>
    </xf>
    <xf numFmtId="39" fontId="5" fillId="0" borderId="0" xfId="37" applyNumberFormat="1" applyFont="1" applyProtection="1">
      <protection hidden="1"/>
    </xf>
    <xf numFmtId="177" fontId="5" fillId="0" borderId="0" xfId="37" applyNumberFormat="1" applyFont="1" applyProtection="1">
      <protection hidden="1"/>
    </xf>
    <xf numFmtId="166" fontId="5" fillId="0" borderId="0" xfId="40" applyNumberFormat="1" applyFont="1" applyProtection="1">
      <protection hidden="1"/>
    </xf>
    <xf numFmtId="176" fontId="5" fillId="0" borderId="0" xfId="37" applyNumberFormat="1" applyFont="1" applyFill="1" applyProtection="1">
      <protection hidden="1"/>
    </xf>
    <xf numFmtId="177" fontId="5" fillId="0" borderId="0" xfId="37" applyNumberFormat="1" applyFont="1" applyFill="1" applyProtection="1">
      <protection hidden="1"/>
    </xf>
    <xf numFmtId="166" fontId="5" fillId="0" borderId="0" xfId="40" applyNumberFormat="1" applyFont="1" applyFill="1" applyProtection="1">
      <protection hidden="1"/>
    </xf>
    <xf numFmtId="39" fontId="9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39" fontId="32" fillId="0" borderId="0" xfId="37" applyNumberFormat="1" applyFont="1" applyFill="1" applyBorder="1" applyAlignment="1" applyProtection="1">
      <alignment horizontal="center" vertical="center" wrapText="1"/>
      <protection hidden="1"/>
    </xf>
    <xf numFmtId="177" fontId="37" fillId="0" borderId="0" xfId="37" applyNumberFormat="1" applyFont="1" applyFill="1" applyProtection="1">
      <protection hidden="1"/>
    </xf>
    <xf numFmtId="39" fontId="37" fillId="0" borderId="0" xfId="37" applyNumberFormat="1" applyFont="1" applyFill="1" applyBorder="1" applyAlignment="1" applyProtection="1">
      <alignment horizontal="center" vertical="center" wrapText="1"/>
      <protection hidden="1"/>
    </xf>
    <xf numFmtId="177" fontId="37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5" fillId="0" borderId="11" xfId="37" applyNumberFormat="1" applyFont="1" applyFill="1" applyBorder="1" applyProtection="1">
      <protection hidden="1"/>
    </xf>
    <xf numFmtId="37" fontId="5" fillId="0" borderId="12" xfId="37" applyNumberFormat="1" applyFont="1" applyFill="1" applyBorder="1" applyProtection="1"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37" fontId="44" fillId="0" borderId="0" xfId="37" applyFont="1" applyAlignment="1" applyProtection="1">
      <alignment horizontal="center"/>
      <protection hidden="1"/>
    </xf>
    <xf numFmtId="37" fontId="5" fillId="0" borderId="0" xfId="37" applyFont="1" applyAlignment="1" applyProtection="1">
      <alignment wrapText="1"/>
      <protection hidden="1"/>
    </xf>
    <xf numFmtId="37" fontId="5" fillId="0" borderId="30" xfId="37" applyFont="1" applyBorder="1" applyAlignment="1" applyProtection="1">
      <alignment wrapText="1"/>
      <protection hidden="1"/>
    </xf>
    <xf numFmtId="37" fontId="47" fillId="0" borderId="0" xfId="37" applyFont="1" applyProtection="1">
      <protection hidden="1"/>
    </xf>
    <xf numFmtId="37" fontId="32" fillId="0" borderId="0" xfId="37" applyFont="1" applyFill="1" applyBorder="1" applyAlignment="1" applyProtection="1">
      <alignment horizontal="center" vertical="center" wrapText="1"/>
      <protection hidden="1"/>
    </xf>
    <xf numFmtId="176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179" fontId="5" fillId="0" borderId="20" xfId="40" applyNumberFormat="1" applyFont="1" applyFill="1" applyBorder="1" applyProtection="1">
      <protection hidden="1"/>
    </xf>
    <xf numFmtId="179" fontId="5" fillId="0" borderId="23" xfId="40" applyNumberFormat="1" applyFont="1" applyFill="1" applyBorder="1" applyProtection="1">
      <protection hidden="1"/>
    </xf>
    <xf numFmtId="179" fontId="9" fillId="0" borderId="14" xfId="40" applyNumberFormat="1" applyFont="1" applyFill="1" applyBorder="1" applyProtection="1">
      <protection hidden="1"/>
    </xf>
    <xf numFmtId="180" fontId="5" fillId="0" borderId="20" xfId="40" applyNumberFormat="1" applyFont="1" applyFill="1" applyBorder="1" applyProtection="1">
      <protection hidden="1"/>
    </xf>
    <xf numFmtId="180" fontId="5" fillId="0" borderId="23" xfId="40" applyNumberFormat="1" applyFont="1" applyFill="1" applyBorder="1" applyProtection="1">
      <protection hidden="1"/>
    </xf>
    <xf numFmtId="180" fontId="9" fillId="0" borderId="14" xfId="40" applyNumberFormat="1" applyFont="1" applyFill="1" applyBorder="1" applyProtection="1">
      <protection hidden="1"/>
    </xf>
    <xf numFmtId="177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5" fillId="0" borderId="21" xfId="40" applyNumberFormat="1" applyFont="1" applyFill="1" applyBorder="1" applyProtection="1">
      <protection hidden="1"/>
    </xf>
    <xf numFmtId="177" fontId="5" fillId="0" borderId="19" xfId="40" applyNumberFormat="1" applyFont="1" applyFill="1" applyBorder="1" applyProtection="1">
      <protection hidden="1"/>
    </xf>
    <xf numFmtId="177" fontId="9" fillId="0" borderId="15" xfId="40" applyNumberFormat="1" applyFont="1" applyFill="1" applyBorder="1" applyProtection="1">
      <protection hidden="1"/>
    </xf>
    <xf numFmtId="37" fontId="44" fillId="0" borderId="0" xfId="37" applyFont="1" applyAlignment="1" applyProtection="1">
      <protection hidden="1"/>
    </xf>
    <xf numFmtId="0" fontId="42" fillId="0" borderId="10" xfId="0" applyFont="1" applyFill="1" applyBorder="1" applyAlignment="1" applyProtection="1">
      <alignment horizontal="center" vertical="center" wrapText="1"/>
      <protection hidden="1"/>
    </xf>
    <xf numFmtId="165" fontId="33" fillId="0" borderId="14" xfId="33" applyNumberFormat="1" applyFont="1" applyFill="1" applyBorder="1" applyProtection="1">
      <protection hidden="1"/>
    </xf>
    <xf numFmtId="0" fontId="0" fillId="0" borderId="30" xfId="0" applyBorder="1" applyAlignment="1"/>
    <xf numFmtId="37" fontId="32" fillId="0" borderId="0" xfId="37" applyFont="1" applyFill="1" applyAlignment="1" applyProtection="1">
      <alignment horizontal="center" vertical="center"/>
      <protection hidden="1"/>
    </xf>
    <xf numFmtId="177" fontId="32" fillId="0" borderId="0" xfId="37" applyNumberFormat="1" applyFont="1" applyFill="1" applyProtection="1">
      <protection hidden="1"/>
    </xf>
    <xf numFmtId="37" fontId="32" fillId="0" borderId="0" xfId="37" applyFont="1" applyFill="1" applyAlignment="1" applyProtection="1">
      <alignment horizontal="center" vertical="center" wrapText="1"/>
      <protection hidden="1"/>
    </xf>
    <xf numFmtId="177" fontId="32" fillId="0" borderId="0" xfId="37" applyNumberFormat="1" applyFont="1" applyFill="1" applyAlignment="1" applyProtection="1">
      <alignment horizontal="center" vertical="center" wrapText="1"/>
      <protection hidden="1"/>
    </xf>
    <xf numFmtId="3" fontId="31" fillId="0" borderId="20" xfId="0" applyNumberFormat="1" applyFont="1" applyFill="1" applyBorder="1" applyProtection="1">
      <protection hidden="1"/>
    </xf>
    <xf numFmtId="177" fontId="5" fillId="0" borderId="16" xfId="33" applyNumberFormat="1" applyFont="1" applyFill="1" applyBorder="1" applyProtection="1">
      <protection hidden="1"/>
    </xf>
    <xf numFmtId="37" fontId="5" fillId="0" borderId="11" xfId="37" applyFont="1" applyFill="1" applyBorder="1" applyProtection="1">
      <protection hidden="1"/>
    </xf>
    <xf numFmtId="37" fontId="5" fillId="0" borderId="20" xfId="37" applyFont="1" applyFill="1" applyBorder="1" applyProtection="1">
      <protection hidden="1"/>
    </xf>
    <xf numFmtId="177" fontId="5" fillId="0" borderId="21" xfId="37" applyNumberFormat="1" applyFont="1" applyFill="1" applyBorder="1" applyProtection="1">
      <protection hidden="1"/>
    </xf>
    <xf numFmtId="3" fontId="31" fillId="0" borderId="23" xfId="0" applyNumberFormat="1" applyFont="1" applyFill="1" applyBorder="1" applyProtection="1">
      <protection hidden="1"/>
    </xf>
    <xf numFmtId="177" fontId="5" fillId="0" borderId="17" xfId="33" applyNumberFormat="1" applyFont="1" applyFill="1" applyBorder="1" applyProtection="1">
      <protection hidden="1"/>
    </xf>
    <xf numFmtId="37" fontId="5" fillId="0" borderId="12" xfId="37" applyFont="1" applyFill="1" applyBorder="1" applyProtection="1">
      <protection hidden="1"/>
    </xf>
    <xf numFmtId="37" fontId="5" fillId="0" borderId="23" xfId="37" applyFont="1" applyFill="1" applyBorder="1" applyProtection="1">
      <protection hidden="1"/>
    </xf>
    <xf numFmtId="177" fontId="5" fillId="0" borderId="19" xfId="37" applyNumberFormat="1" applyFont="1" applyFill="1" applyBorder="1" applyProtection="1">
      <protection hidden="1"/>
    </xf>
    <xf numFmtId="3" fontId="33" fillId="0" borderId="14" xfId="0" applyNumberFormat="1" applyFont="1" applyFill="1" applyBorder="1" applyProtection="1">
      <protection hidden="1"/>
    </xf>
    <xf numFmtId="37" fontId="9" fillId="0" borderId="13" xfId="37" applyNumberFormat="1" applyFont="1" applyFill="1" applyBorder="1" applyProtection="1">
      <protection hidden="1"/>
    </xf>
    <xf numFmtId="177" fontId="9" fillId="0" borderId="18" xfId="40" applyNumberFormat="1" applyFont="1" applyFill="1" applyBorder="1" applyProtection="1">
      <protection hidden="1"/>
    </xf>
    <xf numFmtId="37" fontId="9" fillId="0" borderId="13" xfId="37" applyFont="1" applyFill="1" applyBorder="1" applyProtection="1">
      <protection hidden="1"/>
    </xf>
    <xf numFmtId="37" fontId="9" fillId="0" borderId="14" xfId="37" applyFont="1" applyFill="1" applyBorder="1" applyProtection="1">
      <protection hidden="1"/>
    </xf>
    <xf numFmtId="177" fontId="9" fillId="0" borderId="15" xfId="37" applyNumberFormat="1" applyFont="1" applyFill="1" applyBorder="1" applyProtection="1">
      <protection hidden="1"/>
    </xf>
    <xf numFmtId="10" fontId="45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/>
    <xf numFmtId="0" fontId="5" fillId="0" borderId="0" xfId="53" applyFont="1" applyBorder="1" applyAlignment="1">
      <alignment vertical="center"/>
    </xf>
    <xf numFmtId="3" fontId="5" fillId="0" borderId="0" xfId="53" applyNumberFormat="1" applyBorder="1" applyAlignment="1">
      <alignment horizontal="center" vertical="center"/>
    </xf>
    <xf numFmtId="0" fontId="5" fillId="0" borderId="0" xfId="53" applyBorder="1" applyAlignment="1">
      <alignment horizontal="center" vertical="center"/>
    </xf>
    <xf numFmtId="0" fontId="5" fillId="0" borderId="0" xfId="53" applyFont="1"/>
    <xf numFmtId="187" fontId="0" fillId="0" borderId="0" xfId="51" applyNumberFormat="1" applyFont="1"/>
    <xf numFmtId="187" fontId="9" fillId="0" borderId="35" xfId="51" applyNumberFormat="1" applyFont="1" applyFill="1" applyBorder="1" applyAlignment="1">
      <alignment horizontal="center" vertical="center" wrapText="1"/>
    </xf>
    <xf numFmtId="187" fontId="9" fillId="0" borderId="38" xfId="51" applyNumberFormat="1" applyFont="1" applyFill="1" applyBorder="1"/>
    <xf numFmtId="187" fontId="9" fillId="0" borderId="35" xfId="51" applyNumberFormat="1" applyFont="1" applyFill="1" applyBorder="1"/>
    <xf numFmtId="187" fontId="9" fillId="0" borderId="0" xfId="51" applyNumberFormat="1" applyFont="1" applyFill="1" applyBorder="1"/>
    <xf numFmtId="10" fontId="45" fillId="0" borderId="32" xfId="56" applyNumberFormat="1" applyFont="1" applyFill="1" applyBorder="1" applyAlignment="1" applyProtection="1">
      <alignment horizontal="center" vertical="center" wrapText="1"/>
      <protection hidden="1"/>
    </xf>
    <xf numFmtId="181" fontId="5" fillId="0" borderId="20" xfId="40" applyNumberFormat="1" applyFont="1" applyFill="1" applyBorder="1" applyProtection="1">
      <protection hidden="1"/>
    </xf>
    <xf numFmtId="181" fontId="5" fillId="0" borderId="23" xfId="40" applyNumberFormat="1" applyFont="1" applyFill="1" applyBorder="1" applyProtection="1">
      <protection hidden="1"/>
    </xf>
    <xf numFmtId="181" fontId="9" fillId="0" borderId="14" xfId="40" applyNumberFormat="1" applyFont="1" applyFill="1" applyBorder="1" applyProtection="1">
      <protection hidden="1"/>
    </xf>
    <xf numFmtId="175" fontId="5" fillId="0" borderId="21" xfId="33" applyNumberFormat="1" applyFont="1" applyFill="1" applyBorder="1" applyProtection="1">
      <protection hidden="1"/>
    </xf>
    <xf numFmtId="175" fontId="5" fillId="0" borderId="19" xfId="33" applyNumberFormat="1" applyFont="1" applyFill="1" applyBorder="1" applyProtection="1">
      <protection hidden="1"/>
    </xf>
    <xf numFmtId="175" fontId="9" fillId="0" borderId="15" xfId="33" applyNumberFormat="1" applyFont="1" applyFill="1" applyBorder="1" applyProtection="1">
      <protection hidden="1"/>
    </xf>
    <xf numFmtId="167" fontId="50" fillId="0" borderId="0" xfId="40" applyNumberFormat="1" applyFont="1" applyProtection="1">
      <protection hidden="1"/>
    </xf>
    <xf numFmtId="37" fontId="51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Protection="1">
      <protection hidden="1"/>
    </xf>
    <xf numFmtId="174" fontId="5" fillId="0" borderId="0" xfId="40" applyNumberFormat="1" applyFont="1" applyProtection="1">
      <protection hidden="1"/>
    </xf>
    <xf numFmtId="37" fontId="5" fillId="0" borderId="0" xfId="37" applyFont="1" applyBorder="1" applyProtection="1">
      <protection hidden="1"/>
    </xf>
    <xf numFmtId="164" fontId="5" fillId="0" borderId="0" xfId="33" applyFont="1" applyBorder="1" applyProtection="1">
      <protection hidden="1"/>
    </xf>
    <xf numFmtId="167" fontId="50" fillId="0" borderId="0" xfId="40" applyNumberFormat="1" applyFont="1" applyBorder="1" applyProtection="1">
      <protection hidden="1"/>
    </xf>
    <xf numFmtId="184" fontId="5" fillId="0" borderId="0" xfId="40" applyNumberFormat="1" applyFont="1" applyProtection="1">
      <protection hidden="1"/>
    </xf>
    <xf numFmtId="183" fontId="5" fillId="0" borderId="0" xfId="37" applyNumberFormat="1" applyFont="1" applyProtection="1">
      <protection hidden="1"/>
    </xf>
    <xf numFmtId="182" fontId="5" fillId="0" borderId="0" xfId="37" applyNumberFormat="1" applyFont="1" applyProtection="1">
      <protection hidden="1"/>
    </xf>
    <xf numFmtId="37" fontId="5" fillId="0" borderId="24" xfId="37" applyFont="1" applyFill="1" applyBorder="1" applyAlignment="1" applyProtection="1">
      <protection hidden="1"/>
    </xf>
    <xf numFmtId="3" fontId="5" fillId="0" borderId="0" xfId="53" applyNumberFormat="1"/>
    <xf numFmtId="0" fontId="5" fillId="25" borderId="0" xfId="106" applyFill="1"/>
    <xf numFmtId="187" fontId="0" fillId="25" borderId="0" xfId="51" applyNumberFormat="1" applyFont="1" applyFill="1"/>
    <xf numFmtId="188" fontId="5" fillId="25" borderId="39" xfId="106" applyNumberFormat="1" applyFill="1" applyBorder="1"/>
    <xf numFmtId="41" fontId="5" fillId="25" borderId="42" xfId="106" applyNumberFormat="1" applyFill="1" applyBorder="1"/>
    <xf numFmtId="187" fontId="0" fillId="25" borderId="43" xfId="51" applyNumberFormat="1" applyFont="1" applyFill="1" applyBorder="1"/>
    <xf numFmtId="187" fontId="0" fillId="25" borderId="0" xfId="51" applyNumberFormat="1" applyFont="1" applyFill="1" applyBorder="1"/>
    <xf numFmtId="187" fontId="0" fillId="25" borderId="44" xfId="51" applyNumberFormat="1" applyFont="1" applyFill="1" applyBorder="1"/>
    <xf numFmtId="0" fontId="9" fillId="25" borderId="38" xfId="106" applyFont="1" applyFill="1" applyBorder="1"/>
    <xf numFmtId="189" fontId="5" fillId="25" borderId="42" xfId="106" applyNumberFormat="1" applyFill="1" applyBorder="1"/>
    <xf numFmtId="190" fontId="0" fillId="25" borderId="0" xfId="51" applyNumberFormat="1" applyFont="1" applyFill="1" applyBorder="1"/>
    <xf numFmtId="190" fontId="5" fillId="25" borderId="0" xfId="106" applyNumberFormat="1" applyFill="1" applyBorder="1"/>
    <xf numFmtId="190" fontId="0" fillId="25" borderId="43" xfId="51" applyNumberFormat="1" applyFont="1" applyFill="1" applyBorder="1"/>
    <xf numFmtId="188" fontId="5" fillId="25" borderId="45" xfId="106" applyNumberFormat="1" applyFill="1" applyBorder="1"/>
    <xf numFmtId="41" fontId="0" fillId="25" borderId="46" xfId="51" applyNumberFormat="1" applyFont="1" applyFill="1" applyBorder="1"/>
    <xf numFmtId="187" fontId="0" fillId="25" borderId="47" xfId="51" applyNumberFormat="1" applyFont="1" applyFill="1" applyBorder="1"/>
    <xf numFmtId="187" fontId="0" fillId="25" borderId="48" xfId="51" applyNumberFormat="1" applyFont="1" applyFill="1" applyBorder="1"/>
    <xf numFmtId="187" fontId="0" fillId="25" borderId="49" xfId="51" applyNumberFormat="1" applyFont="1" applyFill="1" applyBorder="1"/>
    <xf numFmtId="0" fontId="9" fillId="25" borderId="50" xfId="106" applyFont="1" applyFill="1" applyBorder="1"/>
    <xf numFmtId="189" fontId="5" fillId="25" borderId="46" xfId="106" applyNumberFormat="1" applyFill="1" applyBorder="1"/>
    <xf numFmtId="190" fontId="0" fillId="25" borderId="48" xfId="51" applyNumberFormat="1" applyFont="1" applyFill="1" applyBorder="1"/>
    <xf numFmtId="190" fontId="5" fillId="25" borderId="48" xfId="106" applyNumberFormat="1" applyFill="1" applyBorder="1"/>
    <xf numFmtId="190" fontId="0" fillId="25" borderId="47" xfId="51" applyNumberFormat="1" applyFont="1" applyFill="1" applyBorder="1"/>
    <xf numFmtId="0" fontId="52" fillId="25" borderId="0" xfId="106" applyFont="1" applyFill="1"/>
    <xf numFmtId="0" fontId="9" fillId="25" borderId="0" xfId="106" applyFont="1" applyFill="1"/>
    <xf numFmtId="0" fontId="9" fillId="0" borderId="0" xfId="106" applyFont="1"/>
    <xf numFmtId="187" fontId="52" fillId="25" borderId="0" xfId="51" applyNumberFormat="1" applyFont="1" applyFill="1" applyAlignment="1">
      <alignment horizontal="center" vertical="center"/>
    </xf>
    <xf numFmtId="0" fontId="32" fillId="25" borderId="0" xfId="106" applyFont="1" applyFill="1" applyAlignment="1">
      <alignment horizontal="center" vertical="center" wrapText="1"/>
    </xf>
    <xf numFmtId="0" fontId="9" fillId="25" borderId="37" xfId="106" applyFont="1" applyFill="1" applyBorder="1" applyAlignment="1">
      <alignment horizontal="center" vertical="center" wrapText="1"/>
    </xf>
    <xf numFmtId="0" fontId="9" fillId="25" borderId="51" xfId="106" applyFont="1" applyFill="1" applyBorder="1" applyAlignment="1">
      <alignment horizontal="center" vertical="center" wrapText="1"/>
    </xf>
    <xf numFmtId="0" fontId="9" fillId="25" borderId="52" xfId="106" applyFont="1" applyFill="1" applyBorder="1" applyAlignment="1">
      <alignment horizontal="center" vertical="center" wrapText="1"/>
    </xf>
    <xf numFmtId="0" fontId="9" fillId="25" borderId="36" xfId="106" applyFont="1" applyFill="1" applyBorder="1" applyAlignment="1">
      <alignment horizontal="center" vertical="center" wrapText="1"/>
    </xf>
    <xf numFmtId="0" fontId="9" fillId="25" borderId="53" xfId="106" applyFont="1" applyFill="1" applyBorder="1" applyAlignment="1">
      <alignment horizontal="center" vertical="center" wrapText="1"/>
    </xf>
    <xf numFmtId="0" fontId="9" fillId="25" borderId="35" xfId="106" applyFont="1" applyFill="1" applyBorder="1" applyAlignment="1">
      <alignment horizontal="center" vertical="center"/>
    </xf>
    <xf numFmtId="0" fontId="9" fillId="25" borderId="0" xfId="106" applyFont="1" applyFill="1" applyAlignment="1"/>
    <xf numFmtId="0" fontId="9" fillId="25" borderId="0" xfId="106" applyFont="1" applyFill="1" applyAlignment="1">
      <alignment horizontal="center" vertical="center" wrapText="1"/>
    </xf>
    <xf numFmtId="0" fontId="5" fillId="0" borderId="55" xfId="53" applyFont="1" applyBorder="1" applyAlignment="1">
      <alignment vertical="center" wrapText="1"/>
    </xf>
    <xf numFmtId="43" fontId="9" fillId="0" borderId="36" xfId="51" applyNumberFormat="1" applyFont="1" applyFill="1" applyBorder="1" applyAlignment="1">
      <alignment horizontal="center" vertical="center" wrapText="1"/>
    </xf>
    <xf numFmtId="43" fontId="9" fillId="24" borderId="36" xfId="51" applyNumberFormat="1" applyFont="1" applyFill="1" applyBorder="1" applyAlignment="1">
      <alignment horizontal="center" vertical="center" wrapText="1"/>
    </xf>
    <xf numFmtId="43" fontId="9" fillId="0" borderId="37" xfId="51" applyNumberFormat="1" applyFont="1" applyFill="1" applyBorder="1" applyAlignment="1">
      <alignment horizontal="center" vertical="center"/>
    </xf>
    <xf numFmtId="43" fontId="9" fillId="0" borderId="0" xfId="51" applyNumberFormat="1" applyFont="1" applyFill="1" applyBorder="1"/>
    <xf numFmtId="43" fontId="0" fillId="0" borderId="0" xfId="51" applyNumberFormat="1" applyFont="1"/>
    <xf numFmtId="37" fontId="45" fillId="0" borderId="56" xfId="37" applyFont="1" applyFill="1" applyBorder="1" applyAlignment="1">
      <alignment horizontal="center" vertical="center" wrapText="1"/>
    </xf>
    <xf numFmtId="165" fontId="0" fillId="0" borderId="0" xfId="33" applyNumberFormat="1" applyFont="1" applyFill="1" applyBorder="1"/>
    <xf numFmtId="165" fontId="9" fillId="0" borderId="39" xfId="33" applyNumberFormat="1" applyFont="1" applyFill="1" applyBorder="1"/>
    <xf numFmtId="165" fontId="9" fillId="0" borderId="36" xfId="33" applyNumberFormat="1" applyFont="1" applyFill="1" applyBorder="1"/>
    <xf numFmtId="165" fontId="9" fillId="0" borderId="37" xfId="33" applyNumberFormat="1" applyFont="1" applyFill="1" applyBorder="1"/>
    <xf numFmtId="0" fontId="54" fillId="0" borderId="0" xfId="0" applyFont="1" applyFill="1"/>
    <xf numFmtId="0" fontId="53" fillId="0" borderId="0" xfId="0" applyFont="1" applyFill="1"/>
    <xf numFmtId="165" fontId="53" fillId="0" borderId="0" xfId="54" applyNumberFormat="1" applyFont="1" applyFill="1"/>
    <xf numFmtId="37" fontId="53" fillId="0" borderId="0" xfId="37" applyFont="1" applyFill="1" applyBorder="1" applyAlignment="1">
      <alignment horizontal="center" vertical="center" wrapText="1"/>
    </xf>
    <xf numFmtId="37" fontId="55" fillId="0" borderId="0" xfId="37" applyFont="1" applyFill="1"/>
    <xf numFmtId="187" fontId="53" fillId="0" borderId="57" xfId="51" applyNumberFormat="1" applyFont="1" applyFill="1" applyBorder="1" applyAlignment="1">
      <alignment horizontal="left" vertical="center" wrapText="1"/>
    </xf>
    <xf numFmtId="191" fontId="53" fillId="0" borderId="0" xfId="0" applyNumberFormat="1" applyFont="1" applyFill="1"/>
    <xf numFmtId="187" fontId="53" fillId="0" borderId="0" xfId="51" applyNumberFormat="1" applyFont="1" applyFill="1"/>
    <xf numFmtId="187" fontId="53" fillId="0" borderId="60" xfId="51" applyNumberFormat="1" applyFont="1" applyFill="1" applyBorder="1" applyAlignment="1">
      <alignment horizontal="left" vertical="center" wrapText="1"/>
    </xf>
    <xf numFmtId="187" fontId="53" fillId="0" borderId="60" xfId="51" applyNumberFormat="1" applyFont="1" applyFill="1" applyBorder="1"/>
    <xf numFmtId="187" fontId="53" fillId="0" borderId="62" xfId="51" applyNumberFormat="1" applyFont="1" applyFill="1" applyBorder="1"/>
    <xf numFmtId="187" fontId="53" fillId="0" borderId="63" xfId="51" applyNumberFormat="1" applyFont="1" applyFill="1" applyBorder="1"/>
    <xf numFmtId="187" fontId="53" fillId="0" borderId="65" xfId="51" applyNumberFormat="1" applyFont="1" applyFill="1" applyBorder="1"/>
    <xf numFmtId="187" fontId="45" fillId="0" borderId="68" xfId="51" applyNumberFormat="1" applyFont="1" applyFill="1" applyBorder="1"/>
    <xf numFmtId="0" fontId="45" fillId="0" borderId="0" xfId="0" applyFont="1" applyFill="1"/>
    <xf numFmtId="187" fontId="45" fillId="0" borderId="67" xfId="51" applyNumberFormat="1" applyFont="1" applyFill="1" applyBorder="1"/>
    <xf numFmtId="14" fontId="53" fillId="26" borderId="0" xfId="37" applyNumberFormat="1" applyFont="1" applyFill="1"/>
    <xf numFmtId="14" fontId="53" fillId="27" borderId="0" xfId="37" applyNumberFormat="1" applyFont="1" applyFill="1"/>
    <xf numFmtId="14" fontId="53" fillId="28" borderId="0" xfId="0" applyNumberFormat="1" applyFont="1" applyFill="1"/>
    <xf numFmtId="14" fontId="53" fillId="29" borderId="0" xfId="0" applyNumberFormat="1" applyFont="1" applyFill="1"/>
    <xf numFmtId="14" fontId="56" fillId="30" borderId="0" xfId="0" applyNumberFormat="1" applyFont="1" applyFill="1"/>
    <xf numFmtId="14" fontId="53" fillId="30" borderId="0" xfId="0" applyNumberFormat="1" applyFont="1" applyFill="1"/>
    <xf numFmtId="14" fontId="53" fillId="31" borderId="0" xfId="0" applyNumberFormat="1" applyFont="1" applyFill="1"/>
    <xf numFmtId="14" fontId="53" fillId="32" borderId="0" xfId="0" applyNumberFormat="1" applyFont="1" applyFill="1"/>
    <xf numFmtId="14" fontId="53" fillId="33" borderId="0" xfId="0" applyNumberFormat="1" applyFont="1" applyFill="1"/>
    <xf numFmtId="14" fontId="53" fillId="34" borderId="0" xfId="0" applyNumberFormat="1" applyFont="1" applyFill="1"/>
    <xf numFmtId="0" fontId="53" fillId="28" borderId="0" xfId="0" applyFont="1" applyFill="1"/>
    <xf numFmtId="0" fontId="53" fillId="35" borderId="0" xfId="0" applyFont="1" applyFill="1"/>
    <xf numFmtId="0" fontId="53" fillId="36" borderId="0" xfId="0" applyFont="1" applyFill="1"/>
    <xf numFmtId="192" fontId="53" fillId="31" borderId="58" xfId="51" applyNumberFormat="1" applyFont="1" applyFill="1" applyBorder="1"/>
    <xf numFmtId="192" fontId="53" fillId="31" borderId="23" xfId="51" applyNumberFormat="1" applyFont="1" applyFill="1" applyBorder="1"/>
    <xf numFmtId="192" fontId="53" fillId="33" borderId="23" xfId="51" applyNumberFormat="1" applyFont="1" applyFill="1" applyBorder="1"/>
    <xf numFmtId="192" fontId="53" fillId="31" borderId="63" xfId="51" applyNumberFormat="1" applyFont="1" applyFill="1" applyBorder="1"/>
    <xf numFmtId="0" fontId="9" fillId="0" borderId="55" xfId="0" applyFont="1" applyFill="1" applyBorder="1" applyAlignment="1" applyProtection="1">
      <alignment horizontal="center" vertical="center" wrapText="1"/>
      <protection hidden="1"/>
    </xf>
    <xf numFmtId="170" fontId="32" fillId="0" borderId="0" xfId="108" applyFont="1" applyFill="1" applyBorder="1" applyAlignment="1" applyProtection="1">
      <alignment horizontal="center" vertical="center" wrapText="1"/>
      <protection hidden="1"/>
    </xf>
    <xf numFmtId="177" fontId="34" fillId="0" borderId="0" xfId="108" applyNumberFormat="1" applyFont="1" applyFill="1" applyBorder="1" applyAlignment="1" applyProtection="1">
      <alignment horizontal="center" vertical="center" wrapText="1"/>
      <protection hidden="1"/>
    </xf>
    <xf numFmtId="177" fontId="32" fillId="0" borderId="0" xfId="108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53" applyFont="1" applyBorder="1" applyAlignment="1">
      <alignment horizontal="center" vertical="center" wrapText="1"/>
    </xf>
    <xf numFmtId="165" fontId="5" fillId="0" borderId="55" xfId="33" applyNumberFormat="1" applyFont="1" applyFill="1" applyBorder="1" applyAlignment="1">
      <alignment vertical="center" wrapText="1"/>
    </xf>
    <xf numFmtId="0" fontId="5" fillId="0" borderId="55" xfId="53" applyFont="1" applyBorder="1" applyAlignment="1">
      <alignment horizontal="center" vertical="center" wrapText="1"/>
    </xf>
    <xf numFmtId="3" fontId="5" fillId="0" borderId="55" xfId="53" applyNumberFormat="1" applyFont="1" applyBorder="1" applyAlignment="1">
      <alignment horizontal="center" vertical="center" wrapText="1"/>
    </xf>
    <xf numFmtId="0" fontId="9" fillId="0" borderId="55" xfId="53" applyFont="1" applyBorder="1" applyAlignment="1">
      <alignment horizontal="center" vertical="center"/>
    </xf>
    <xf numFmtId="3" fontId="9" fillId="0" borderId="55" xfId="53" applyNumberFormat="1" applyFont="1" applyBorder="1" applyAlignment="1">
      <alignment horizontal="center" vertical="center"/>
    </xf>
    <xf numFmtId="177" fontId="9" fillId="0" borderId="55" xfId="0" applyNumberFormat="1" applyFont="1" applyFill="1" applyBorder="1" applyAlignment="1" applyProtection="1">
      <alignment horizontal="center" vertical="center" wrapText="1"/>
      <protection hidden="1"/>
    </xf>
    <xf numFmtId="9" fontId="52" fillId="25" borderId="0" xfId="109" applyFont="1" applyFill="1" applyAlignment="1">
      <alignment horizontal="center" vertical="center"/>
    </xf>
    <xf numFmtId="190" fontId="0" fillId="25" borderId="48" xfId="109" applyNumberFormat="1" applyFont="1" applyFill="1" applyBorder="1"/>
    <xf numFmtId="190" fontId="0" fillId="25" borderId="0" xfId="109" applyNumberFormat="1" applyFont="1" applyFill="1" applyBorder="1"/>
    <xf numFmtId="0" fontId="9" fillId="25" borderId="72" xfId="106" applyFont="1" applyFill="1" applyBorder="1"/>
    <xf numFmtId="187" fontId="9" fillId="25" borderId="73" xfId="51" applyNumberFormat="1" applyFont="1" applyFill="1" applyBorder="1"/>
    <xf numFmtId="187" fontId="9" fillId="25" borderId="74" xfId="51" applyNumberFormat="1" applyFont="1" applyFill="1" applyBorder="1"/>
    <xf numFmtId="190" fontId="9" fillId="25" borderId="74" xfId="109" applyNumberFormat="1" applyFont="1" applyFill="1" applyBorder="1"/>
    <xf numFmtId="190" fontId="9" fillId="25" borderId="75" xfId="51" applyNumberFormat="1" applyFont="1" applyFill="1" applyBorder="1"/>
    <xf numFmtId="187" fontId="9" fillId="25" borderId="74" xfId="106" applyNumberFormat="1" applyFont="1" applyFill="1" applyBorder="1"/>
    <xf numFmtId="190" fontId="9" fillId="25" borderId="74" xfId="106" applyNumberFormat="1" applyFont="1" applyFill="1" applyBorder="1"/>
    <xf numFmtId="190" fontId="9" fillId="25" borderId="74" xfId="51" applyNumberFormat="1" applyFont="1" applyFill="1" applyBorder="1"/>
    <xf numFmtId="188" fontId="9" fillId="25" borderId="76" xfId="106" applyNumberFormat="1" applyFont="1" applyFill="1" applyBorder="1"/>
    <xf numFmtId="189" fontId="9" fillId="25" borderId="77" xfId="106" applyNumberFormat="1" applyFont="1" applyFill="1" applyBorder="1"/>
    <xf numFmtId="187" fontId="9" fillId="25" borderId="73" xfId="106" applyNumberFormat="1" applyFont="1" applyFill="1" applyBorder="1"/>
    <xf numFmtId="187" fontId="9" fillId="25" borderId="75" xfId="106" applyNumberFormat="1" applyFont="1" applyFill="1" applyBorder="1"/>
    <xf numFmtId="187" fontId="9" fillId="25" borderId="77" xfId="51" applyNumberFormat="1" applyFont="1" applyFill="1" applyBorder="1"/>
    <xf numFmtId="49" fontId="45" fillId="0" borderId="31" xfId="54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40" applyNumberFormat="1" applyFont="1" applyProtection="1">
      <protection hidden="1"/>
    </xf>
    <xf numFmtId="191" fontId="45" fillId="0" borderId="0" xfId="51" applyNumberFormat="1" applyFont="1" applyFill="1" applyBorder="1" applyAlignment="1">
      <alignment vertical="center"/>
    </xf>
    <xf numFmtId="192" fontId="53" fillId="30" borderId="23" xfId="51" applyNumberFormat="1" applyFont="1" applyFill="1" applyBorder="1"/>
    <xf numFmtId="192" fontId="53" fillId="32" borderId="23" xfId="51" applyNumberFormat="1" applyFont="1" applyFill="1" applyBorder="1"/>
    <xf numFmtId="192" fontId="53" fillId="31" borderId="71" xfId="51" applyNumberFormat="1" applyFont="1" applyFill="1" applyBorder="1"/>
    <xf numFmtId="192" fontId="53" fillId="26" borderId="58" xfId="51" applyNumberFormat="1" applyFont="1" applyFill="1" applyBorder="1" applyAlignment="1">
      <alignment vertical="center" wrapText="1"/>
    </xf>
    <xf numFmtId="192" fontId="53" fillId="27" borderId="58" xfId="51" applyNumberFormat="1" applyFont="1" applyFill="1" applyBorder="1" applyAlignment="1">
      <alignment horizontal="right" vertical="center" wrapText="1"/>
    </xf>
    <xf numFmtId="192" fontId="53" fillId="27" borderId="58" xfId="51" applyNumberFormat="1" applyFont="1" applyFill="1" applyBorder="1"/>
    <xf numFmtId="192" fontId="53" fillId="28" borderId="58" xfId="51" applyNumberFormat="1" applyFont="1" applyFill="1" applyBorder="1"/>
    <xf numFmtId="192" fontId="53" fillId="29" borderId="58" xfId="51" applyNumberFormat="1" applyFont="1" applyFill="1" applyBorder="1"/>
    <xf numFmtId="192" fontId="53" fillId="29" borderId="58" xfId="51" applyNumberFormat="1" applyFont="1" applyFill="1" applyBorder="1" applyAlignment="1">
      <alignment vertical="center" wrapText="1"/>
    </xf>
    <xf numFmtId="192" fontId="53" fillId="30" borderId="58" xfId="51" applyNumberFormat="1" applyFont="1" applyFill="1" applyBorder="1"/>
    <xf numFmtId="192" fontId="53" fillId="32" borderId="58" xfId="51" applyNumberFormat="1" applyFont="1" applyFill="1" applyBorder="1"/>
    <xf numFmtId="192" fontId="53" fillId="32" borderId="58" xfId="51" applyNumberFormat="1" applyFont="1" applyFill="1" applyBorder="1" applyAlignment="1">
      <alignment vertical="center" wrapText="1"/>
    </xf>
    <xf numFmtId="192" fontId="53" fillId="33" borderId="58" xfId="51" applyNumberFormat="1" applyFont="1" applyFill="1" applyBorder="1"/>
    <xf numFmtId="192" fontId="53" fillId="34" borderId="58" xfId="51" applyNumberFormat="1" applyFont="1" applyFill="1" applyBorder="1"/>
    <xf numFmtId="192" fontId="53" fillId="35" borderId="58" xfId="51" applyNumberFormat="1" applyFont="1" applyFill="1" applyBorder="1"/>
    <xf numFmtId="192" fontId="53" fillId="36" borderId="58" xfId="51" applyNumberFormat="1" applyFont="1" applyFill="1" applyBorder="1"/>
    <xf numFmtId="192" fontId="45" fillId="0" borderId="59" xfId="51" applyNumberFormat="1" applyFont="1" applyFill="1" applyBorder="1"/>
    <xf numFmtId="192" fontId="45" fillId="0" borderId="58" xfId="51" applyNumberFormat="1" applyFont="1" applyFill="1" applyBorder="1"/>
    <xf numFmtId="192" fontId="53" fillId="26" borderId="23" xfId="51" applyNumberFormat="1" applyFont="1" applyFill="1" applyBorder="1" applyAlignment="1">
      <alignment vertical="center" wrapText="1"/>
    </xf>
    <xf numFmtId="192" fontId="53" fillId="27" borderId="23" xfId="51" applyNumberFormat="1" applyFont="1" applyFill="1" applyBorder="1" applyAlignment="1">
      <alignment horizontal="right" vertical="center" wrapText="1"/>
    </xf>
    <xf numFmtId="192" fontId="53" fillId="27" borderId="23" xfId="51" applyNumberFormat="1" applyFont="1" applyFill="1" applyBorder="1"/>
    <xf numFmtId="192" fontId="53" fillId="28" borderId="23" xfId="51" applyNumberFormat="1" applyFont="1" applyFill="1" applyBorder="1"/>
    <xf numFmtId="192" fontId="53" fillId="29" borderId="23" xfId="51" applyNumberFormat="1" applyFont="1" applyFill="1" applyBorder="1"/>
    <xf numFmtId="192" fontId="53" fillId="29" borderId="23" xfId="51" applyNumberFormat="1" applyFont="1" applyFill="1" applyBorder="1" applyAlignment="1">
      <alignment vertical="center" wrapText="1"/>
    </xf>
    <xf numFmtId="192" fontId="53" fillId="32" borderId="23" xfId="51" applyNumberFormat="1" applyFont="1" applyFill="1" applyBorder="1" applyAlignment="1">
      <alignment vertical="center" wrapText="1"/>
    </xf>
    <xf numFmtId="192" fontId="53" fillId="34" borderId="23" xfId="51" applyNumberFormat="1" applyFont="1" applyFill="1" applyBorder="1"/>
    <xf numFmtId="192" fontId="53" fillId="35" borderId="23" xfId="51" applyNumberFormat="1" applyFont="1" applyFill="1" applyBorder="1"/>
    <xf numFmtId="192" fontId="53" fillId="36" borderId="23" xfId="51" applyNumberFormat="1" applyFont="1" applyFill="1" applyBorder="1"/>
    <xf numFmtId="192" fontId="45" fillId="0" borderId="61" xfId="51" applyNumberFormat="1" applyFont="1" applyFill="1" applyBorder="1"/>
    <xf numFmtId="192" fontId="45" fillId="0" borderId="23" xfId="51" applyNumberFormat="1" applyFont="1" applyFill="1" applyBorder="1"/>
    <xf numFmtId="192" fontId="53" fillId="26" borderId="23" xfId="51" applyNumberFormat="1" applyFont="1" applyFill="1" applyBorder="1" applyAlignment="1">
      <alignment vertical="center"/>
    </xf>
    <xf numFmtId="192" fontId="53" fillId="27" borderId="23" xfId="51" applyNumberFormat="1" applyFont="1" applyFill="1" applyBorder="1" applyAlignment="1">
      <alignment vertical="center"/>
    </xf>
    <xf numFmtId="192" fontId="53" fillId="29" borderId="23" xfId="51" applyNumberFormat="1" applyFont="1" applyFill="1" applyBorder="1" applyAlignment="1">
      <alignment vertical="center"/>
    </xf>
    <xf numFmtId="192" fontId="53" fillId="32" borderId="23" xfId="51" applyNumberFormat="1" applyFont="1" applyFill="1" applyBorder="1" applyAlignment="1">
      <alignment vertical="center"/>
    </xf>
    <xf numFmtId="192" fontId="53" fillId="26" borderId="23" xfId="51" applyNumberFormat="1" applyFont="1" applyFill="1" applyBorder="1"/>
    <xf numFmtId="192" fontId="53" fillId="26" borderId="63" xfId="51" applyNumberFormat="1" applyFont="1" applyFill="1" applyBorder="1"/>
    <xf numFmtId="192" fontId="53" fillId="27" borderId="63" xfId="51" applyNumberFormat="1" applyFont="1" applyFill="1" applyBorder="1"/>
    <xf numFmtId="192" fontId="53" fillId="28" borderId="63" xfId="51" applyNumberFormat="1" applyFont="1" applyFill="1" applyBorder="1"/>
    <xf numFmtId="192" fontId="53" fillId="29" borderId="63" xfId="51" applyNumberFormat="1" applyFont="1" applyFill="1" applyBorder="1"/>
    <xf numFmtId="192" fontId="53" fillId="30" borderId="63" xfId="51" applyNumberFormat="1" applyFont="1" applyFill="1" applyBorder="1"/>
    <xf numFmtId="192" fontId="53" fillId="32" borderId="63" xfId="51" applyNumberFormat="1" applyFont="1" applyFill="1" applyBorder="1"/>
    <xf numFmtId="192" fontId="53" fillId="33" borderId="63" xfId="51" applyNumberFormat="1" applyFont="1" applyFill="1" applyBorder="1"/>
    <xf numFmtId="192" fontId="53" fillId="34" borderId="63" xfId="51" applyNumberFormat="1" applyFont="1" applyFill="1" applyBorder="1"/>
    <xf numFmtId="192" fontId="53" fillId="35" borderId="63" xfId="51" applyNumberFormat="1" applyFont="1" applyFill="1" applyBorder="1"/>
    <xf numFmtId="192" fontId="53" fillId="26" borderId="63" xfId="51" applyNumberFormat="1" applyFont="1" applyFill="1" applyBorder="1" applyAlignment="1">
      <alignment vertical="center"/>
    </xf>
    <xf numFmtId="192" fontId="53" fillId="27" borderId="63" xfId="51" applyNumberFormat="1" applyFont="1" applyFill="1" applyBorder="1" applyAlignment="1">
      <alignment vertical="center"/>
    </xf>
    <xf numFmtId="192" fontId="53" fillId="29" borderId="63" xfId="51" applyNumberFormat="1" applyFont="1" applyFill="1" applyBorder="1" applyAlignment="1">
      <alignment vertical="center"/>
    </xf>
    <xf numFmtId="192" fontId="53" fillId="32" borderId="63" xfId="51" applyNumberFormat="1" applyFont="1" applyFill="1" applyBorder="1" applyAlignment="1">
      <alignment vertical="center"/>
    </xf>
    <xf numFmtId="192" fontId="45" fillId="0" borderId="64" xfId="51" applyNumberFormat="1" applyFont="1" applyFill="1" applyBorder="1"/>
    <xf numFmtId="192" fontId="45" fillId="0" borderId="63" xfId="51" applyNumberFormat="1" applyFont="1" applyFill="1" applyBorder="1"/>
    <xf numFmtId="192" fontId="53" fillId="30" borderId="23" xfId="51" applyNumberFormat="1" applyFont="1" applyFill="1" applyBorder="1" applyAlignment="1">
      <alignment vertical="center"/>
    </xf>
    <xf numFmtId="192" fontId="53" fillId="34" borderId="23" xfId="51" applyNumberFormat="1" applyFont="1" applyFill="1" applyBorder="1" applyAlignment="1">
      <alignment vertical="center"/>
    </xf>
    <xf numFmtId="192" fontId="53" fillId="26" borderId="71" xfId="51" applyNumberFormat="1" applyFont="1" applyFill="1" applyBorder="1" applyAlignment="1">
      <alignment vertical="center"/>
    </xf>
    <xf numFmtId="192" fontId="53" fillId="27" borderId="71" xfId="51" applyNumberFormat="1" applyFont="1" applyFill="1" applyBorder="1" applyAlignment="1">
      <alignment vertical="center"/>
    </xf>
    <xf numFmtId="192" fontId="53" fillId="28" borderId="71" xfId="51" applyNumberFormat="1" applyFont="1" applyFill="1" applyBorder="1"/>
    <xf numFmtId="192" fontId="53" fillId="29" borderId="71" xfId="51" applyNumberFormat="1" applyFont="1" applyFill="1" applyBorder="1"/>
    <xf numFmtId="192" fontId="53" fillId="30" borderId="71" xfId="51" applyNumberFormat="1" applyFont="1" applyFill="1" applyBorder="1" applyAlignment="1">
      <alignment vertical="center"/>
    </xf>
    <xf numFmtId="192" fontId="53" fillId="30" borderId="71" xfId="51" applyNumberFormat="1" applyFont="1" applyFill="1" applyBorder="1"/>
    <xf numFmtId="192" fontId="53" fillId="32" borderId="71" xfId="51" applyNumberFormat="1" applyFont="1" applyFill="1" applyBorder="1"/>
    <xf numFmtId="192" fontId="53" fillId="32" borderId="71" xfId="51" applyNumberFormat="1" applyFont="1" applyFill="1" applyBorder="1" applyAlignment="1">
      <alignment vertical="center"/>
    </xf>
    <xf numFmtId="192" fontId="53" fillId="33" borderId="71" xfId="51" applyNumberFormat="1" applyFont="1" applyFill="1" applyBorder="1"/>
    <xf numFmtId="192" fontId="53" fillId="34" borderId="71" xfId="51" applyNumberFormat="1" applyFont="1" applyFill="1" applyBorder="1" applyAlignment="1">
      <alignment vertical="center"/>
    </xf>
    <xf numFmtId="192" fontId="53" fillId="35" borderId="71" xfId="51" applyNumberFormat="1" applyFont="1" applyFill="1" applyBorder="1"/>
    <xf numFmtId="192" fontId="53" fillId="36" borderId="71" xfId="51" applyNumberFormat="1" applyFont="1" applyFill="1" applyBorder="1"/>
    <xf numFmtId="192" fontId="45" fillId="0" borderId="78" xfId="51" applyNumberFormat="1" applyFont="1" applyFill="1" applyBorder="1"/>
    <xf numFmtId="192" fontId="45" fillId="0" borderId="71" xfId="51" applyNumberFormat="1" applyFont="1" applyFill="1" applyBorder="1"/>
    <xf numFmtId="192" fontId="45" fillId="26" borderId="69" xfId="51" applyNumberFormat="1" applyFont="1" applyFill="1" applyBorder="1" applyAlignment="1">
      <alignment vertical="center"/>
    </xf>
    <xf numFmtId="192" fontId="45" fillId="27" borderId="69" xfId="51" applyNumberFormat="1" applyFont="1" applyFill="1" applyBorder="1" applyAlignment="1">
      <alignment vertical="center"/>
    </xf>
    <xf numFmtId="192" fontId="45" fillId="28" borderId="69" xfId="51" applyNumberFormat="1" applyFont="1" applyFill="1" applyBorder="1" applyAlignment="1">
      <alignment vertical="center"/>
    </xf>
    <xf numFmtId="192" fontId="45" fillId="29" borderId="69" xfId="51" applyNumberFormat="1" applyFont="1" applyFill="1" applyBorder="1" applyAlignment="1">
      <alignment vertical="center"/>
    </xf>
    <xf numFmtId="192" fontId="45" fillId="30" borderId="69" xfId="51" applyNumberFormat="1" applyFont="1" applyFill="1" applyBorder="1" applyAlignment="1">
      <alignment vertical="center"/>
    </xf>
    <xf numFmtId="192" fontId="45" fillId="31" borderId="69" xfId="51" applyNumberFormat="1" applyFont="1" applyFill="1" applyBorder="1" applyAlignment="1">
      <alignment vertical="center"/>
    </xf>
    <xf numFmtId="192" fontId="45" fillId="32" borderId="69" xfId="51" applyNumberFormat="1" applyFont="1" applyFill="1" applyBorder="1" applyAlignment="1">
      <alignment vertical="center"/>
    </xf>
    <xf numFmtId="192" fontId="45" fillId="33" borderId="69" xfId="51" applyNumberFormat="1" applyFont="1" applyFill="1" applyBorder="1" applyAlignment="1">
      <alignment vertical="center"/>
    </xf>
    <xf numFmtId="192" fontId="45" fillId="34" borderId="69" xfId="51" applyNumberFormat="1" applyFont="1" applyFill="1" applyBorder="1" applyAlignment="1">
      <alignment vertical="center"/>
    </xf>
    <xf numFmtId="192" fontId="45" fillId="35" borderId="69" xfId="51" applyNumberFormat="1" applyFont="1" applyFill="1" applyBorder="1" applyAlignment="1">
      <alignment vertical="center"/>
    </xf>
    <xf numFmtId="192" fontId="45" fillId="36" borderId="69" xfId="51" applyNumberFormat="1" applyFont="1" applyFill="1" applyBorder="1" applyAlignment="1">
      <alignment vertical="center"/>
    </xf>
    <xf numFmtId="192" fontId="45" fillId="0" borderId="70" xfId="51" applyNumberFormat="1" applyFont="1" applyFill="1" applyBorder="1"/>
    <xf numFmtId="192" fontId="45" fillId="0" borderId="69" xfId="51" applyNumberFormat="1" applyFont="1" applyFill="1" applyBorder="1"/>
    <xf numFmtId="192" fontId="45" fillId="0" borderId="69" xfId="51" applyNumberFormat="1" applyFont="1" applyFill="1" applyBorder="1" applyAlignment="1">
      <alignment vertical="center"/>
    </xf>
    <xf numFmtId="192" fontId="45" fillId="0" borderId="67" xfId="51" applyNumberFormat="1" applyFont="1" applyFill="1" applyBorder="1"/>
    <xf numFmtId="192" fontId="45" fillId="0" borderId="66" xfId="51" applyNumberFormat="1" applyFont="1" applyFill="1" applyBorder="1"/>
    <xf numFmtId="192" fontId="53" fillId="29" borderId="71" xfId="51" applyNumberFormat="1" applyFont="1" applyFill="1" applyBorder="1" applyAlignment="1">
      <alignment vertical="center"/>
    </xf>
    <xf numFmtId="192" fontId="53" fillId="34" borderId="71" xfId="51" applyNumberFormat="1" applyFont="1" applyFill="1" applyBorder="1"/>
    <xf numFmtId="14" fontId="0" fillId="0" borderId="0" xfId="51" applyNumberFormat="1" applyFont="1"/>
    <xf numFmtId="17" fontId="0" fillId="0" borderId="0" xfId="51" applyNumberFormat="1" applyFont="1"/>
    <xf numFmtId="192" fontId="0" fillId="0" borderId="0" xfId="33" applyNumberFormat="1" applyFont="1" applyFill="1" applyBorder="1"/>
    <xf numFmtId="192" fontId="9" fillId="0" borderId="39" xfId="33" applyNumberFormat="1" applyFont="1" applyFill="1" applyBorder="1"/>
    <xf numFmtId="192" fontId="9" fillId="0" borderId="36" xfId="33" applyNumberFormat="1" applyFont="1" applyFill="1" applyBorder="1"/>
    <xf numFmtId="192" fontId="9" fillId="0" borderId="37" xfId="33" applyNumberFormat="1" applyFont="1" applyFill="1" applyBorder="1"/>
    <xf numFmtId="165" fontId="5" fillId="0" borderId="55" xfId="33" applyNumberFormat="1" applyFont="1" applyBorder="1" applyAlignment="1">
      <alignment vertical="center" wrapText="1"/>
    </xf>
    <xf numFmtId="165" fontId="9" fillId="0" borderId="55" xfId="53" applyNumberFormat="1" applyFont="1" applyBorder="1" applyAlignment="1">
      <alignment horizontal="center" vertical="center"/>
    </xf>
    <xf numFmtId="37" fontId="10" fillId="0" borderId="0" xfId="37" applyFont="1" applyProtection="1">
      <protection hidden="1"/>
    </xf>
    <xf numFmtId="37" fontId="10" fillId="0" borderId="0" xfId="37" applyFont="1" applyFill="1" applyProtection="1">
      <protection hidden="1"/>
    </xf>
    <xf numFmtId="177" fontId="58" fillId="0" borderId="0" xfId="37" applyNumberFormat="1" applyFont="1" applyAlignment="1" applyProtection="1">
      <alignment horizontal="center" vertical="center"/>
      <protection hidden="1"/>
    </xf>
    <xf numFmtId="177" fontId="10" fillId="0" borderId="0" xfId="37" applyNumberFormat="1" applyFont="1" applyProtection="1">
      <protection hidden="1"/>
    </xf>
    <xf numFmtId="0" fontId="9" fillId="0" borderId="0" xfId="53" applyFont="1" applyAlignment="1">
      <alignment horizontal="center" vertical="center"/>
    </xf>
    <xf numFmtId="0" fontId="43" fillId="0" borderId="30" xfId="0" applyFont="1" applyBorder="1" applyAlignment="1">
      <alignment horizontal="center"/>
    </xf>
    <xf numFmtId="37" fontId="5" fillId="0" borderId="0" xfId="37" applyFont="1" applyAlignment="1" applyProtection="1">
      <alignment horizontal="left" vertical="top" wrapText="1"/>
      <protection hidden="1"/>
    </xf>
    <xf numFmtId="37" fontId="43" fillId="0" borderId="30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vertical="center" wrapText="1"/>
      <protection hidden="1"/>
    </xf>
    <xf numFmtId="37" fontId="5" fillId="0" borderId="0" xfId="37" applyFont="1" applyAlignment="1" applyProtection="1">
      <alignment horizontal="center" vertical="center" wrapText="1"/>
      <protection hidden="1"/>
    </xf>
    <xf numFmtId="37" fontId="9" fillId="0" borderId="31" xfId="37" applyFont="1" applyFill="1" applyBorder="1" applyAlignment="1" applyProtection="1">
      <alignment horizontal="center" vertical="center" wrapText="1"/>
      <protection hidden="1"/>
    </xf>
    <xf numFmtId="37" fontId="9" fillId="0" borderId="32" xfId="37" applyFont="1" applyFill="1" applyBorder="1" applyAlignment="1" applyProtection="1">
      <alignment horizontal="center" vertical="center" wrapText="1"/>
      <protection hidden="1"/>
    </xf>
    <xf numFmtId="49" fontId="45" fillId="0" borderId="31" xfId="54" applyNumberFormat="1" applyFont="1" applyFill="1" applyBorder="1" applyAlignment="1" applyProtection="1">
      <alignment horizontal="center" vertical="center" wrapText="1"/>
      <protection hidden="1"/>
    </xf>
    <xf numFmtId="49" fontId="45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9" fillId="0" borderId="33" xfId="37" applyFont="1" applyFill="1" applyBorder="1" applyAlignment="1" applyProtection="1">
      <alignment horizontal="center" vertical="center" wrapText="1"/>
      <protection hidden="1"/>
    </xf>
    <xf numFmtId="37" fontId="9" fillId="0" borderId="40" xfId="37" applyFont="1" applyFill="1" applyBorder="1" applyAlignment="1" applyProtection="1">
      <alignment horizontal="center" vertical="center" wrapText="1"/>
      <protection hidden="1"/>
    </xf>
    <xf numFmtId="37" fontId="9" fillId="0" borderId="29" xfId="37" applyFont="1" applyFill="1" applyBorder="1" applyAlignment="1" applyProtection="1">
      <alignment horizontal="center" vertical="center" wrapText="1"/>
      <protection hidden="1"/>
    </xf>
    <xf numFmtId="37" fontId="9" fillId="0" borderId="0" xfId="37" applyFont="1" applyFill="1" applyBorder="1" applyAlignment="1" applyProtection="1">
      <alignment horizontal="center" vertical="center" wrapText="1"/>
      <protection hidden="1"/>
    </xf>
    <xf numFmtId="37" fontId="9" fillId="0" borderId="34" xfId="37" applyFont="1" applyFill="1" applyBorder="1" applyAlignment="1" applyProtection="1">
      <alignment horizontal="center" vertical="center" wrapText="1"/>
      <protection hidden="1"/>
    </xf>
    <xf numFmtId="37" fontId="9" fillId="0" borderId="41" xfId="37" applyFont="1" applyFill="1" applyBorder="1" applyAlignment="1" applyProtection="1">
      <alignment horizontal="center" vertical="center" wrapText="1"/>
      <protection hidden="1"/>
    </xf>
    <xf numFmtId="37" fontId="57" fillId="0" borderId="0" xfId="37" applyFont="1" applyAlignment="1" applyProtection="1">
      <alignment horizontal="center" vertical="center" wrapText="1"/>
      <protection hidden="1"/>
    </xf>
    <xf numFmtId="37" fontId="58" fillId="0" borderId="30" xfId="37" applyFont="1" applyBorder="1" applyAlignment="1" applyProtection="1">
      <alignment horizontal="center" vertical="center"/>
      <protection hidden="1"/>
    </xf>
    <xf numFmtId="37" fontId="10" fillId="0" borderId="30" xfId="37" applyFont="1" applyBorder="1" applyAlignment="1" applyProtection="1">
      <alignment horizontal="center" vertical="center"/>
      <protection hidden="1"/>
    </xf>
    <xf numFmtId="37" fontId="58" fillId="0" borderId="30" xfId="37" applyFont="1" applyBorder="1" applyAlignment="1" applyProtection="1">
      <alignment horizontal="center" vertical="center" wrapText="1"/>
      <protection hidden="1"/>
    </xf>
    <xf numFmtId="0" fontId="9" fillId="25" borderId="54" xfId="106" applyFont="1" applyFill="1" applyBorder="1" applyAlignment="1">
      <alignment horizontal="center" vertical="center"/>
    </xf>
    <xf numFmtId="0" fontId="9" fillId="25" borderId="54" xfId="106" applyFont="1" applyFill="1" applyBorder="1" applyAlignment="1">
      <alignment horizontal="center"/>
    </xf>
    <xf numFmtId="0" fontId="5" fillId="25" borderId="0" xfId="106" applyFill="1" applyAlignment="1">
      <alignment horizontal="center" vertical="center"/>
    </xf>
  </cellXfs>
  <cellStyles count="110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ESOS 2" xfId="108"/>
    <cellStyle name="Porcentaje" xfId="40" builtinId="5"/>
    <cellStyle name="Porcentaje 2" xfId="107"/>
    <cellStyle name="Porcentaje 2 2" xfId="109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DMINI~1\CONFIG~1\Temp\C.Lotus.Notes.Data\CUADERNOS\2002\SEPTIEMBRE\PERFIL%201997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tabSelected="1" zoomScale="130" zoomScaleNormal="130" zoomScaleSheetLayoutView="100" workbookViewId="0">
      <selection activeCell="D2" sqref="D2"/>
    </sheetView>
  </sheetViews>
  <sheetFormatPr baseColWidth="10" defaultColWidth="11.42578125" defaultRowHeight="12.75"/>
  <cols>
    <col min="1" max="1" width="28" style="143" customWidth="1"/>
    <col min="2" max="11" width="14.28515625" style="207" customWidth="1"/>
    <col min="12" max="12" width="11.42578125" style="361"/>
    <col min="13" max="16384" width="11.42578125" style="143"/>
  </cols>
  <sheetData>
    <row r="1" spans="1:11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</row>
    <row r="2" spans="1:11" ht="13.5" thickTop="1">
      <c r="A2" s="145" t="s">
        <v>1</v>
      </c>
      <c r="B2" s="362">
        <f>+'1er Sem coef act'!B2-'1er Sem distribuido'!B2</f>
        <v>0</v>
      </c>
      <c r="C2" s="362">
        <f>+'1er Sem coef act'!C2-'1er Sem distribuido'!C2</f>
        <v>0</v>
      </c>
      <c r="D2" s="362">
        <f>+'1er Sem coef act'!D2-'1er Sem distribuido'!D2</f>
        <v>-751624.50411640597</v>
      </c>
      <c r="E2" s="362">
        <f>+'1er Sem coef act'!E2-'1er Sem distribuido'!E2</f>
        <v>0</v>
      </c>
      <c r="F2" s="362">
        <f>+'1er Sem coef act'!F2-'1er Sem distribuido'!F2</f>
        <v>0</v>
      </c>
      <c r="G2" s="362">
        <f>+'1er Sem coef act'!G2-'1er Sem distribuido'!G2</f>
        <v>0</v>
      </c>
      <c r="H2" s="362">
        <f>+'1er Sem coef act'!H2-'1er Sem distribuido'!H2</f>
        <v>0</v>
      </c>
      <c r="I2" s="362">
        <f>+'1er Sem coef act'!I2-'1er Sem distribuido'!I2</f>
        <v>0</v>
      </c>
      <c r="J2" s="362">
        <f>+'1er Sem coef act'!J2-'1er Sem distribuido'!J2</f>
        <v>-49.523311828794249</v>
      </c>
      <c r="K2" s="363">
        <f t="shared" ref="K2:K52" si="0">SUM(B2:J2)</f>
        <v>-751674.02742823481</v>
      </c>
    </row>
    <row r="3" spans="1:11">
      <c r="A3" s="145" t="s">
        <v>2</v>
      </c>
      <c r="B3" s="362">
        <f>+'1er Sem coef act'!B3-'1er Sem distribuido'!B3</f>
        <v>0</v>
      </c>
      <c r="C3" s="362">
        <f>+'1er Sem coef act'!C3-'1er Sem distribuido'!C3</f>
        <v>0</v>
      </c>
      <c r="D3" s="362">
        <f>+'1er Sem coef act'!D3-'1er Sem distribuido'!D3</f>
        <v>429946.31657885527</v>
      </c>
      <c r="E3" s="362">
        <f>+'1er Sem coef act'!E3-'1er Sem distribuido'!E3</f>
        <v>0</v>
      </c>
      <c r="F3" s="362">
        <f>+'1er Sem coef act'!F3-'1er Sem distribuido'!F3</f>
        <v>0</v>
      </c>
      <c r="G3" s="362">
        <f>+'1er Sem coef act'!G3-'1er Sem distribuido'!G3</f>
        <v>0</v>
      </c>
      <c r="H3" s="362">
        <f>+'1er Sem coef act'!H3-'1er Sem distribuido'!H3</f>
        <v>0</v>
      </c>
      <c r="I3" s="362">
        <f>+'1er Sem coef act'!I3-'1er Sem distribuido'!I3</f>
        <v>0</v>
      </c>
      <c r="J3" s="362">
        <f>+'1er Sem coef act'!J3-'1er Sem distribuido'!J3</f>
        <v>688.59011150496372</v>
      </c>
      <c r="K3" s="363">
        <f t="shared" si="0"/>
        <v>430634.90669036022</v>
      </c>
    </row>
    <row r="4" spans="1:11">
      <c r="A4" s="145" t="s">
        <v>247</v>
      </c>
      <c r="B4" s="362">
        <f>+'1er Sem coef act'!B4-'1er Sem distribuido'!B4</f>
        <v>0</v>
      </c>
      <c r="C4" s="362">
        <f>+'1er Sem coef act'!C4-'1er Sem distribuido'!C4</f>
        <v>0</v>
      </c>
      <c r="D4" s="362">
        <f>+'1er Sem coef act'!D4-'1er Sem distribuido'!D4</f>
        <v>1593133.3848032895</v>
      </c>
      <c r="E4" s="362">
        <f>+'1er Sem coef act'!E4-'1er Sem distribuido'!E4</f>
        <v>0</v>
      </c>
      <c r="F4" s="362">
        <f>+'1er Sem coef act'!F4-'1er Sem distribuido'!F4</f>
        <v>0</v>
      </c>
      <c r="G4" s="362">
        <f>+'1er Sem coef act'!G4-'1er Sem distribuido'!G4</f>
        <v>0</v>
      </c>
      <c r="H4" s="362">
        <f>+'1er Sem coef act'!H4-'1er Sem distribuido'!H4</f>
        <v>0</v>
      </c>
      <c r="I4" s="362">
        <f>+'1er Sem coef act'!I4-'1er Sem distribuido'!I4</f>
        <v>0</v>
      </c>
      <c r="J4" s="362">
        <f>+'1er Sem coef act'!J4-'1er Sem distribuido'!J4</f>
        <v>137.27624008197745</v>
      </c>
      <c r="K4" s="363">
        <f t="shared" si="0"/>
        <v>1593270.6610433715</v>
      </c>
    </row>
    <row r="5" spans="1:11">
      <c r="A5" s="145" t="s">
        <v>4</v>
      </c>
      <c r="B5" s="362">
        <f>+'1er Sem coef act'!B5-'1er Sem distribuido'!B5</f>
        <v>0</v>
      </c>
      <c r="C5" s="362">
        <f>+'1er Sem coef act'!C5-'1er Sem distribuido'!C5</f>
        <v>4.1909515857696533E-9</v>
      </c>
      <c r="D5" s="362">
        <f>+'1er Sem coef act'!D5-'1er Sem distribuido'!D5</f>
        <v>-17180.835426251404</v>
      </c>
      <c r="E5" s="362">
        <f>+'1er Sem coef act'!E5-'1er Sem distribuido'!E5</f>
        <v>0</v>
      </c>
      <c r="F5" s="362">
        <f>+'1er Sem coef act'!F5-'1er Sem distribuido'!F5</f>
        <v>0</v>
      </c>
      <c r="G5" s="362">
        <f>+'1er Sem coef act'!G5-'1er Sem distribuido'!G5</f>
        <v>7.2759576141834259E-11</v>
      </c>
      <c r="H5" s="362">
        <f>+'1er Sem coef act'!H5-'1er Sem distribuido'!H5</f>
        <v>0</v>
      </c>
      <c r="I5" s="362">
        <f>+'1er Sem coef act'!I5-'1er Sem distribuido'!I5</f>
        <v>0</v>
      </c>
      <c r="J5" s="362">
        <f>+'1er Sem coef act'!J5-'1er Sem distribuido'!J5</f>
        <v>20912.637649114244</v>
      </c>
      <c r="K5" s="363">
        <f t="shared" si="0"/>
        <v>3731.8022228671034</v>
      </c>
    </row>
    <row r="6" spans="1:11">
      <c r="A6" s="145" t="s">
        <v>5</v>
      </c>
      <c r="B6" s="362">
        <f>+'1er Sem coef act'!B6-'1er Sem distribuido'!B6</f>
        <v>0</v>
      </c>
      <c r="C6" s="362">
        <f>+'1er Sem coef act'!C6-'1er Sem distribuido'!C6</f>
        <v>0</v>
      </c>
      <c r="D6" s="362">
        <f>+'1er Sem coef act'!D6-'1er Sem distribuido'!D6</f>
        <v>-275183.21096845961</v>
      </c>
      <c r="E6" s="362">
        <f>+'1er Sem coef act'!E6-'1er Sem distribuido'!E6</f>
        <v>0</v>
      </c>
      <c r="F6" s="362">
        <f>+'1er Sem coef act'!F6-'1er Sem distribuido'!F6</f>
        <v>0</v>
      </c>
      <c r="G6" s="362">
        <f>+'1er Sem coef act'!G6-'1er Sem distribuido'!G6</f>
        <v>0</v>
      </c>
      <c r="H6" s="362">
        <f>+'1er Sem coef act'!H6-'1er Sem distribuido'!H6</f>
        <v>0</v>
      </c>
      <c r="I6" s="362">
        <f>+'1er Sem coef act'!I6-'1er Sem distribuido'!I6</f>
        <v>0</v>
      </c>
      <c r="J6" s="362">
        <f>+'1er Sem coef act'!J6-'1er Sem distribuido'!J6</f>
        <v>-1236.3129637463135</v>
      </c>
      <c r="K6" s="363">
        <f t="shared" si="0"/>
        <v>-276419.52393220592</v>
      </c>
    </row>
    <row r="7" spans="1:11">
      <c r="A7" s="145" t="s">
        <v>6</v>
      </c>
      <c r="B7" s="362">
        <f>+'1er Sem coef act'!B7-'1er Sem distribuido'!B7</f>
        <v>3.5762786865234375E-7</v>
      </c>
      <c r="C7" s="362">
        <f>+'1er Sem coef act'!C7-'1er Sem distribuido'!C7</f>
        <v>5.5879354476928711E-8</v>
      </c>
      <c r="D7" s="362">
        <f>+'1er Sem coef act'!D7-'1er Sem distribuido'!D7</f>
        <v>-425177.44935711287</v>
      </c>
      <c r="E7" s="362">
        <f>+'1er Sem coef act'!E7-'1er Sem distribuido'!E7</f>
        <v>1.3038516044616699E-8</v>
      </c>
      <c r="F7" s="362">
        <f>+'1er Sem coef act'!F7-'1er Sem distribuido'!F7</f>
        <v>2.0489096641540527E-8</v>
      </c>
      <c r="G7" s="362">
        <f>+'1er Sem coef act'!G7-'1er Sem distribuido'!G7</f>
        <v>1.0477378964424133E-9</v>
      </c>
      <c r="H7" s="362">
        <f>+'1er Sem coef act'!H7-'1er Sem distribuido'!H7</f>
        <v>9.3132257461547852E-9</v>
      </c>
      <c r="I7" s="362">
        <f>+'1er Sem coef act'!I7-'1er Sem distribuido'!I7</f>
        <v>2.3283064365386963E-9</v>
      </c>
      <c r="J7" s="362">
        <f>+'1er Sem coef act'!J7-'1er Sem distribuido'!J7</f>
        <v>254659.3520421572</v>
      </c>
      <c r="K7" s="363">
        <f t="shared" si="0"/>
        <v>-170518.09731449594</v>
      </c>
    </row>
    <row r="8" spans="1:11">
      <c r="A8" s="145" t="s">
        <v>7</v>
      </c>
      <c r="B8" s="362">
        <f>+'1er Sem coef act'!B8-'1er Sem distribuido'!B8</f>
        <v>0</v>
      </c>
      <c r="C8" s="362">
        <f>+'1er Sem coef act'!C8-'1er Sem distribuido'!C8</f>
        <v>0</v>
      </c>
      <c r="D8" s="362">
        <f>+'1er Sem coef act'!D8-'1er Sem distribuido'!D8</f>
        <v>0</v>
      </c>
      <c r="E8" s="362">
        <f>+'1er Sem coef act'!E8-'1er Sem distribuido'!E8</f>
        <v>0</v>
      </c>
      <c r="F8" s="362">
        <f>+'1er Sem coef act'!F8-'1er Sem distribuido'!F8</f>
        <v>0</v>
      </c>
      <c r="G8" s="362">
        <f>+'1er Sem coef act'!G8-'1er Sem distribuido'!G8</f>
        <v>0</v>
      </c>
      <c r="H8" s="362">
        <f>+'1er Sem coef act'!H8-'1er Sem distribuido'!H8</f>
        <v>0</v>
      </c>
      <c r="I8" s="362">
        <f>+'1er Sem coef act'!I8-'1er Sem distribuido'!I8</f>
        <v>0</v>
      </c>
      <c r="J8" s="362">
        <f>+'1er Sem coef act'!J8-'1er Sem distribuido'!J8</f>
        <v>2830.5081672311062</v>
      </c>
      <c r="K8" s="363">
        <f t="shared" si="0"/>
        <v>2830.5081672311062</v>
      </c>
    </row>
    <row r="9" spans="1:11">
      <c r="A9" s="145" t="s">
        <v>8</v>
      </c>
      <c r="B9" s="362">
        <f>+'1er Sem coef act'!B9-'1er Sem distribuido'!B9</f>
        <v>0</v>
      </c>
      <c r="C9" s="362">
        <f>+'1er Sem coef act'!C9-'1er Sem distribuido'!C9</f>
        <v>0</v>
      </c>
      <c r="D9" s="362">
        <f>+'1er Sem coef act'!D9-'1er Sem distribuido'!D9</f>
        <v>1156048.8023941086</v>
      </c>
      <c r="E9" s="362">
        <f>+'1er Sem coef act'!E9-'1er Sem distribuido'!E9</f>
        <v>0</v>
      </c>
      <c r="F9" s="362">
        <f>+'1er Sem coef act'!F9-'1er Sem distribuido'!F9</f>
        <v>0</v>
      </c>
      <c r="G9" s="362">
        <f>+'1er Sem coef act'!G9-'1er Sem distribuido'!G9</f>
        <v>0</v>
      </c>
      <c r="H9" s="362">
        <f>+'1er Sem coef act'!H9-'1er Sem distribuido'!H9</f>
        <v>0</v>
      </c>
      <c r="I9" s="362">
        <f>+'1er Sem coef act'!I9-'1er Sem distribuido'!I9</f>
        <v>0</v>
      </c>
      <c r="J9" s="362">
        <f>+'1er Sem coef act'!J9-'1er Sem distribuido'!J9</f>
        <v>1460.952387532845</v>
      </c>
      <c r="K9" s="363">
        <f t="shared" si="0"/>
        <v>1157509.7547816415</v>
      </c>
    </row>
    <row r="10" spans="1:11">
      <c r="A10" s="145" t="s">
        <v>9</v>
      </c>
      <c r="B10" s="362">
        <f>+'1er Sem coef act'!B10-'1er Sem distribuido'!B10</f>
        <v>0</v>
      </c>
      <c r="C10" s="362">
        <f>+'1er Sem coef act'!C10-'1er Sem distribuido'!C10</f>
        <v>0</v>
      </c>
      <c r="D10" s="362">
        <f>+'1er Sem coef act'!D10-'1er Sem distribuido'!D10</f>
        <v>-676548.75273813936</v>
      </c>
      <c r="E10" s="362">
        <f>+'1er Sem coef act'!E10-'1er Sem distribuido'!E10</f>
        <v>0</v>
      </c>
      <c r="F10" s="362">
        <f>+'1er Sem coef act'!F10-'1er Sem distribuido'!F10</f>
        <v>0</v>
      </c>
      <c r="G10" s="362">
        <f>+'1er Sem coef act'!G10-'1er Sem distribuido'!G10</f>
        <v>0</v>
      </c>
      <c r="H10" s="362">
        <f>+'1er Sem coef act'!H10-'1er Sem distribuido'!H10</f>
        <v>0</v>
      </c>
      <c r="I10" s="362">
        <f>+'1er Sem coef act'!I10-'1er Sem distribuido'!I10</f>
        <v>0</v>
      </c>
      <c r="J10" s="362">
        <f>+'1er Sem coef act'!J10-'1er Sem distribuido'!J10</f>
        <v>-6182.2633480441291</v>
      </c>
      <c r="K10" s="363">
        <f t="shared" si="0"/>
        <v>-682731.01608618349</v>
      </c>
    </row>
    <row r="11" spans="1:11">
      <c r="A11" s="145" t="s">
        <v>10</v>
      </c>
      <c r="B11" s="362">
        <f>+'1er Sem coef act'!B11-'1er Sem distribuido'!B11</f>
        <v>0</v>
      </c>
      <c r="C11" s="362">
        <f>+'1er Sem coef act'!C11-'1er Sem distribuido'!C11</f>
        <v>0</v>
      </c>
      <c r="D11" s="362">
        <f>+'1er Sem coef act'!D11-'1er Sem distribuido'!D11</f>
        <v>1337596.659480473</v>
      </c>
      <c r="E11" s="362">
        <f>+'1er Sem coef act'!E11-'1er Sem distribuido'!E11</f>
        <v>2.9103830456733704E-10</v>
      </c>
      <c r="F11" s="362">
        <f>+'1er Sem coef act'!F11-'1er Sem distribuido'!F11</f>
        <v>5.8207660913467407E-10</v>
      </c>
      <c r="G11" s="362">
        <f>+'1er Sem coef act'!G11-'1er Sem distribuido'!G11</f>
        <v>0</v>
      </c>
      <c r="H11" s="362">
        <f>+'1er Sem coef act'!H11-'1er Sem distribuido'!H11</f>
        <v>2.6193447411060333E-10</v>
      </c>
      <c r="I11" s="362">
        <f>+'1er Sem coef act'!I11-'1er Sem distribuido'!I11</f>
        <v>5.8207660913467407E-11</v>
      </c>
      <c r="J11" s="362">
        <f>+'1er Sem coef act'!J11-'1er Sem distribuido'!J11</f>
        <v>6677.7492606975138</v>
      </c>
      <c r="K11" s="363">
        <f t="shared" si="0"/>
        <v>1344274.4087411717</v>
      </c>
    </row>
    <row r="12" spans="1:11">
      <c r="A12" s="145" t="s">
        <v>11</v>
      </c>
      <c r="B12" s="362">
        <f>+'1er Sem coef act'!B12-'1er Sem distribuido'!B12</f>
        <v>0</v>
      </c>
      <c r="C12" s="362">
        <f>+'1er Sem coef act'!C12-'1er Sem distribuido'!C12</f>
        <v>0</v>
      </c>
      <c r="D12" s="362">
        <f>+'1er Sem coef act'!D12-'1er Sem distribuido'!D12</f>
        <v>-3479361.4724757271</v>
      </c>
      <c r="E12" s="362">
        <f>+'1er Sem coef act'!E12-'1er Sem distribuido'!E12</f>
        <v>0</v>
      </c>
      <c r="F12" s="362">
        <f>+'1er Sem coef act'!F12-'1er Sem distribuido'!F12</f>
        <v>0</v>
      </c>
      <c r="G12" s="362">
        <f>+'1er Sem coef act'!G12-'1er Sem distribuido'!G12</f>
        <v>0</v>
      </c>
      <c r="H12" s="362">
        <f>+'1er Sem coef act'!H12-'1er Sem distribuido'!H12</f>
        <v>0</v>
      </c>
      <c r="I12" s="362">
        <f>+'1er Sem coef act'!I12-'1er Sem distribuido'!I12</f>
        <v>0</v>
      </c>
      <c r="J12" s="362">
        <f>+'1er Sem coef act'!J12-'1er Sem distribuido'!J12</f>
        <v>-29805.26762676498</v>
      </c>
      <c r="K12" s="363">
        <f t="shared" si="0"/>
        <v>-3509166.7401024923</v>
      </c>
    </row>
    <row r="13" spans="1:11">
      <c r="A13" s="145" t="s">
        <v>12</v>
      </c>
      <c r="B13" s="362">
        <f>+'1er Sem coef act'!B13-'1er Sem distribuido'!B13</f>
        <v>0</v>
      </c>
      <c r="C13" s="362">
        <f>+'1er Sem coef act'!C13-'1er Sem distribuido'!C13</f>
        <v>0</v>
      </c>
      <c r="D13" s="362">
        <f>+'1er Sem coef act'!D13-'1er Sem distribuido'!D13</f>
        <v>682103.56250830763</v>
      </c>
      <c r="E13" s="362">
        <f>+'1er Sem coef act'!E13-'1er Sem distribuido'!E13</f>
        <v>0</v>
      </c>
      <c r="F13" s="362">
        <f>+'1er Sem coef act'!F13-'1er Sem distribuido'!F13</f>
        <v>0</v>
      </c>
      <c r="G13" s="362">
        <f>+'1er Sem coef act'!G13-'1er Sem distribuido'!G13</f>
        <v>0</v>
      </c>
      <c r="H13" s="362">
        <f>+'1er Sem coef act'!H13-'1er Sem distribuido'!H13</f>
        <v>0</v>
      </c>
      <c r="I13" s="362">
        <f>+'1er Sem coef act'!I13-'1er Sem distribuido'!I13</f>
        <v>0</v>
      </c>
      <c r="J13" s="362">
        <f>+'1er Sem coef act'!J13-'1er Sem distribuido'!J13</f>
        <v>1078.2412476745085</v>
      </c>
      <c r="K13" s="363">
        <f t="shared" si="0"/>
        <v>683181.80375598208</v>
      </c>
    </row>
    <row r="14" spans="1:11">
      <c r="A14" s="145" t="s">
        <v>13</v>
      </c>
      <c r="B14" s="362">
        <f>+'1er Sem coef act'!B14-'1er Sem distribuido'!B14</f>
        <v>0</v>
      </c>
      <c r="C14" s="362">
        <f>+'1er Sem coef act'!C14-'1er Sem distribuido'!C14</f>
        <v>0</v>
      </c>
      <c r="D14" s="362">
        <f>+'1er Sem coef act'!D14-'1er Sem distribuido'!D14</f>
        <v>60866.696234466275</v>
      </c>
      <c r="E14" s="362">
        <f>+'1er Sem coef act'!E14-'1er Sem distribuido'!E14</f>
        <v>0</v>
      </c>
      <c r="F14" s="362">
        <f>+'1er Sem coef act'!F14-'1er Sem distribuido'!F14</f>
        <v>0</v>
      </c>
      <c r="G14" s="362">
        <f>+'1er Sem coef act'!G14-'1er Sem distribuido'!G14</f>
        <v>0</v>
      </c>
      <c r="H14" s="362">
        <f>+'1er Sem coef act'!H14-'1er Sem distribuido'!H14</f>
        <v>0</v>
      </c>
      <c r="I14" s="362">
        <f>+'1er Sem coef act'!I14-'1er Sem distribuido'!I14</f>
        <v>0</v>
      </c>
      <c r="J14" s="362">
        <f>+'1er Sem coef act'!J14-'1er Sem distribuido'!J14</f>
        <v>4092.7765550002223</v>
      </c>
      <c r="K14" s="363">
        <f t="shared" si="0"/>
        <v>64959.472789466497</v>
      </c>
    </row>
    <row r="15" spans="1:11">
      <c r="A15" s="145" t="s">
        <v>14</v>
      </c>
      <c r="B15" s="362">
        <f>+'1er Sem coef act'!B15-'1er Sem distribuido'!B15</f>
        <v>0</v>
      </c>
      <c r="C15" s="362">
        <f>+'1er Sem coef act'!C15-'1er Sem distribuido'!C15</f>
        <v>0</v>
      </c>
      <c r="D15" s="362">
        <f>+'1er Sem coef act'!D15-'1er Sem distribuido'!D15</f>
        <v>1090570.817240133</v>
      </c>
      <c r="E15" s="362">
        <f>+'1er Sem coef act'!E15-'1er Sem distribuido'!E15</f>
        <v>0</v>
      </c>
      <c r="F15" s="362">
        <f>+'1er Sem coef act'!F15-'1er Sem distribuido'!F15</f>
        <v>0</v>
      </c>
      <c r="G15" s="362">
        <f>+'1er Sem coef act'!G15-'1er Sem distribuido'!G15</f>
        <v>0</v>
      </c>
      <c r="H15" s="362">
        <f>+'1er Sem coef act'!H15-'1er Sem distribuido'!H15</f>
        <v>0</v>
      </c>
      <c r="I15" s="362">
        <f>+'1er Sem coef act'!I15-'1er Sem distribuido'!I15</f>
        <v>0</v>
      </c>
      <c r="J15" s="362">
        <f>+'1er Sem coef act'!J15-'1er Sem distribuido'!J15</f>
        <v>242.68234642152674</v>
      </c>
      <c r="K15" s="363">
        <f t="shared" si="0"/>
        <v>1090813.4995865545</v>
      </c>
    </row>
    <row r="16" spans="1:11">
      <c r="A16" s="145" t="s">
        <v>15</v>
      </c>
      <c r="B16" s="362">
        <f>+'1er Sem coef act'!B16-'1er Sem distribuido'!B16</f>
        <v>0</v>
      </c>
      <c r="C16" s="362">
        <f>+'1er Sem coef act'!C16-'1er Sem distribuido'!C16</f>
        <v>0</v>
      </c>
      <c r="D16" s="362">
        <f>+'1er Sem coef act'!D16-'1er Sem distribuido'!D16</f>
        <v>-2988106.9698773208</v>
      </c>
      <c r="E16" s="362">
        <f>+'1er Sem coef act'!E16-'1er Sem distribuido'!E16</f>
        <v>0</v>
      </c>
      <c r="F16" s="362">
        <f>+'1er Sem coef act'!F16-'1er Sem distribuido'!F16</f>
        <v>0</v>
      </c>
      <c r="G16" s="362">
        <f>+'1er Sem coef act'!G16-'1er Sem distribuido'!G16</f>
        <v>0</v>
      </c>
      <c r="H16" s="362">
        <f>+'1er Sem coef act'!H16-'1er Sem distribuido'!H16</f>
        <v>0</v>
      </c>
      <c r="I16" s="362">
        <f>+'1er Sem coef act'!I16-'1er Sem distribuido'!I16</f>
        <v>0</v>
      </c>
      <c r="J16" s="362">
        <f>+'1er Sem coef act'!J16-'1er Sem distribuido'!J16</f>
        <v>-192.70959853482782</v>
      </c>
      <c r="K16" s="363">
        <f t="shared" si="0"/>
        <v>-2988299.6794758555</v>
      </c>
    </row>
    <row r="17" spans="1:11">
      <c r="A17" s="145" t="s">
        <v>16</v>
      </c>
      <c r="B17" s="362">
        <f>+'1er Sem coef act'!B17-'1er Sem distribuido'!B17</f>
        <v>0</v>
      </c>
      <c r="C17" s="362">
        <f>+'1er Sem coef act'!C17-'1er Sem distribuido'!C17</f>
        <v>0</v>
      </c>
      <c r="D17" s="362">
        <f>+'1er Sem coef act'!D17-'1er Sem distribuido'!D17</f>
        <v>-109788.29387344327</v>
      </c>
      <c r="E17" s="362">
        <f>+'1er Sem coef act'!E17-'1er Sem distribuido'!E17</f>
        <v>0</v>
      </c>
      <c r="F17" s="362">
        <f>+'1er Sem coef act'!F17-'1er Sem distribuido'!F17</f>
        <v>0</v>
      </c>
      <c r="G17" s="362">
        <f>+'1er Sem coef act'!G17-'1er Sem distribuido'!G17</f>
        <v>0</v>
      </c>
      <c r="H17" s="362">
        <f>+'1er Sem coef act'!H17-'1er Sem distribuido'!H17</f>
        <v>0</v>
      </c>
      <c r="I17" s="362">
        <f>+'1er Sem coef act'!I17-'1er Sem distribuido'!I17</f>
        <v>0</v>
      </c>
      <c r="J17" s="362">
        <f>+'1er Sem coef act'!J17-'1er Sem distribuido'!J17</f>
        <v>688.04759785868373</v>
      </c>
      <c r="K17" s="363">
        <f t="shared" si="0"/>
        <v>-109100.24627558459</v>
      </c>
    </row>
    <row r="18" spans="1:11">
      <c r="A18" s="145" t="s">
        <v>17</v>
      </c>
      <c r="B18" s="362">
        <f>+'1er Sem coef act'!B18-'1er Sem distribuido'!B18</f>
        <v>0</v>
      </c>
      <c r="C18" s="362">
        <f>+'1er Sem coef act'!C18-'1er Sem distribuido'!C18</f>
        <v>0</v>
      </c>
      <c r="D18" s="362">
        <f>+'1er Sem coef act'!D18-'1er Sem distribuido'!D18</f>
        <v>-1369871.7759124613</v>
      </c>
      <c r="E18" s="362">
        <f>+'1er Sem coef act'!E18-'1er Sem distribuido'!E18</f>
        <v>0</v>
      </c>
      <c r="F18" s="362">
        <f>+'1er Sem coef act'!F18-'1er Sem distribuido'!F18</f>
        <v>0</v>
      </c>
      <c r="G18" s="362">
        <f>+'1er Sem coef act'!G18-'1er Sem distribuido'!G18</f>
        <v>0</v>
      </c>
      <c r="H18" s="362">
        <f>+'1er Sem coef act'!H18-'1er Sem distribuido'!H18</f>
        <v>0</v>
      </c>
      <c r="I18" s="362">
        <f>+'1er Sem coef act'!I18-'1er Sem distribuido'!I18</f>
        <v>0</v>
      </c>
      <c r="J18" s="362">
        <f>+'1er Sem coef act'!J18-'1er Sem distribuido'!J18</f>
        <v>303.98906994354911</v>
      </c>
      <c r="K18" s="363">
        <f t="shared" si="0"/>
        <v>-1369567.7868425178</v>
      </c>
    </row>
    <row r="19" spans="1:11">
      <c r="A19" s="145" t="s">
        <v>18</v>
      </c>
      <c r="B19" s="362">
        <f>+'1er Sem coef act'!B19-'1er Sem distribuido'!B19</f>
        <v>0</v>
      </c>
      <c r="C19" s="362">
        <f>+'1er Sem coef act'!C19-'1er Sem distribuido'!C19</f>
        <v>0</v>
      </c>
      <c r="D19" s="362">
        <f>+'1er Sem coef act'!D19-'1er Sem distribuido'!D19</f>
        <v>-1480809.261841804</v>
      </c>
      <c r="E19" s="362">
        <f>+'1er Sem coef act'!E19-'1er Sem distribuido'!E19</f>
        <v>1.862645149230957E-9</v>
      </c>
      <c r="F19" s="362">
        <f>+'1er Sem coef act'!F19-'1er Sem distribuido'!F19</f>
        <v>0</v>
      </c>
      <c r="G19" s="362">
        <f>+'1er Sem coef act'!G19-'1er Sem distribuido'!G19</f>
        <v>0</v>
      </c>
      <c r="H19" s="362">
        <f>+'1er Sem coef act'!H19-'1er Sem distribuido'!H19</f>
        <v>0</v>
      </c>
      <c r="I19" s="362">
        <f>+'1er Sem coef act'!I19-'1er Sem distribuido'!I19</f>
        <v>0</v>
      </c>
      <c r="J19" s="362">
        <f>+'1er Sem coef act'!J19-'1er Sem distribuido'!J19</f>
        <v>18589.208318919409</v>
      </c>
      <c r="K19" s="363">
        <f t="shared" si="0"/>
        <v>-1462220.0535228828</v>
      </c>
    </row>
    <row r="20" spans="1:11">
      <c r="A20" s="145" t="s">
        <v>19</v>
      </c>
      <c r="B20" s="362">
        <f>+'1er Sem coef act'!B20-'1er Sem distribuido'!B20</f>
        <v>0</v>
      </c>
      <c r="C20" s="362">
        <f>+'1er Sem coef act'!C20-'1er Sem distribuido'!C20</f>
        <v>0</v>
      </c>
      <c r="D20" s="362">
        <f>+'1er Sem coef act'!D20-'1er Sem distribuido'!D20</f>
        <v>-959342.80765274458</v>
      </c>
      <c r="E20" s="362">
        <f>+'1er Sem coef act'!E20-'1er Sem distribuido'!E20</f>
        <v>0</v>
      </c>
      <c r="F20" s="362">
        <f>+'1er Sem coef act'!F20-'1er Sem distribuido'!F20</f>
        <v>0</v>
      </c>
      <c r="G20" s="362">
        <f>+'1er Sem coef act'!G20-'1er Sem distribuido'!G20</f>
        <v>0</v>
      </c>
      <c r="H20" s="362">
        <f>+'1er Sem coef act'!H20-'1er Sem distribuido'!H20</f>
        <v>0</v>
      </c>
      <c r="I20" s="362">
        <f>+'1er Sem coef act'!I20-'1er Sem distribuido'!I20</f>
        <v>0</v>
      </c>
      <c r="J20" s="362">
        <f>+'1er Sem coef act'!J20-'1er Sem distribuido'!J20</f>
        <v>-1200.7715139174834</v>
      </c>
      <c r="K20" s="363">
        <f t="shared" si="0"/>
        <v>-960543.57916666206</v>
      </c>
    </row>
    <row r="21" spans="1:11">
      <c r="A21" s="145" t="s">
        <v>20</v>
      </c>
      <c r="B21" s="362">
        <f>+'1er Sem coef act'!B21-'1er Sem distribuido'!B21</f>
        <v>0</v>
      </c>
      <c r="C21" s="362">
        <f>+'1er Sem coef act'!C21-'1er Sem distribuido'!C21</f>
        <v>0</v>
      </c>
      <c r="D21" s="362">
        <f>+'1er Sem coef act'!D21-'1er Sem distribuido'!D21</f>
        <v>-807693.52346321754</v>
      </c>
      <c r="E21" s="362">
        <f>+'1er Sem coef act'!E21-'1er Sem distribuido'!E21</f>
        <v>0</v>
      </c>
      <c r="F21" s="362">
        <f>+'1er Sem coef act'!F21-'1er Sem distribuido'!F21</f>
        <v>0</v>
      </c>
      <c r="G21" s="362">
        <f>+'1er Sem coef act'!G21-'1er Sem distribuido'!G21</f>
        <v>0</v>
      </c>
      <c r="H21" s="362">
        <f>+'1er Sem coef act'!H21-'1er Sem distribuido'!H21</f>
        <v>0</v>
      </c>
      <c r="I21" s="362">
        <f>+'1er Sem coef act'!I21-'1er Sem distribuido'!I21</f>
        <v>0</v>
      </c>
      <c r="J21" s="362">
        <f>+'1er Sem coef act'!J21-'1er Sem distribuido'!J21</f>
        <v>56715.596887311898</v>
      </c>
      <c r="K21" s="363">
        <f t="shared" si="0"/>
        <v>-750977.92657590564</v>
      </c>
    </row>
    <row r="22" spans="1:11">
      <c r="A22" s="145" t="s">
        <v>21</v>
      </c>
      <c r="B22" s="362">
        <f>+'1er Sem coef act'!B22-'1er Sem distribuido'!B22</f>
        <v>0</v>
      </c>
      <c r="C22" s="362">
        <f>+'1er Sem coef act'!C22-'1er Sem distribuido'!C22</f>
        <v>0</v>
      </c>
      <c r="D22" s="362">
        <f>+'1er Sem coef act'!D22-'1er Sem distribuido'!D22</f>
        <v>1071515.2127783955</v>
      </c>
      <c r="E22" s="362">
        <f>+'1er Sem coef act'!E22-'1er Sem distribuido'!E22</f>
        <v>0</v>
      </c>
      <c r="F22" s="362">
        <f>+'1er Sem coef act'!F22-'1er Sem distribuido'!F22</f>
        <v>0</v>
      </c>
      <c r="G22" s="362">
        <f>+'1er Sem coef act'!G22-'1er Sem distribuido'!G22</f>
        <v>0</v>
      </c>
      <c r="H22" s="362">
        <f>+'1er Sem coef act'!H22-'1er Sem distribuido'!H22</f>
        <v>0</v>
      </c>
      <c r="I22" s="362">
        <f>+'1er Sem coef act'!I22-'1er Sem distribuido'!I22</f>
        <v>0</v>
      </c>
      <c r="J22" s="362">
        <f>+'1er Sem coef act'!J22-'1er Sem distribuido'!J22</f>
        <v>3959.8658801642596</v>
      </c>
      <c r="K22" s="363">
        <f t="shared" si="0"/>
        <v>1075475.0786585598</v>
      </c>
    </row>
    <row r="23" spans="1:11">
      <c r="A23" s="145" t="s">
        <v>22</v>
      </c>
      <c r="B23" s="362">
        <f>+'1er Sem coef act'!B23-'1er Sem distribuido'!B23</f>
        <v>0</v>
      </c>
      <c r="C23" s="362">
        <f>+'1er Sem coef act'!C23-'1er Sem distribuido'!C23</f>
        <v>0</v>
      </c>
      <c r="D23" s="362">
        <f>+'1er Sem coef act'!D23-'1er Sem distribuido'!D23</f>
        <v>1432506.1048181893</v>
      </c>
      <c r="E23" s="362">
        <f>+'1er Sem coef act'!E23-'1er Sem distribuido'!E23</f>
        <v>0</v>
      </c>
      <c r="F23" s="362">
        <f>+'1er Sem coef act'!F23-'1er Sem distribuido'!F23</f>
        <v>0</v>
      </c>
      <c r="G23" s="362">
        <f>+'1er Sem coef act'!G23-'1er Sem distribuido'!G23</f>
        <v>0</v>
      </c>
      <c r="H23" s="362">
        <f>+'1er Sem coef act'!H23-'1er Sem distribuido'!H23</f>
        <v>0</v>
      </c>
      <c r="I23" s="362">
        <f>+'1er Sem coef act'!I23-'1er Sem distribuido'!I23</f>
        <v>0</v>
      </c>
      <c r="J23" s="362">
        <f>+'1er Sem coef act'!J23-'1er Sem distribuido'!J23</f>
        <v>593.56020135482686</v>
      </c>
      <c r="K23" s="363">
        <f t="shared" si="0"/>
        <v>1433099.6650195441</v>
      </c>
    </row>
    <row r="24" spans="1:11">
      <c r="A24" s="145" t="s">
        <v>23</v>
      </c>
      <c r="B24" s="362">
        <f>+'1er Sem coef act'!B24-'1er Sem distribuido'!B24</f>
        <v>0</v>
      </c>
      <c r="C24" s="362">
        <f>+'1er Sem coef act'!C24-'1er Sem distribuido'!C24</f>
        <v>0</v>
      </c>
      <c r="D24" s="362">
        <f>+'1er Sem coef act'!D24-'1er Sem distribuido'!D24</f>
        <v>0</v>
      </c>
      <c r="E24" s="362">
        <f>+'1er Sem coef act'!E24-'1er Sem distribuido'!E24</f>
        <v>0</v>
      </c>
      <c r="F24" s="362">
        <f>+'1er Sem coef act'!F24-'1er Sem distribuido'!F24</f>
        <v>0</v>
      </c>
      <c r="G24" s="362">
        <f>+'1er Sem coef act'!G24-'1er Sem distribuido'!G24</f>
        <v>0</v>
      </c>
      <c r="H24" s="362">
        <f>+'1er Sem coef act'!H24-'1er Sem distribuido'!H24</f>
        <v>0</v>
      </c>
      <c r="I24" s="362">
        <f>+'1er Sem coef act'!I24-'1er Sem distribuido'!I24</f>
        <v>0</v>
      </c>
      <c r="J24" s="362">
        <f>+'1er Sem coef act'!J24-'1er Sem distribuido'!J24</f>
        <v>-25.468120809324319</v>
      </c>
      <c r="K24" s="363">
        <f t="shared" si="0"/>
        <v>-25.468120809324319</v>
      </c>
    </row>
    <row r="25" spans="1:11">
      <c r="A25" s="145" t="s">
        <v>24</v>
      </c>
      <c r="B25" s="362">
        <f>+'1er Sem coef act'!B25-'1er Sem distribuido'!B25</f>
        <v>0</v>
      </c>
      <c r="C25" s="362">
        <f>+'1er Sem coef act'!C25-'1er Sem distribuido'!C25</f>
        <v>0</v>
      </c>
      <c r="D25" s="362">
        <f>+'1er Sem coef act'!D25-'1er Sem distribuido'!D25</f>
        <v>470326.73011641926</v>
      </c>
      <c r="E25" s="362">
        <f>+'1er Sem coef act'!E25-'1er Sem distribuido'!E25</f>
        <v>0</v>
      </c>
      <c r="F25" s="362">
        <f>+'1er Sem coef act'!F25-'1er Sem distribuido'!F25</f>
        <v>0</v>
      </c>
      <c r="G25" s="362">
        <f>+'1er Sem coef act'!G25-'1er Sem distribuido'!G25</f>
        <v>0</v>
      </c>
      <c r="H25" s="362">
        <f>+'1er Sem coef act'!H25-'1er Sem distribuido'!H25</f>
        <v>0</v>
      </c>
      <c r="I25" s="362">
        <f>+'1er Sem coef act'!I25-'1er Sem distribuido'!I25</f>
        <v>0</v>
      </c>
      <c r="J25" s="362">
        <f>+'1er Sem coef act'!J25-'1er Sem distribuido'!J25</f>
        <v>-13530.933612646768</v>
      </c>
      <c r="K25" s="363">
        <f t="shared" si="0"/>
        <v>456795.79650377249</v>
      </c>
    </row>
    <row r="26" spans="1:11">
      <c r="A26" s="145" t="s">
        <v>25</v>
      </c>
      <c r="B26" s="362">
        <f>+'1er Sem coef act'!B26-'1er Sem distribuido'!B26</f>
        <v>0</v>
      </c>
      <c r="C26" s="362">
        <f>+'1er Sem coef act'!C26-'1er Sem distribuido'!C26</f>
        <v>0</v>
      </c>
      <c r="D26" s="362">
        <f>+'1er Sem coef act'!D26-'1er Sem distribuido'!D26</f>
        <v>-1275522.7794883996</v>
      </c>
      <c r="E26" s="362">
        <f>+'1er Sem coef act'!E26-'1er Sem distribuido'!E26</f>
        <v>0</v>
      </c>
      <c r="F26" s="362">
        <f>+'1er Sem coef act'!F26-'1er Sem distribuido'!F26</f>
        <v>0</v>
      </c>
      <c r="G26" s="362">
        <f>+'1er Sem coef act'!G26-'1er Sem distribuido'!G26</f>
        <v>0</v>
      </c>
      <c r="H26" s="362">
        <f>+'1er Sem coef act'!H26-'1er Sem distribuido'!H26</f>
        <v>0</v>
      </c>
      <c r="I26" s="362">
        <f>+'1er Sem coef act'!I26-'1er Sem distribuido'!I26</f>
        <v>0</v>
      </c>
      <c r="J26" s="362">
        <f>+'1er Sem coef act'!J26-'1er Sem distribuido'!J26</f>
        <v>12223.227263858542</v>
      </c>
      <c r="K26" s="363">
        <f t="shared" si="0"/>
        <v>-1263299.5522245411</v>
      </c>
    </row>
    <row r="27" spans="1:11">
      <c r="A27" s="145" t="s">
        <v>248</v>
      </c>
      <c r="B27" s="362">
        <f>+'1er Sem coef act'!B27-'1er Sem distribuido'!B27</f>
        <v>0</v>
      </c>
      <c r="C27" s="362">
        <f>+'1er Sem coef act'!C27-'1er Sem distribuido'!C27</f>
        <v>0</v>
      </c>
      <c r="D27" s="362">
        <f>+'1er Sem coef act'!D27-'1er Sem distribuido'!D27</f>
        <v>-108576.76566073112</v>
      </c>
      <c r="E27" s="362">
        <f>+'1er Sem coef act'!E27-'1er Sem distribuido'!E27</f>
        <v>0</v>
      </c>
      <c r="F27" s="362">
        <f>+'1er Sem coef act'!F27-'1er Sem distribuido'!F27</f>
        <v>0</v>
      </c>
      <c r="G27" s="362">
        <f>+'1er Sem coef act'!G27-'1er Sem distribuido'!G27</f>
        <v>0</v>
      </c>
      <c r="H27" s="362">
        <f>+'1er Sem coef act'!H27-'1er Sem distribuido'!H27</f>
        <v>0</v>
      </c>
      <c r="I27" s="362">
        <f>+'1er Sem coef act'!I27-'1er Sem distribuido'!I27</f>
        <v>0</v>
      </c>
      <c r="J27" s="362">
        <f>+'1er Sem coef act'!J27-'1er Sem distribuido'!J27</f>
        <v>296.51606176427595</v>
      </c>
      <c r="K27" s="363">
        <f t="shared" si="0"/>
        <v>-108280.24959896685</v>
      </c>
    </row>
    <row r="28" spans="1:11">
      <c r="A28" s="145" t="s">
        <v>27</v>
      </c>
      <c r="B28" s="362">
        <f>+'1er Sem coef act'!B28-'1er Sem distribuido'!B28</f>
        <v>0</v>
      </c>
      <c r="C28" s="362">
        <f>+'1er Sem coef act'!C28-'1er Sem distribuido'!C28</f>
        <v>0</v>
      </c>
      <c r="D28" s="362">
        <f>+'1er Sem coef act'!D28-'1er Sem distribuido'!D28</f>
        <v>-249127.18829618534</v>
      </c>
      <c r="E28" s="362">
        <f>+'1er Sem coef act'!E28-'1er Sem distribuido'!E28</f>
        <v>0</v>
      </c>
      <c r="F28" s="362">
        <f>+'1er Sem coef act'!F28-'1er Sem distribuido'!F28</f>
        <v>0</v>
      </c>
      <c r="G28" s="362">
        <f>+'1er Sem coef act'!G28-'1er Sem distribuido'!G28</f>
        <v>0</v>
      </c>
      <c r="H28" s="362">
        <f>+'1er Sem coef act'!H28-'1er Sem distribuido'!H28</f>
        <v>0</v>
      </c>
      <c r="I28" s="362">
        <f>+'1er Sem coef act'!I28-'1er Sem distribuido'!I28</f>
        <v>0</v>
      </c>
      <c r="J28" s="362">
        <f>+'1er Sem coef act'!J28-'1er Sem distribuido'!J28</f>
        <v>-254.56577117138659</v>
      </c>
      <c r="K28" s="363">
        <f t="shared" si="0"/>
        <v>-249381.75406735673</v>
      </c>
    </row>
    <row r="29" spans="1:11">
      <c r="A29" s="145" t="s">
        <v>28</v>
      </c>
      <c r="B29" s="362">
        <f>+'1er Sem coef act'!B29-'1er Sem distribuido'!B29</f>
        <v>0</v>
      </c>
      <c r="C29" s="362">
        <f>+'1er Sem coef act'!C29-'1er Sem distribuido'!C29</f>
        <v>0</v>
      </c>
      <c r="D29" s="362">
        <f>+'1er Sem coef act'!D29-'1er Sem distribuido'!D29</f>
        <v>382808.8738944158</v>
      </c>
      <c r="E29" s="362">
        <f>+'1er Sem coef act'!E29-'1er Sem distribuido'!E29</f>
        <v>0</v>
      </c>
      <c r="F29" s="362">
        <f>+'1er Sem coef act'!F29-'1er Sem distribuido'!F29</f>
        <v>0</v>
      </c>
      <c r="G29" s="362">
        <f>+'1er Sem coef act'!G29-'1er Sem distribuido'!G29</f>
        <v>0</v>
      </c>
      <c r="H29" s="362">
        <f>+'1er Sem coef act'!H29-'1er Sem distribuido'!H29</f>
        <v>0</v>
      </c>
      <c r="I29" s="362">
        <f>+'1er Sem coef act'!I29-'1er Sem distribuido'!I29</f>
        <v>0</v>
      </c>
      <c r="J29" s="362">
        <f>+'1er Sem coef act'!J29-'1er Sem distribuido'!J29</f>
        <v>242.12872454700118</v>
      </c>
      <c r="K29" s="363">
        <f t="shared" si="0"/>
        <v>383051.00261896278</v>
      </c>
    </row>
    <row r="30" spans="1:11">
      <c r="A30" s="145" t="s">
        <v>29</v>
      </c>
      <c r="B30" s="362">
        <f>+'1er Sem coef act'!B30-'1er Sem distribuido'!B30</f>
        <v>0</v>
      </c>
      <c r="C30" s="362">
        <f>+'1er Sem coef act'!C30-'1er Sem distribuido'!C30</f>
        <v>0</v>
      </c>
      <c r="D30" s="362">
        <f>+'1er Sem coef act'!D30-'1er Sem distribuido'!D30</f>
        <v>-150876.78190731304</v>
      </c>
      <c r="E30" s="362">
        <f>+'1er Sem coef act'!E30-'1er Sem distribuido'!E30</f>
        <v>0</v>
      </c>
      <c r="F30" s="362">
        <f>+'1er Sem coef act'!F30-'1er Sem distribuido'!F30</f>
        <v>0</v>
      </c>
      <c r="G30" s="362">
        <f>+'1er Sem coef act'!G30-'1er Sem distribuido'!G30</f>
        <v>0</v>
      </c>
      <c r="H30" s="362">
        <f>+'1er Sem coef act'!H30-'1er Sem distribuido'!H30</f>
        <v>0</v>
      </c>
      <c r="I30" s="362">
        <f>+'1er Sem coef act'!I30-'1er Sem distribuido'!I30</f>
        <v>0</v>
      </c>
      <c r="J30" s="362">
        <f>+'1er Sem coef act'!J30-'1er Sem distribuido'!J30</f>
        <v>334.25766572821885</v>
      </c>
      <c r="K30" s="363">
        <f t="shared" si="0"/>
        <v>-150542.52424158482</v>
      </c>
    </row>
    <row r="31" spans="1:11">
      <c r="A31" s="145" t="s">
        <v>30</v>
      </c>
      <c r="B31" s="362">
        <f>+'1er Sem coef act'!B31-'1er Sem distribuido'!B31</f>
        <v>0</v>
      </c>
      <c r="C31" s="362">
        <f>+'1er Sem coef act'!C31-'1er Sem distribuido'!C31</f>
        <v>0</v>
      </c>
      <c r="D31" s="362">
        <f>+'1er Sem coef act'!D31-'1er Sem distribuido'!D31</f>
        <v>-6383340.7024551835</v>
      </c>
      <c r="E31" s="362">
        <f>+'1er Sem coef act'!E31-'1er Sem distribuido'!E31</f>
        <v>0</v>
      </c>
      <c r="F31" s="362">
        <f>+'1er Sem coef act'!F31-'1er Sem distribuido'!F31</f>
        <v>0</v>
      </c>
      <c r="G31" s="362">
        <f>+'1er Sem coef act'!G31-'1er Sem distribuido'!G31</f>
        <v>0</v>
      </c>
      <c r="H31" s="362">
        <f>+'1er Sem coef act'!H31-'1er Sem distribuido'!H31</f>
        <v>0</v>
      </c>
      <c r="I31" s="362">
        <f>+'1er Sem coef act'!I31-'1er Sem distribuido'!I31</f>
        <v>0</v>
      </c>
      <c r="J31" s="362">
        <f>+'1er Sem coef act'!J31-'1er Sem distribuido'!J31</f>
        <v>-25.997698505350854</v>
      </c>
      <c r="K31" s="363">
        <f t="shared" si="0"/>
        <v>-6383366.7001536889</v>
      </c>
    </row>
    <row r="32" spans="1:11">
      <c r="A32" s="145" t="s">
        <v>31</v>
      </c>
      <c r="B32" s="362">
        <f>+'1er Sem coef act'!B32-'1er Sem distribuido'!B32</f>
        <v>1.7881393432617188E-7</v>
      </c>
      <c r="C32" s="362">
        <f>+'1er Sem coef act'!C32-'1er Sem distribuido'!C32</f>
        <v>2.4214386940002441E-8</v>
      </c>
      <c r="D32" s="362">
        <f>+'1er Sem coef act'!D32-'1er Sem distribuido'!D32</f>
        <v>0</v>
      </c>
      <c r="E32" s="362">
        <f>+'1er Sem coef act'!E32-'1er Sem distribuido'!E32</f>
        <v>5.5879354476928711E-9</v>
      </c>
      <c r="F32" s="362">
        <f>+'1er Sem coef act'!F32-'1er Sem distribuido'!F32</f>
        <v>8.3819031715393066E-9</v>
      </c>
      <c r="G32" s="362">
        <f>+'1er Sem coef act'!G32-'1er Sem distribuido'!G32</f>
        <v>4.3655745685100555E-10</v>
      </c>
      <c r="H32" s="362">
        <f>+'1er Sem coef act'!H32-'1er Sem distribuido'!H32</f>
        <v>3.7252902984619141E-9</v>
      </c>
      <c r="I32" s="362">
        <f>+'1er Sem coef act'!I32-'1er Sem distribuido'!I32</f>
        <v>1.0477378964424133E-9</v>
      </c>
      <c r="J32" s="362">
        <f>+'1er Sem coef act'!J32-'1er Sem distribuido'!J32</f>
        <v>133500.64562624507</v>
      </c>
      <c r="K32" s="363">
        <f t="shared" si="0"/>
        <v>133500.64562646727</v>
      </c>
    </row>
    <row r="33" spans="1:11">
      <c r="A33" s="145" t="s">
        <v>32</v>
      </c>
      <c r="B33" s="362">
        <f>+'1er Sem coef act'!B33-'1er Sem distribuido'!B33</f>
        <v>0</v>
      </c>
      <c r="C33" s="362">
        <f>+'1er Sem coef act'!C33-'1er Sem distribuido'!C33</f>
        <v>0</v>
      </c>
      <c r="D33" s="362">
        <f>+'1er Sem coef act'!D33-'1er Sem distribuido'!D33</f>
        <v>892496.65794392233</v>
      </c>
      <c r="E33" s="362">
        <f>+'1er Sem coef act'!E33-'1er Sem distribuido'!E33</f>
        <v>0</v>
      </c>
      <c r="F33" s="362">
        <f>+'1er Sem coef act'!F33-'1er Sem distribuido'!F33</f>
        <v>0</v>
      </c>
      <c r="G33" s="362">
        <f>+'1er Sem coef act'!G33-'1er Sem distribuido'!G33</f>
        <v>0</v>
      </c>
      <c r="H33" s="362">
        <f>+'1er Sem coef act'!H33-'1er Sem distribuido'!H33</f>
        <v>0</v>
      </c>
      <c r="I33" s="362">
        <f>+'1er Sem coef act'!I33-'1er Sem distribuido'!I33</f>
        <v>0</v>
      </c>
      <c r="J33" s="362">
        <f>+'1er Sem coef act'!J33-'1er Sem distribuido'!J33</f>
        <v>1155.7207139053498</v>
      </c>
      <c r="K33" s="363">
        <f t="shared" si="0"/>
        <v>893652.37865782762</v>
      </c>
    </row>
    <row r="34" spans="1:11">
      <c r="A34" s="145" t="s">
        <v>33</v>
      </c>
      <c r="B34" s="362">
        <f>+'1er Sem coef act'!B34-'1er Sem distribuido'!B34</f>
        <v>0</v>
      </c>
      <c r="C34" s="362">
        <f>+'1er Sem coef act'!C34-'1er Sem distribuido'!C34</f>
        <v>0</v>
      </c>
      <c r="D34" s="362">
        <f>+'1er Sem coef act'!D34-'1er Sem distribuido'!D34</f>
        <v>296599.49747300637</v>
      </c>
      <c r="E34" s="362">
        <f>+'1er Sem coef act'!E34-'1er Sem distribuido'!E34</f>
        <v>0</v>
      </c>
      <c r="F34" s="362">
        <f>+'1er Sem coef act'!F34-'1er Sem distribuido'!F34</f>
        <v>0</v>
      </c>
      <c r="G34" s="362">
        <f>+'1er Sem coef act'!G34-'1er Sem distribuido'!G34</f>
        <v>0</v>
      </c>
      <c r="H34" s="362">
        <f>+'1er Sem coef act'!H34-'1er Sem distribuido'!H34</f>
        <v>0</v>
      </c>
      <c r="I34" s="362">
        <f>+'1er Sem coef act'!I34-'1er Sem distribuido'!I34</f>
        <v>0</v>
      </c>
      <c r="J34" s="362">
        <f>+'1er Sem coef act'!J34-'1er Sem distribuido'!J34</f>
        <v>2303.5847098238301</v>
      </c>
      <c r="K34" s="363">
        <f t="shared" si="0"/>
        <v>298903.0821828302</v>
      </c>
    </row>
    <row r="35" spans="1:11">
      <c r="A35" s="145" t="s">
        <v>34</v>
      </c>
      <c r="B35" s="362">
        <f>+'1er Sem coef act'!B35-'1er Sem distribuido'!B35</f>
        <v>0</v>
      </c>
      <c r="C35" s="362">
        <f>+'1er Sem coef act'!C35-'1er Sem distribuido'!C35</f>
        <v>0</v>
      </c>
      <c r="D35" s="362">
        <f>+'1er Sem coef act'!D35-'1er Sem distribuido'!D35</f>
        <v>6785661.5513446527</v>
      </c>
      <c r="E35" s="362">
        <f>+'1er Sem coef act'!E35-'1er Sem distribuido'!E35</f>
        <v>0</v>
      </c>
      <c r="F35" s="362">
        <f>+'1er Sem coef act'!F35-'1er Sem distribuido'!F35</f>
        <v>0</v>
      </c>
      <c r="G35" s="362">
        <f>+'1er Sem coef act'!G35-'1er Sem distribuido'!G35</f>
        <v>0</v>
      </c>
      <c r="H35" s="362">
        <f>+'1er Sem coef act'!H35-'1er Sem distribuido'!H35</f>
        <v>0</v>
      </c>
      <c r="I35" s="362">
        <f>+'1er Sem coef act'!I35-'1er Sem distribuido'!I35</f>
        <v>0</v>
      </c>
      <c r="J35" s="362">
        <f>+'1er Sem coef act'!J35-'1er Sem distribuido'!J35</f>
        <v>5271.5610007778159</v>
      </c>
      <c r="K35" s="363">
        <f t="shared" si="0"/>
        <v>6790933.1123454301</v>
      </c>
    </row>
    <row r="36" spans="1:11">
      <c r="A36" s="145" t="s">
        <v>35</v>
      </c>
      <c r="B36" s="362">
        <f>+'1er Sem coef act'!B36-'1er Sem distribuido'!B36</f>
        <v>0</v>
      </c>
      <c r="C36" s="362">
        <f>+'1er Sem coef act'!C36-'1er Sem distribuido'!C36</f>
        <v>0</v>
      </c>
      <c r="D36" s="362">
        <f>+'1er Sem coef act'!D36-'1er Sem distribuido'!D36</f>
        <v>-1201823.6648656295</v>
      </c>
      <c r="E36" s="362">
        <f>+'1er Sem coef act'!E36-'1er Sem distribuido'!E36</f>
        <v>0</v>
      </c>
      <c r="F36" s="362">
        <f>+'1er Sem coef act'!F36-'1er Sem distribuido'!F36</f>
        <v>0</v>
      </c>
      <c r="G36" s="362">
        <f>+'1er Sem coef act'!G36-'1er Sem distribuido'!G36</f>
        <v>0</v>
      </c>
      <c r="H36" s="362">
        <f>+'1er Sem coef act'!H36-'1er Sem distribuido'!H36</f>
        <v>0</v>
      </c>
      <c r="I36" s="362">
        <f>+'1er Sem coef act'!I36-'1er Sem distribuido'!I36</f>
        <v>0</v>
      </c>
      <c r="J36" s="362">
        <f>+'1er Sem coef act'!J36-'1er Sem distribuido'!J36</f>
        <v>89.737426245977986</v>
      </c>
      <c r="K36" s="363">
        <f t="shared" si="0"/>
        <v>-1201733.9274393835</v>
      </c>
    </row>
    <row r="37" spans="1:11">
      <c r="A37" s="145" t="s">
        <v>36</v>
      </c>
      <c r="B37" s="362">
        <f>+'1er Sem coef act'!B37-'1er Sem distribuido'!B37</f>
        <v>0</v>
      </c>
      <c r="C37" s="362">
        <f>+'1er Sem coef act'!C37-'1er Sem distribuido'!C37</f>
        <v>0</v>
      </c>
      <c r="D37" s="362">
        <f>+'1er Sem coef act'!D37-'1er Sem distribuido'!D37</f>
        <v>-1268111.7181212436</v>
      </c>
      <c r="E37" s="362">
        <f>+'1er Sem coef act'!E37-'1er Sem distribuido'!E37</f>
        <v>0</v>
      </c>
      <c r="F37" s="362">
        <f>+'1er Sem coef act'!F37-'1er Sem distribuido'!F37</f>
        <v>0</v>
      </c>
      <c r="G37" s="362">
        <f>+'1er Sem coef act'!G37-'1er Sem distribuido'!G37</f>
        <v>0</v>
      </c>
      <c r="H37" s="362">
        <f>+'1er Sem coef act'!H37-'1er Sem distribuido'!H37</f>
        <v>0</v>
      </c>
      <c r="I37" s="362">
        <f>+'1er Sem coef act'!I37-'1er Sem distribuido'!I37</f>
        <v>0</v>
      </c>
      <c r="J37" s="362">
        <f>+'1er Sem coef act'!J37-'1er Sem distribuido'!J37</f>
        <v>-46.43799404380843</v>
      </c>
      <c r="K37" s="363">
        <f t="shared" si="0"/>
        <v>-1268158.1561152874</v>
      </c>
    </row>
    <row r="38" spans="1:11">
      <c r="A38" s="145" t="s">
        <v>37</v>
      </c>
      <c r="B38" s="362">
        <f>+'1er Sem coef act'!B38-'1er Sem distribuido'!B38</f>
        <v>0</v>
      </c>
      <c r="C38" s="362">
        <f>+'1er Sem coef act'!C38-'1er Sem distribuido'!C38</f>
        <v>0</v>
      </c>
      <c r="D38" s="362">
        <f>+'1er Sem coef act'!D38-'1er Sem distribuido'!D38</f>
        <v>1914111.6400926614</v>
      </c>
      <c r="E38" s="362">
        <f>+'1er Sem coef act'!E38-'1er Sem distribuido'!E38</f>
        <v>0</v>
      </c>
      <c r="F38" s="362">
        <f>+'1er Sem coef act'!F38-'1er Sem distribuido'!F38</f>
        <v>0</v>
      </c>
      <c r="G38" s="362">
        <f>+'1er Sem coef act'!G38-'1er Sem distribuido'!G38</f>
        <v>0</v>
      </c>
      <c r="H38" s="362">
        <f>+'1er Sem coef act'!H38-'1er Sem distribuido'!H38</f>
        <v>0</v>
      </c>
      <c r="I38" s="362">
        <f>+'1er Sem coef act'!I38-'1er Sem distribuido'!I38</f>
        <v>0</v>
      </c>
      <c r="J38" s="362">
        <f>+'1er Sem coef act'!J38-'1er Sem distribuido'!J38</f>
        <v>661.88157331259572</v>
      </c>
      <c r="K38" s="363">
        <f t="shared" si="0"/>
        <v>1914773.5216659741</v>
      </c>
    </row>
    <row r="39" spans="1:11">
      <c r="A39" s="145" t="s">
        <v>38</v>
      </c>
      <c r="B39" s="362">
        <f>+'1er Sem coef act'!B39-'1er Sem distribuido'!B39</f>
        <v>0</v>
      </c>
      <c r="C39" s="362">
        <f>+'1er Sem coef act'!C39-'1er Sem distribuido'!C39</f>
        <v>0</v>
      </c>
      <c r="D39" s="362">
        <f>+'1er Sem coef act'!D39-'1er Sem distribuido'!D39</f>
        <v>-613472.16570529412</v>
      </c>
      <c r="E39" s="362">
        <f>+'1er Sem coef act'!E39-'1er Sem distribuido'!E39</f>
        <v>0</v>
      </c>
      <c r="F39" s="362">
        <f>+'1er Sem coef act'!F39-'1er Sem distribuido'!F39</f>
        <v>0</v>
      </c>
      <c r="G39" s="362">
        <f>+'1er Sem coef act'!G39-'1er Sem distribuido'!G39</f>
        <v>0</v>
      </c>
      <c r="H39" s="362">
        <f>+'1er Sem coef act'!H39-'1er Sem distribuido'!H39</f>
        <v>0</v>
      </c>
      <c r="I39" s="362">
        <f>+'1er Sem coef act'!I39-'1er Sem distribuido'!I39</f>
        <v>0</v>
      </c>
      <c r="J39" s="362">
        <f>+'1er Sem coef act'!J39-'1er Sem distribuido'!J39</f>
        <v>-398.60191737231798</v>
      </c>
      <c r="K39" s="363">
        <f t="shared" si="0"/>
        <v>-613870.76762266643</v>
      </c>
    </row>
    <row r="40" spans="1:11">
      <c r="A40" s="145" t="s">
        <v>39</v>
      </c>
      <c r="B40" s="362">
        <f>+'1er Sem coef act'!B40-'1er Sem distribuido'!B40</f>
        <v>0</v>
      </c>
      <c r="C40" s="362">
        <f>+'1er Sem coef act'!C40-'1er Sem distribuido'!C40</f>
        <v>0</v>
      </c>
      <c r="D40" s="362">
        <f>+'1er Sem coef act'!D40-'1er Sem distribuido'!D40</f>
        <v>0</v>
      </c>
      <c r="E40" s="362">
        <f>+'1er Sem coef act'!E40-'1er Sem distribuido'!E40</f>
        <v>0</v>
      </c>
      <c r="F40" s="362">
        <f>+'1er Sem coef act'!F40-'1er Sem distribuido'!F40</f>
        <v>0</v>
      </c>
      <c r="G40" s="362">
        <f>+'1er Sem coef act'!G40-'1er Sem distribuido'!G40</f>
        <v>0</v>
      </c>
      <c r="H40" s="362">
        <f>+'1er Sem coef act'!H40-'1er Sem distribuido'!H40</f>
        <v>0</v>
      </c>
      <c r="I40" s="362">
        <f>+'1er Sem coef act'!I40-'1er Sem distribuido'!I40</f>
        <v>0</v>
      </c>
      <c r="J40" s="362">
        <f>+'1er Sem coef act'!J40-'1er Sem distribuido'!J40</f>
        <v>-361341.98141193017</v>
      </c>
      <c r="K40" s="363">
        <f t="shared" si="0"/>
        <v>-361341.98141193017</v>
      </c>
    </row>
    <row r="41" spans="1:11">
      <c r="A41" s="145" t="s">
        <v>40</v>
      </c>
      <c r="B41" s="362">
        <f>+'1er Sem coef act'!B41-'1er Sem distribuido'!B41</f>
        <v>0</v>
      </c>
      <c r="C41" s="362">
        <f>+'1er Sem coef act'!C41-'1er Sem distribuido'!C41</f>
        <v>0</v>
      </c>
      <c r="D41" s="362">
        <f>+'1er Sem coef act'!D41-'1er Sem distribuido'!D41</f>
        <v>-200664.19993731286</v>
      </c>
      <c r="E41" s="362">
        <f>+'1er Sem coef act'!E41-'1er Sem distribuido'!E41</f>
        <v>0</v>
      </c>
      <c r="F41" s="362">
        <f>+'1er Sem coef act'!F41-'1er Sem distribuido'!F41</f>
        <v>0</v>
      </c>
      <c r="G41" s="362">
        <f>+'1er Sem coef act'!G41-'1er Sem distribuido'!G41</f>
        <v>0</v>
      </c>
      <c r="H41" s="362">
        <f>+'1er Sem coef act'!H41-'1er Sem distribuido'!H41</f>
        <v>0</v>
      </c>
      <c r="I41" s="362">
        <f>+'1er Sem coef act'!I41-'1er Sem distribuido'!I41</f>
        <v>0</v>
      </c>
      <c r="J41" s="362">
        <f>+'1er Sem coef act'!J41-'1er Sem distribuido'!J41</f>
        <v>-35.453418919765681</v>
      </c>
      <c r="K41" s="363">
        <f t="shared" si="0"/>
        <v>-200699.65335623262</v>
      </c>
    </row>
    <row r="42" spans="1:11">
      <c r="A42" s="145" t="s">
        <v>41</v>
      </c>
      <c r="B42" s="362">
        <f>+'1er Sem coef act'!B42-'1er Sem distribuido'!B42</f>
        <v>0</v>
      </c>
      <c r="C42" s="362">
        <f>+'1er Sem coef act'!C42-'1er Sem distribuido'!C42</f>
        <v>0</v>
      </c>
      <c r="D42" s="362">
        <f>+'1er Sem coef act'!D42-'1er Sem distribuido'!D42</f>
        <v>803418.50385606813</v>
      </c>
      <c r="E42" s="362">
        <f>+'1er Sem coef act'!E42-'1er Sem distribuido'!E42</f>
        <v>0</v>
      </c>
      <c r="F42" s="362">
        <f>+'1er Sem coef act'!F42-'1er Sem distribuido'!F42</f>
        <v>0</v>
      </c>
      <c r="G42" s="362">
        <f>+'1er Sem coef act'!G42-'1er Sem distribuido'!G42</f>
        <v>0</v>
      </c>
      <c r="H42" s="362">
        <f>+'1er Sem coef act'!H42-'1er Sem distribuido'!H42</f>
        <v>0</v>
      </c>
      <c r="I42" s="362">
        <f>+'1er Sem coef act'!I42-'1er Sem distribuido'!I42</f>
        <v>0</v>
      </c>
      <c r="J42" s="362">
        <f>+'1er Sem coef act'!J42-'1er Sem distribuido'!J42</f>
        <v>-5803.603053165134</v>
      </c>
      <c r="K42" s="363">
        <f t="shared" si="0"/>
        <v>797614.90080290299</v>
      </c>
    </row>
    <row r="43" spans="1:11">
      <c r="A43" s="145" t="s">
        <v>249</v>
      </c>
      <c r="B43" s="362">
        <f>+'1er Sem coef act'!B43-'1er Sem distribuido'!B43</f>
        <v>0</v>
      </c>
      <c r="C43" s="362">
        <f>+'1er Sem coef act'!C43-'1er Sem distribuido'!C43</f>
        <v>0</v>
      </c>
      <c r="D43" s="362">
        <f>+'1er Sem coef act'!D43-'1er Sem distribuido'!D43</f>
        <v>2509002.6319425544</v>
      </c>
      <c r="E43" s="362">
        <f>+'1er Sem coef act'!E43-'1er Sem distribuido'!E43</f>
        <v>0</v>
      </c>
      <c r="F43" s="362">
        <f>+'1er Sem coef act'!F43-'1er Sem distribuido'!F43</f>
        <v>0</v>
      </c>
      <c r="G43" s="362">
        <f>+'1er Sem coef act'!G43-'1er Sem distribuido'!G43</f>
        <v>0</v>
      </c>
      <c r="H43" s="362">
        <f>+'1er Sem coef act'!H43-'1er Sem distribuido'!H43</f>
        <v>0</v>
      </c>
      <c r="I43" s="362">
        <f>+'1er Sem coef act'!I43-'1er Sem distribuido'!I43</f>
        <v>0</v>
      </c>
      <c r="J43" s="362">
        <f>+'1er Sem coef act'!J43-'1er Sem distribuido'!J43</f>
        <v>873.0989420330443</v>
      </c>
      <c r="K43" s="363">
        <f t="shared" si="0"/>
        <v>2509875.7308845874</v>
      </c>
    </row>
    <row r="44" spans="1:11">
      <c r="A44" s="145" t="s">
        <v>43</v>
      </c>
      <c r="B44" s="362">
        <f>+'1er Sem coef act'!B44-'1er Sem distribuido'!B44</f>
        <v>0</v>
      </c>
      <c r="C44" s="362">
        <f>+'1er Sem coef act'!C44-'1er Sem distribuido'!C44</f>
        <v>0</v>
      </c>
      <c r="D44" s="362">
        <f>+'1er Sem coef act'!D44-'1er Sem distribuido'!D44</f>
        <v>-1901827.0972971278</v>
      </c>
      <c r="E44" s="362">
        <f>+'1er Sem coef act'!E44-'1er Sem distribuido'!E44</f>
        <v>0</v>
      </c>
      <c r="F44" s="362">
        <f>+'1er Sem coef act'!F44-'1er Sem distribuido'!F44</f>
        <v>0</v>
      </c>
      <c r="G44" s="362">
        <f>+'1er Sem coef act'!G44-'1er Sem distribuido'!G44</f>
        <v>0</v>
      </c>
      <c r="H44" s="362">
        <f>+'1er Sem coef act'!H44-'1er Sem distribuido'!H44</f>
        <v>0</v>
      </c>
      <c r="I44" s="362">
        <f>+'1er Sem coef act'!I44-'1er Sem distribuido'!I44</f>
        <v>0</v>
      </c>
      <c r="J44" s="362">
        <f>+'1er Sem coef act'!J44-'1er Sem distribuido'!J44</f>
        <v>-137.21328175241069</v>
      </c>
      <c r="K44" s="363">
        <f t="shared" si="0"/>
        <v>-1901964.3105788801</v>
      </c>
    </row>
    <row r="45" spans="1:11">
      <c r="A45" s="145" t="s">
        <v>44</v>
      </c>
      <c r="B45" s="362">
        <f>+'1er Sem coef act'!B45-'1er Sem distribuido'!B45</f>
        <v>0</v>
      </c>
      <c r="C45" s="362">
        <f>+'1er Sem coef act'!C45-'1er Sem distribuido'!C45</f>
        <v>0</v>
      </c>
      <c r="D45" s="362">
        <f>+'1er Sem coef act'!D45-'1er Sem distribuido'!D45</f>
        <v>2322730.4194861935</v>
      </c>
      <c r="E45" s="362">
        <f>+'1er Sem coef act'!E45-'1er Sem distribuido'!E45</f>
        <v>0</v>
      </c>
      <c r="F45" s="362">
        <f>+'1er Sem coef act'!F45-'1er Sem distribuido'!F45</f>
        <v>0</v>
      </c>
      <c r="G45" s="362">
        <f>+'1er Sem coef act'!G45-'1er Sem distribuido'!G45</f>
        <v>0</v>
      </c>
      <c r="H45" s="362">
        <f>+'1er Sem coef act'!H45-'1er Sem distribuido'!H45</f>
        <v>0</v>
      </c>
      <c r="I45" s="362">
        <f>+'1er Sem coef act'!I45-'1er Sem distribuido'!I45</f>
        <v>0</v>
      </c>
      <c r="J45" s="362">
        <f>+'1er Sem coef act'!J45-'1er Sem distribuido'!J45</f>
        <v>18980.015163563774</v>
      </c>
      <c r="K45" s="363">
        <f t="shared" si="0"/>
        <v>2341710.4346497571</v>
      </c>
    </row>
    <row r="46" spans="1:11">
      <c r="A46" s="145" t="s">
        <v>45</v>
      </c>
      <c r="B46" s="362">
        <f>+'1er Sem coef act'!B46-'1er Sem distribuido'!B46</f>
        <v>0</v>
      </c>
      <c r="C46" s="362">
        <f>+'1er Sem coef act'!C46-'1er Sem distribuido'!C46</f>
        <v>0</v>
      </c>
      <c r="D46" s="362">
        <f>+'1er Sem coef act'!D46-'1er Sem distribuido'!D46</f>
        <v>491765.90842672461</v>
      </c>
      <c r="E46" s="362">
        <f>+'1er Sem coef act'!E46-'1er Sem distribuido'!E46</f>
        <v>0</v>
      </c>
      <c r="F46" s="362">
        <f>+'1er Sem coef act'!F46-'1er Sem distribuido'!F46</f>
        <v>0</v>
      </c>
      <c r="G46" s="362">
        <f>+'1er Sem coef act'!G46-'1er Sem distribuido'!G46</f>
        <v>0</v>
      </c>
      <c r="H46" s="362">
        <f>+'1er Sem coef act'!H46-'1er Sem distribuido'!H46</f>
        <v>0</v>
      </c>
      <c r="I46" s="362">
        <f>+'1er Sem coef act'!I46-'1er Sem distribuido'!I46</f>
        <v>0</v>
      </c>
      <c r="J46" s="362">
        <f>+'1er Sem coef act'!J46-'1er Sem distribuido'!J46</f>
        <v>1297.6873232524376</v>
      </c>
      <c r="K46" s="363">
        <f t="shared" si="0"/>
        <v>493063.59574997704</v>
      </c>
    </row>
    <row r="47" spans="1:11">
      <c r="A47" s="145" t="s">
        <v>46</v>
      </c>
      <c r="B47" s="362">
        <f>+'1er Sem coef act'!B47-'1er Sem distribuido'!B47</f>
        <v>0</v>
      </c>
      <c r="C47" s="362">
        <f>+'1er Sem coef act'!C47-'1er Sem distribuido'!C47</f>
        <v>0</v>
      </c>
      <c r="D47" s="362">
        <f>+'1er Sem coef act'!D47-'1er Sem distribuido'!D47</f>
        <v>-966795.81782140676</v>
      </c>
      <c r="E47" s="362">
        <f>+'1er Sem coef act'!E47-'1er Sem distribuido'!E47</f>
        <v>0</v>
      </c>
      <c r="F47" s="362">
        <f>+'1er Sem coef act'!F47-'1er Sem distribuido'!F47</f>
        <v>0</v>
      </c>
      <c r="G47" s="362">
        <f>+'1er Sem coef act'!G47-'1er Sem distribuido'!G47</f>
        <v>0</v>
      </c>
      <c r="H47" s="362">
        <f>+'1er Sem coef act'!H47-'1er Sem distribuido'!H47</f>
        <v>0</v>
      </c>
      <c r="I47" s="362">
        <f>+'1er Sem coef act'!I47-'1er Sem distribuido'!I47</f>
        <v>0</v>
      </c>
      <c r="J47" s="362">
        <f>+'1er Sem coef act'!J47-'1er Sem distribuido'!J47</f>
        <v>-84719.106528918259</v>
      </c>
      <c r="K47" s="363">
        <f t="shared" si="0"/>
        <v>-1051514.924350325</v>
      </c>
    </row>
    <row r="48" spans="1:11">
      <c r="A48" s="145" t="s">
        <v>47</v>
      </c>
      <c r="B48" s="362">
        <f>+'1er Sem coef act'!B48-'1er Sem distribuido'!B48</f>
        <v>0</v>
      </c>
      <c r="C48" s="362">
        <f>+'1er Sem coef act'!C48-'1er Sem distribuido'!C48</f>
        <v>0</v>
      </c>
      <c r="D48" s="362">
        <f>+'1er Sem coef act'!D48-'1er Sem distribuido'!D48</f>
        <v>-1175041.6100399569</v>
      </c>
      <c r="E48" s="362">
        <f>+'1er Sem coef act'!E48-'1er Sem distribuido'!E48</f>
        <v>0</v>
      </c>
      <c r="F48" s="362">
        <f>+'1er Sem coef act'!F48-'1er Sem distribuido'!F48</f>
        <v>0</v>
      </c>
      <c r="G48" s="362">
        <f>+'1er Sem coef act'!G48-'1er Sem distribuido'!G48</f>
        <v>0</v>
      </c>
      <c r="H48" s="362">
        <f>+'1er Sem coef act'!H48-'1er Sem distribuido'!H48</f>
        <v>0</v>
      </c>
      <c r="I48" s="362">
        <f>+'1er Sem coef act'!I48-'1er Sem distribuido'!I48</f>
        <v>0</v>
      </c>
      <c r="J48" s="362">
        <f>+'1er Sem coef act'!J48-'1er Sem distribuido'!J48</f>
        <v>-143570.49492187425</v>
      </c>
      <c r="K48" s="363">
        <f t="shared" si="0"/>
        <v>-1318612.1049618311</v>
      </c>
    </row>
    <row r="49" spans="1:11">
      <c r="A49" s="145" t="s">
        <v>48</v>
      </c>
      <c r="B49" s="362">
        <f>+'1er Sem coef act'!B49-'1er Sem distribuido'!B49</f>
        <v>0</v>
      </c>
      <c r="C49" s="362">
        <f>+'1er Sem coef act'!C49-'1er Sem distribuido'!C49</f>
        <v>0</v>
      </c>
      <c r="D49" s="362">
        <f>+'1er Sem coef act'!D49-'1er Sem distribuido'!D49</f>
        <v>63467.050139818341</v>
      </c>
      <c r="E49" s="362">
        <f>+'1er Sem coef act'!E49-'1er Sem distribuido'!E49</f>
        <v>0</v>
      </c>
      <c r="F49" s="362">
        <f>+'1er Sem coef act'!F49-'1er Sem distribuido'!F49</f>
        <v>0</v>
      </c>
      <c r="G49" s="362">
        <f>+'1er Sem coef act'!G49-'1er Sem distribuido'!G49</f>
        <v>0</v>
      </c>
      <c r="H49" s="362">
        <f>+'1er Sem coef act'!H49-'1er Sem distribuido'!H49</f>
        <v>0</v>
      </c>
      <c r="I49" s="362">
        <f>+'1er Sem coef act'!I49-'1er Sem distribuido'!I49</f>
        <v>0</v>
      </c>
      <c r="J49" s="362">
        <f>+'1er Sem coef act'!J49-'1er Sem distribuido'!J49</f>
        <v>33455.106748864055</v>
      </c>
      <c r="K49" s="363">
        <f t="shared" si="0"/>
        <v>96922.156888682395</v>
      </c>
    </row>
    <row r="50" spans="1:11">
      <c r="A50" s="145" t="s">
        <v>49</v>
      </c>
      <c r="B50" s="362">
        <f>+'1er Sem coef act'!B50-'1er Sem distribuido'!B50</f>
        <v>1.1175870895385742E-7</v>
      </c>
      <c r="C50" s="362">
        <f>+'1er Sem coef act'!C50-'1er Sem distribuido'!C50</f>
        <v>1.4901161193847656E-8</v>
      </c>
      <c r="D50" s="362">
        <f>+'1er Sem coef act'!D50-'1er Sem distribuido'!D50</f>
        <v>159662.22288843477</v>
      </c>
      <c r="E50" s="362">
        <f>+'1er Sem coef act'!E50-'1er Sem distribuido'!E50</f>
        <v>3.0267983675003052E-9</v>
      </c>
      <c r="F50" s="362">
        <f>+'1er Sem coef act'!F50-'1er Sem distribuido'!F50</f>
        <v>5.5879354476928711E-9</v>
      </c>
      <c r="G50" s="362">
        <f>+'1er Sem coef act'!G50-'1er Sem distribuido'!G50</f>
        <v>2.9103830456733704E-10</v>
      </c>
      <c r="H50" s="362">
        <f>+'1er Sem coef act'!H50-'1er Sem distribuido'!H50</f>
        <v>2.6775524020195007E-9</v>
      </c>
      <c r="I50" s="362">
        <f>+'1er Sem coef act'!I50-'1er Sem distribuido'!I50</f>
        <v>6.6938810050487518E-10</v>
      </c>
      <c r="J50" s="362">
        <f>+'1er Sem coef act'!J50-'1er Sem distribuido'!J50</f>
        <v>63420.230857739458</v>
      </c>
      <c r="K50" s="363">
        <f t="shared" si="0"/>
        <v>223082.45374631314</v>
      </c>
    </row>
    <row r="51" spans="1:11">
      <c r="A51" s="145" t="s">
        <v>50</v>
      </c>
      <c r="B51" s="362">
        <f>+'1er Sem coef act'!B51-'1er Sem distribuido'!B51</f>
        <v>0</v>
      </c>
      <c r="C51" s="362">
        <f>+'1er Sem coef act'!C51-'1er Sem distribuido'!C51</f>
        <v>0</v>
      </c>
      <c r="D51" s="362">
        <f>+'1er Sem coef act'!D51-'1er Sem distribuido'!D51</f>
        <v>1307488.8127385508</v>
      </c>
      <c r="E51" s="362">
        <f>+'1er Sem coef act'!E51-'1er Sem distribuido'!E51</f>
        <v>0</v>
      </c>
      <c r="F51" s="362">
        <f>+'1er Sem coef act'!F51-'1er Sem distribuido'!F51</f>
        <v>0</v>
      </c>
      <c r="G51" s="362">
        <f>+'1er Sem coef act'!G51-'1er Sem distribuido'!G51</f>
        <v>0</v>
      </c>
      <c r="H51" s="362">
        <f>+'1er Sem coef act'!H51-'1er Sem distribuido'!H51</f>
        <v>0</v>
      </c>
      <c r="I51" s="362">
        <f>+'1er Sem coef act'!I51-'1er Sem distribuido'!I51</f>
        <v>0</v>
      </c>
      <c r="J51" s="362">
        <f>+'1er Sem coef act'!J51-'1er Sem distribuido'!J51</f>
        <v>381.82447729246633</v>
      </c>
      <c r="K51" s="363">
        <f t="shared" si="0"/>
        <v>1307870.6372158432</v>
      </c>
    </row>
    <row r="52" spans="1:11" ht="13.5" thickBot="1">
      <c r="A52" s="145" t="s">
        <v>51</v>
      </c>
      <c r="B52" s="362">
        <f>+'1er Sem coef act'!B52-'1er Sem distribuido'!B52</f>
        <v>0</v>
      </c>
      <c r="C52" s="362">
        <f>+'1er Sem coef act'!C52-'1er Sem distribuido'!C52</f>
        <v>0</v>
      </c>
      <c r="D52" s="362">
        <f>+'1er Sem coef act'!D52-'1er Sem distribuido'!D52</f>
        <v>1582041.2921191975</v>
      </c>
      <c r="E52" s="362">
        <f>+'1er Sem coef act'!E52-'1er Sem distribuido'!E52</f>
        <v>0</v>
      </c>
      <c r="F52" s="362">
        <f>+'1er Sem coef act'!F52-'1er Sem distribuido'!F52</f>
        <v>0</v>
      </c>
      <c r="G52" s="362">
        <f>+'1er Sem coef act'!G52-'1er Sem distribuido'!G52</f>
        <v>0</v>
      </c>
      <c r="H52" s="362">
        <f>+'1er Sem coef act'!H52-'1er Sem distribuido'!H52</f>
        <v>0</v>
      </c>
      <c r="I52" s="362">
        <f>+'1er Sem coef act'!I52-'1er Sem distribuido'!I52</f>
        <v>0</v>
      </c>
      <c r="J52" s="362">
        <f>+'1er Sem coef act'!J52-'1er Sem distribuido'!J52</f>
        <v>438.44785203317588</v>
      </c>
      <c r="K52" s="363">
        <f t="shared" si="0"/>
        <v>1582479.7399712307</v>
      </c>
    </row>
    <row r="53" spans="1:11" ht="14.25" thickTop="1" thickBot="1">
      <c r="A53" s="146" t="s">
        <v>52</v>
      </c>
      <c r="B53" s="364">
        <f t="shared" ref="B53:E53" si="1">SUM(B2:B52)</f>
        <v>6.4820051193237305E-7</v>
      </c>
      <c r="C53" s="364">
        <f t="shared" si="1"/>
        <v>9.9185854196548462E-8</v>
      </c>
      <c r="D53" s="364">
        <f t="shared" si="1"/>
        <v>-3.119930624961853E-8</v>
      </c>
      <c r="E53" s="364">
        <f t="shared" si="1"/>
        <v>2.380693331360817E-8</v>
      </c>
      <c r="F53" s="364">
        <f>SUM(F2:F52)</f>
        <v>3.5041011869907379E-8</v>
      </c>
      <c r="G53" s="364">
        <f t="shared" ref="G53:K53" si="2">SUM(G2:G52)</f>
        <v>1.8480932340025902E-9</v>
      </c>
      <c r="H53" s="364">
        <f t="shared" si="2"/>
        <v>1.5978002920746803E-8</v>
      </c>
      <c r="I53" s="364">
        <f t="shared" si="2"/>
        <v>4.1036400943994522E-9</v>
      </c>
      <c r="J53" s="364">
        <f t="shared" si="2"/>
        <v>1.0317307896912098E-8</v>
      </c>
      <c r="K53" s="365">
        <f t="shared" si="2"/>
        <v>8.0349855124950409E-7</v>
      </c>
    </row>
    <row r="54" spans="1:11" ht="13.5" thickTop="1"/>
  </sheetData>
  <printOptions horizontalCentered="1"/>
  <pageMargins left="0.39370078740157483" right="0.39370078740157483" top="0.74803149606299213" bottom="0.15748031496062992" header="0.15748031496062992" footer="0.15748031496062992"/>
  <pageSetup scale="75" orientation="landscape" r:id="rId1"/>
  <headerFooter alignWithMargins="0">
    <oddHeader>&amp;LAnexo IV&amp;C
DIFERENCIAS DE PARTICIPACIONES CALCULADAS EN EL PRIMER SEMESTRE
CON EL COEFICIENTE PRELIMINAR Vs PARTICIPACIONES CALCULADAS DEL PRIMER SEMESTRE CON EL COEFICIENTE ACUTALIZADO 
SALDOS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+Estado!G$23*'CALCULO GARANTIA 2do Sem'!Q6</f>
        <v>580130.6388629484</v>
      </c>
      <c r="C2" s="209">
        <f>+Estado!G$24*'CALCULO GARANTIA 2do Sem'!Q6</f>
        <v>77072.563391394433</v>
      </c>
      <c r="D2" s="209">
        <f>+Estado!G$25*'Art.14 Frac.III 1er Sem'!Q5</f>
        <v>99800.100614753421</v>
      </c>
      <c r="E2" s="209">
        <f>+Estado!G$26*'CALCULO GARANTIA 2do Sem'!Q6</f>
        <v>13422.959884378593</v>
      </c>
      <c r="F2" s="209">
        <f>+Estado!G$27*'CALCULO GARANTIA 2do Sem'!Q6</f>
        <v>18850.424085341732</v>
      </c>
      <c r="G2" s="209">
        <f>+Estado!G$28*'CALCULO GARANTIA 2do Sem'!Q6</f>
        <v>1558.037079157381</v>
      </c>
      <c r="H2" s="209">
        <f>+Estado!G$29*'CALCULO GARANTIA 2do Sem'!Q6</f>
        <v>21164.391217076267</v>
      </c>
      <c r="I2" s="209">
        <f>+Estado!G$30*'CALCULO GARANTIA 2do Sem'!Q6</f>
        <v>3960.0937976030223</v>
      </c>
      <c r="J2" s="209">
        <f>+Estado!G$31*'COEF Art 14 F II 1er Sem'!N6</f>
        <v>7783.0769405376614</v>
      </c>
      <c r="K2" s="210">
        <f t="shared" ref="K2:K52" si="0">SUM(B2:J2)</f>
        <v>823742.28587319097</v>
      </c>
      <c r="L2" s="361">
        <v>43891</v>
      </c>
    </row>
    <row r="3" spans="1:12">
      <c r="A3" s="145" t="s">
        <v>2</v>
      </c>
      <c r="B3" s="209">
        <f>+Estado!G$23*'CALCULO GARANTIA 2do Sem'!Q7</f>
        <v>1149109.6428894005</v>
      </c>
      <c r="C3" s="209">
        <f>+Estado!G$24*'CALCULO GARANTIA 2do Sem'!Q7</f>
        <v>152663.58965084542</v>
      </c>
      <c r="D3" s="209">
        <f>+Estado!G$25*'Art.14 Frac.III 1er Sem'!Q6</f>
        <v>267530.06431910332</v>
      </c>
      <c r="E3" s="209">
        <f>+Estado!G$26*'CALCULO GARANTIA 2do Sem'!Q7</f>
        <v>26587.895218719772</v>
      </c>
      <c r="F3" s="209">
        <f>+Estado!G$27*'CALCULO GARANTIA 2do Sem'!Q7</f>
        <v>37338.493501182049</v>
      </c>
      <c r="G3" s="209">
        <f>+Estado!G$28*'CALCULO GARANTIA 2do Sem'!Q7</f>
        <v>3086.1245928125181</v>
      </c>
      <c r="H3" s="209">
        <f>+Estado!G$29*'CALCULO GARANTIA 2do Sem'!Q7</f>
        <v>41921.947237769564</v>
      </c>
      <c r="I3" s="209">
        <f>+Estado!G$30*'CALCULO GARANTIA 2do Sem'!Q7</f>
        <v>7844.0641895612416</v>
      </c>
      <c r="J3" s="209">
        <f>+Estado!G$31*'COEF Art 14 F II 1er Sem'!N7</f>
        <v>16749.707485218401</v>
      </c>
      <c r="K3" s="210">
        <f t="shared" si="0"/>
        <v>1702831.5290846124</v>
      </c>
      <c r="L3" s="361">
        <v>43891</v>
      </c>
    </row>
    <row r="4" spans="1:12">
      <c r="A4" s="145" t="s">
        <v>247</v>
      </c>
      <c r="B4" s="209">
        <f>+Estado!G$23*'CALCULO GARANTIA 2do Sem'!Q8</f>
        <v>1195413.1081101387</v>
      </c>
      <c r="C4" s="209">
        <f>+Estado!G$24*'CALCULO GARANTIA 2do Sem'!Q8</f>
        <v>158815.18123970073</v>
      </c>
      <c r="D4" s="209">
        <f>+Estado!G$25*'Art.14 Frac.III 1er Sem'!Q7</f>
        <v>237555.62673340173</v>
      </c>
      <c r="E4" s="209">
        <f>+Estado!G$26*'CALCULO GARANTIA 2do Sem'!Q8</f>
        <v>27659.256588951626</v>
      </c>
      <c r="F4" s="209">
        <f>+Estado!G$27*'CALCULO GARANTIA 2do Sem'!Q8</f>
        <v>38843.051091421636</v>
      </c>
      <c r="G4" s="209">
        <f>+Estado!G$28*'CALCULO GARANTIA 2do Sem'!Q8</f>
        <v>3210.4802307922378</v>
      </c>
      <c r="H4" s="209">
        <f>+Estado!G$29*'CALCULO GARANTIA 2do Sem'!Q8</f>
        <v>43611.195463925578</v>
      </c>
      <c r="I4" s="209">
        <f>+Estado!G$30*'CALCULO GARANTIA 2do Sem'!Q8</f>
        <v>8160.1413851866428</v>
      </c>
      <c r="J4" s="209">
        <f>+Estado!G$31*'COEF Art 14 F II 1er Sem'!N8</f>
        <v>15319.827132031614</v>
      </c>
      <c r="K4" s="210">
        <f t="shared" si="0"/>
        <v>1728587.8679755505</v>
      </c>
      <c r="L4" s="361">
        <v>43891</v>
      </c>
    </row>
    <row r="5" spans="1:12">
      <c r="A5" s="145" t="s">
        <v>4</v>
      </c>
      <c r="B5" s="209">
        <f>+Estado!G$23*'CALCULO GARANTIA 2do Sem'!Q9</f>
        <v>3306434.1935206489</v>
      </c>
      <c r="C5" s="209">
        <f>+Estado!G$24*'CALCULO GARANTIA 2do Sem'!Q9</f>
        <v>439272.36713280593</v>
      </c>
      <c r="D5" s="209">
        <f>+Estado!G$25*'Art.14 Frac.III 1er Sem'!Q8</f>
        <v>384107.93481523969</v>
      </c>
      <c r="E5" s="209">
        <f>+Estado!G$26*'CALCULO GARANTIA 2do Sem'!Q9</f>
        <v>76503.688250208594</v>
      </c>
      <c r="F5" s="209">
        <f>+Estado!G$27*'CALCULO GARANTIA 2do Sem'!Q9</f>
        <v>107437.32977161986</v>
      </c>
      <c r="G5" s="209">
        <f>+Estado!G$28*'CALCULO GARANTIA 2do Sem'!Q9</f>
        <v>8879.97759159212</v>
      </c>
      <c r="H5" s="209">
        <f>+Estado!G$29*'CALCULO GARANTIA 2do Sem'!Q9</f>
        <v>120625.70413854836</v>
      </c>
      <c r="I5" s="209">
        <f>+Estado!G$30*'CALCULO GARANTIA 2do Sem'!Q9</f>
        <v>22570.415462985024</v>
      </c>
      <c r="J5" s="209">
        <f>+Estado!G$31*'COEF Art 14 F II 1er Sem'!N9</f>
        <v>112093.77740106524</v>
      </c>
      <c r="K5" s="210">
        <f t="shared" si="0"/>
        <v>4577925.3880847134</v>
      </c>
      <c r="L5" s="361">
        <v>43891</v>
      </c>
    </row>
    <row r="6" spans="1:12">
      <c r="A6" s="145" t="s">
        <v>5</v>
      </c>
      <c r="B6" s="209">
        <f>+Estado!G$23*'CALCULO GARANTIA 2do Sem'!Q10</f>
        <v>4175947.5632765437</v>
      </c>
      <c r="C6" s="209">
        <f>+Estado!G$24*'CALCULO GARANTIA 2do Sem'!Q10</f>
        <v>554790.5277345737</v>
      </c>
      <c r="D6" s="209">
        <f>+Estado!G$25*'Art.14 Frac.III 1er Sem'!Q9</f>
        <v>88759.334275271263</v>
      </c>
      <c r="E6" s="209">
        <f>+Estado!G$26*'CALCULO GARANTIA 2do Sem'!Q10</f>
        <v>96622.334464172003</v>
      </c>
      <c r="F6" s="209">
        <f>+Estado!G$27*'CALCULO GARANTIA 2do Sem'!Q10</f>
        <v>135690.78626876129</v>
      </c>
      <c r="G6" s="209">
        <f>+Estado!G$28*'CALCULO GARANTIA 2do Sem'!Q10</f>
        <v>11215.200005560868</v>
      </c>
      <c r="H6" s="209">
        <f>+Estado!G$29*'CALCULO GARANTIA 2do Sem'!Q10</f>
        <v>152347.3886923262</v>
      </c>
      <c r="I6" s="209">
        <f>+Estado!G$30*'CALCULO GARANTIA 2do Sem'!Q10</f>
        <v>28505.896666412191</v>
      </c>
      <c r="J6" s="209">
        <f>+Estado!G$31*'COEF Art 14 F II 1er Sem'!N10</f>
        <v>72988.911594869976</v>
      </c>
      <c r="K6" s="210">
        <f t="shared" si="0"/>
        <v>5316867.9429784901</v>
      </c>
      <c r="L6" s="361">
        <v>43891</v>
      </c>
    </row>
    <row r="7" spans="1:12">
      <c r="A7" s="145" t="s">
        <v>6</v>
      </c>
      <c r="B7" s="209">
        <f>+Estado!G$23*'CALCULO GARANTIA 2do Sem'!Q11</f>
        <v>28490140.787946302</v>
      </c>
      <c r="C7" s="209">
        <f>+Estado!G$24*'CALCULO GARANTIA 2do Sem'!Q11</f>
        <v>3785023.6391798072</v>
      </c>
      <c r="D7" s="209">
        <f>+Estado!G$25*'Art.14 Frac.III 1er Sem'!Q10</f>
        <v>687887.40014502814</v>
      </c>
      <c r="E7" s="209">
        <f>+Estado!G$26*'CALCULO GARANTIA 2do Sem'!Q11</f>
        <v>659199.82720865379</v>
      </c>
      <c r="F7" s="209">
        <f>+Estado!G$27*'CALCULO GARANTIA 2do Sem'!Q11</f>
        <v>925741.89350953104</v>
      </c>
      <c r="G7" s="209">
        <f>+Estado!G$28*'CALCULO GARANTIA 2do Sem'!Q11</f>
        <v>76514.999836995208</v>
      </c>
      <c r="H7" s="209">
        <f>+Estado!G$29*'CALCULO GARANTIA 2do Sem'!Q11</f>
        <v>1039380.5206487736</v>
      </c>
      <c r="I7" s="209">
        <f>+Estado!G$30*'CALCULO GARANTIA 2do Sem'!Q11</f>
        <v>194479.69520850765</v>
      </c>
      <c r="J7" s="209">
        <f>+Estado!G$31*'COEF Art 14 F II 1er Sem'!N11</f>
        <v>1625297.9160869401</v>
      </c>
      <c r="K7" s="210">
        <f t="shared" si="0"/>
        <v>37483666.679770537</v>
      </c>
      <c r="L7" s="361">
        <v>43891</v>
      </c>
    </row>
    <row r="8" spans="1:12">
      <c r="A8" s="145" t="s">
        <v>7</v>
      </c>
      <c r="B8" s="209">
        <f>+Estado!G$23*'CALCULO GARANTIA 2do Sem'!Q12</f>
        <v>4766871.1148518762</v>
      </c>
      <c r="C8" s="209">
        <f>+Estado!G$24*'CALCULO GARANTIA 2do Sem'!Q12</f>
        <v>633296.97065840138</v>
      </c>
      <c r="D8" s="209">
        <f>+Estado!G$25*'Art.14 Frac.III 1er Sem'!Q11</f>
        <v>0</v>
      </c>
      <c r="E8" s="209">
        <f>+Estado!G$26*'CALCULO GARANTIA 2do Sem'!Q12</f>
        <v>110295.01884966965</v>
      </c>
      <c r="F8" s="209">
        <f>+Estado!G$27*'CALCULO GARANTIA 2do Sem'!Q12</f>
        <v>154891.90891769429</v>
      </c>
      <c r="G8" s="209">
        <f>+Estado!G$28*'CALCULO GARANTIA 2do Sem'!Q12</f>
        <v>12802.22324244121</v>
      </c>
      <c r="H8" s="209">
        <f>+Estado!G$29*'CALCULO GARANTIA 2do Sem'!Q12</f>
        <v>173905.52816490637</v>
      </c>
      <c r="I8" s="209">
        <f>+Estado!G$30*'CALCULO GARANTIA 2do Sem'!Q12</f>
        <v>32539.6651569674</v>
      </c>
      <c r="J8" s="209">
        <f>+Estado!G$31*'COEF Art 14 F II 1er Sem'!N12</f>
        <v>84000.997237029806</v>
      </c>
      <c r="K8" s="210">
        <f t="shared" si="0"/>
        <v>5968603.4270789856</v>
      </c>
      <c r="L8" s="361">
        <v>43891</v>
      </c>
    </row>
    <row r="9" spans="1:12">
      <c r="A9" s="145" t="s">
        <v>8</v>
      </c>
      <c r="B9" s="209">
        <f>+Estado!G$23*'CALCULO GARANTIA 2do Sem'!Q13</f>
        <v>757957.77008001169</v>
      </c>
      <c r="C9" s="209">
        <f>+Estado!G$24*'CALCULO GARANTIA 2do Sem'!Q13</f>
        <v>100697.57459628404</v>
      </c>
      <c r="D9" s="209">
        <f>+Estado!G$25*'Art.14 Frac.III 1er Sem'!Q12</f>
        <v>358132.39793787029</v>
      </c>
      <c r="E9" s="209">
        <f>+Estado!G$26*'CALCULO GARANTIA 2do Sem'!Q13</f>
        <v>17537.492523715147</v>
      </c>
      <c r="F9" s="209">
        <f>+Estado!G$27*'CALCULO GARANTIA 2do Sem'!Q13</f>
        <v>24628.634393094959</v>
      </c>
      <c r="G9" s="209">
        <f>+Estado!G$28*'CALCULO GARANTIA 2do Sem'!Q13</f>
        <v>2035.6213430387156</v>
      </c>
      <c r="H9" s="209">
        <f>+Estado!G$29*'CALCULO GARANTIA 2do Sem'!Q13</f>
        <v>27651.900619208373</v>
      </c>
      <c r="I9" s="209">
        <f>+Estado!G$30*'CALCULO GARANTIA 2do Sem'!Q13</f>
        <v>5173.9792092725065</v>
      </c>
      <c r="J9" s="209">
        <f>+Estado!G$31*'COEF Art 14 F II 1er Sem'!N13</f>
        <v>15155.444591798894</v>
      </c>
      <c r="K9" s="210">
        <f t="shared" si="0"/>
        <v>1308970.8152942946</v>
      </c>
      <c r="L9" s="361">
        <v>43891</v>
      </c>
    </row>
    <row r="10" spans="1:12">
      <c r="A10" s="145" t="s">
        <v>9</v>
      </c>
      <c r="B10" s="209">
        <f>+Estado!G$23*'CALCULO GARANTIA 2do Sem'!Q14</f>
        <v>7534248.5493820319</v>
      </c>
      <c r="C10" s="209">
        <f>+Estado!G$24*'CALCULO GARANTIA 2do Sem'!Q14</f>
        <v>1000953.5956709752</v>
      </c>
      <c r="D10" s="209">
        <f>+Estado!G$25*'Art.14 Frac.III 1er Sem'!Q13</f>
        <v>193306.43061194135</v>
      </c>
      <c r="E10" s="209">
        <f>+Estado!G$26*'CALCULO GARANTIA 2do Sem'!Q14</f>
        <v>174326.10736697237</v>
      </c>
      <c r="F10" s="209">
        <f>+Estado!G$27*'CALCULO GARANTIA 2do Sem'!Q14</f>
        <v>244813.44512089132</v>
      </c>
      <c r="G10" s="209">
        <f>+Estado!G$28*'CALCULO GARANTIA 2do Sem'!Q14</f>
        <v>20234.474473771214</v>
      </c>
      <c r="H10" s="209">
        <f>+Estado!G$29*'CALCULO GARANTIA 2do Sem'!Q14</f>
        <v>274865.30299166183</v>
      </c>
      <c r="I10" s="209">
        <f>+Estado!G$30*'CALCULO GARANTIA 2do Sem'!Q14</f>
        <v>51430.365768107564</v>
      </c>
      <c r="J10" s="209">
        <f>+Estado!G$31*'COEF Art 14 F II 1er Sem'!N14</f>
        <v>262409.57178870041</v>
      </c>
      <c r="K10" s="210">
        <f t="shared" si="0"/>
        <v>9756587.8431750517</v>
      </c>
      <c r="L10" s="361">
        <v>43891</v>
      </c>
    </row>
    <row r="11" spans="1:12">
      <c r="A11" s="145" t="s">
        <v>10</v>
      </c>
      <c r="B11" s="209">
        <f>+Estado!G$23*'CALCULO GARANTIA 2do Sem'!Q15</f>
        <v>1251806.4729404782</v>
      </c>
      <c r="C11" s="209">
        <f>+Estado!G$24*'CALCULO GARANTIA 2do Sem'!Q15</f>
        <v>166307.25439456676</v>
      </c>
      <c r="D11" s="209">
        <f>+Estado!G$25*'Art.14 Frac.III 1er Sem'!Q14</f>
        <v>388579.08848382597</v>
      </c>
      <c r="E11" s="209">
        <f>+Estado!G$26*'CALCULO GARANTIA 2do Sem'!Q15</f>
        <v>28964.076267750905</v>
      </c>
      <c r="F11" s="209">
        <f>+Estado!G$27*'CALCULO GARANTIA 2do Sem'!Q15</f>
        <v>40675.463950592188</v>
      </c>
      <c r="G11" s="209">
        <f>+Estado!G$28*'CALCULO GARANTIA 2do Sem'!Q15</f>
        <v>3361.9339681716829</v>
      </c>
      <c r="H11" s="209">
        <f>+Estado!G$29*'CALCULO GARANTIA 2do Sem'!Q15</f>
        <v>45668.544542498508</v>
      </c>
      <c r="I11" s="209">
        <f>+Estado!G$30*'CALCULO GARANTIA 2do Sem'!Q15</f>
        <v>8545.0943584140223</v>
      </c>
      <c r="J11" s="209">
        <f>+Estado!G$31*'COEF Art 14 F II 1er Sem'!N15</f>
        <v>101037.71423815467</v>
      </c>
      <c r="K11" s="210">
        <f t="shared" si="0"/>
        <v>2034945.6431444529</v>
      </c>
      <c r="L11" s="361">
        <v>43891</v>
      </c>
    </row>
    <row r="12" spans="1:12">
      <c r="A12" s="145" t="s">
        <v>11</v>
      </c>
      <c r="B12" s="209">
        <f>+Estado!G$23*'CALCULO GARANTIA 2do Sem'!Q16</f>
        <v>1818688.9805839011</v>
      </c>
      <c r="C12" s="209">
        <f>+Estado!G$24*'CALCULO GARANTIA 2do Sem'!Q16</f>
        <v>241619.75313011801</v>
      </c>
      <c r="D12" s="209">
        <f>+Estado!G$25*'Art.14 Frac.III 1er Sem'!Q15</f>
        <v>202545.58738418744</v>
      </c>
      <c r="E12" s="209">
        <f>+Estado!G$26*'CALCULO GARANTIA 2do Sem'!Q16</f>
        <v>42080.503240419785</v>
      </c>
      <c r="F12" s="209">
        <f>+Estado!G$27*'CALCULO GARANTIA 2do Sem'!Q16</f>
        <v>59095.411044896544</v>
      </c>
      <c r="G12" s="209">
        <f>+Estado!G$28*'CALCULO GARANTIA 2do Sem'!Q16</f>
        <v>4884.390992964034</v>
      </c>
      <c r="H12" s="209">
        <f>+Estado!G$29*'CALCULO GARANTIA 2do Sem'!Q16</f>
        <v>66349.615946343125</v>
      </c>
      <c r="I12" s="209">
        <f>+Estado!G$30*'CALCULO GARANTIA 2do Sem'!Q16</f>
        <v>12414.753624968827</v>
      </c>
      <c r="J12" s="209">
        <f>+Estado!G$31*'COEF Art 14 F II 1er Sem'!N16</f>
        <v>31004.482379591424</v>
      </c>
      <c r="K12" s="210">
        <f t="shared" si="0"/>
        <v>2478683.4783273903</v>
      </c>
      <c r="L12" s="361">
        <v>43891</v>
      </c>
    </row>
    <row r="13" spans="1:12">
      <c r="A13" s="145" t="s">
        <v>12</v>
      </c>
      <c r="B13" s="209">
        <f>+Estado!G$23*'CALCULO GARANTIA 2do Sem'!Q17</f>
        <v>3824969.0292683835</v>
      </c>
      <c r="C13" s="209">
        <f>+Estado!G$24*'CALCULO GARANTIA 2do Sem'!Q17</f>
        <v>508161.69364233885</v>
      </c>
      <c r="D13" s="209">
        <f>+Estado!G$25*'Art.14 Frac.III 1er Sem'!Q16</f>
        <v>284840.94912735047</v>
      </c>
      <c r="E13" s="209">
        <f>+Estado!G$26*'CALCULO GARANTIA 2do Sem'!Q17</f>
        <v>88501.45536096966</v>
      </c>
      <c r="F13" s="209">
        <f>+Estado!G$27*'CALCULO GARANTIA 2do Sem'!Q17</f>
        <v>124286.29602519675</v>
      </c>
      <c r="G13" s="209">
        <f>+Estado!G$28*'CALCULO GARANTIA 2do Sem'!Q17</f>
        <v>10272.588922228308</v>
      </c>
      <c r="H13" s="209">
        <f>+Estado!G$29*'CALCULO GARANTIA 2do Sem'!Q17</f>
        <v>139542.95033839971</v>
      </c>
      <c r="I13" s="209">
        <f>+Estado!G$30*'CALCULO GARANTIA 2do Sem'!Q17</f>
        <v>26110.043349059866</v>
      </c>
      <c r="J13" s="209">
        <f>+Estado!G$31*'COEF Art 14 F II 1er Sem'!N17</f>
        <v>56608.670168589182</v>
      </c>
      <c r="K13" s="210">
        <f t="shared" si="0"/>
        <v>5063293.676202517</v>
      </c>
      <c r="L13" s="361">
        <v>43891</v>
      </c>
    </row>
    <row r="14" spans="1:12">
      <c r="A14" s="145" t="s">
        <v>13</v>
      </c>
      <c r="B14" s="209">
        <f>+Estado!G$23*'CALCULO GARANTIA 2do Sem'!Q18</f>
        <v>1946180.7786971268</v>
      </c>
      <c r="C14" s="209">
        <f>+Estado!G$24*'CALCULO GARANTIA 2do Sem'!Q18</f>
        <v>258557.52375230679</v>
      </c>
      <c r="D14" s="209">
        <f>+Estado!G$25*'Art.14 Frac.III 1er Sem'!Q17</f>
        <v>238544.11789482553</v>
      </c>
      <c r="E14" s="209">
        <f>+Estado!G$26*'CALCULO GARANTIA 2do Sem'!Q18</f>
        <v>45030.385865159777</v>
      </c>
      <c r="F14" s="209">
        <f>+Estado!G$27*'CALCULO GARANTIA 2do Sem'!Q18</f>
        <v>63238.054616605623</v>
      </c>
      <c r="G14" s="209">
        <f>+Estado!G$28*'CALCULO GARANTIA 2do Sem'!Q18</f>
        <v>5226.7913687452192</v>
      </c>
      <c r="H14" s="209">
        <f>+Estado!G$29*'CALCULO GARANTIA 2do Sem'!Q18</f>
        <v>71000.786064724452</v>
      </c>
      <c r="I14" s="209">
        <f>+Estado!G$30*'CALCULO GARANTIA 2do Sem'!Q18</f>
        <v>13285.039462557066</v>
      </c>
      <c r="J14" s="209">
        <f>+Estado!G$31*'COEF Art 14 F II 1er Sem'!N18</f>
        <v>113026.16735247933</v>
      </c>
      <c r="K14" s="210">
        <f t="shared" si="0"/>
        <v>2754089.6450745305</v>
      </c>
      <c r="L14" s="361">
        <v>43891</v>
      </c>
    </row>
    <row r="15" spans="1:12">
      <c r="A15" s="145" t="s">
        <v>14</v>
      </c>
      <c r="B15" s="209">
        <f>+Estado!G$23*'CALCULO GARANTIA 2do Sem'!Q19</f>
        <v>10659957.741526401</v>
      </c>
      <c r="C15" s="209">
        <f>+Estado!G$24*'CALCULO GARANTIA 2do Sem'!Q19</f>
        <v>1416215.9585187398</v>
      </c>
      <c r="D15" s="209">
        <f>+Estado!G$25*'Art.14 Frac.III 1er Sem'!Q18</f>
        <v>217506.65660683374</v>
      </c>
      <c r="E15" s="209">
        <f>+Estado!G$26*'CALCULO GARANTIA 2do Sem'!Q19</f>
        <v>246648.21257179524</v>
      </c>
      <c r="F15" s="209">
        <f>+Estado!G$27*'CALCULO GARANTIA 2do Sem'!Q19</f>
        <v>346378.40289463836</v>
      </c>
      <c r="G15" s="209">
        <f>+Estado!G$28*'CALCULO GARANTIA 2do Sem'!Q19</f>
        <v>28629.085090388693</v>
      </c>
      <c r="H15" s="209">
        <f>+Estado!G$29*'CALCULO GARANTIA 2do Sem'!Q19</f>
        <v>388897.77730299218</v>
      </c>
      <c r="I15" s="209">
        <f>+Estado!G$30*'CALCULO GARANTIA 2do Sem'!Q19</f>
        <v>72767.114348018193</v>
      </c>
      <c r="J15" s="209">
        <f>+Estado!G$31*'COEF Art 14 F II 1er Sem'!N19</f>
        <v>184076.72233817278</v>
      </c>
      <c r="K15" s="210">
        <f t="shared" si="0"/>
        <v>13561077.671197983</v>
      </c>
      <c r="L15" s="361">
        <v>43891</v>
      </c>
    </row>
    <row r="16" spans="1:12">
      <c r="A16" s="145" t="s">
        <v>15</v>
      </c>
      <c r="B16" s="209">
        <f>+Estado!G$23*'CALCULO GARANTIA 2do Sem'!Q20</f>
        <v>1360858.8409576463</v>
      </c>
      <c r="C16" s="209">
        <f>+Estado!G$24*'CALCULO GARANTIA 2do Sem'!Q20</f>
        <v>180795.2765467125</v>
      </c>
      <c r="D16" s="209">
        <f>+Estado!G$25*'Art.14 Frac.III 1er Sem'!Q19</f>
        <v>111085.41028298618</v>
      </c>
      <c r="E16" s="209">
        <f>+Estado!G$26*'CALCULO GARANTIA 2do Sem'!Q20</f>
        <v>31487.310627618514</v>
      </c>
      <c r="F16" s="209">
        <f>+Estado!G$27*'CALCULO GARANTIA 2do Sem'!Q20</f>
        <v>44218.947516058579</v>
      </c>
      <c r="G16" s="209">
        <f>+Estado!G$28*'CALCULO GARANTIA 2do Sem'!Q20</f>
        <v>3654.8121951753146</v>
      </c>
      <c r="H16" s="209">
        <f>+Estado!G$29*'CALCULO GARANTIA 2do Sem'!Q20</f>
        <v>49647.005298144228</v>
      </c>
      <c r="I16" s="209">
        <f>+Estado!G$30*'CALCULO GARANTIA 2do Sem'!Q20</f>
        <v>9289.5087665982683</v>
      </c>
      <c r="J16" s="209">
        <f>+Estado!G$31*'COEF Art 14 F II 1er Sem'!N20</f>
        <v>17695.436597283588</v>
      </c>
      <c r="K16" s="210">
        <f t="shared" si="0"/>
        <v>1808732.5487882236</v>
      </c>
      <c r="L16" s="361">
        <v>43891</v>
      </c>
    </row>
    <row r="17" spans="1:12">
      <c r="A17" s="145" t="s">
        <v>16</v>
      </c>
      <c r="B17" s="209">
        <f>+Estado!G$23*'CALCULO GARANTIA 2do Sem'!Q21</f>
        <v>947665.62359723833</v>
      </c>
      <c r="C17" s="209">
        <f>+Estado!G$24*'CALCULO GARANTIA 2do Sem'!Q21</f>
        <v>125900.984977624</v>
      </c>
      <c r="D17" s="209">
        <f>+Estado!G$25*'Art.14 Frac.III 1er Sem'!Q20</f>
        <v>340017.35604793462</v>
      </c>
      <c r="E17" s="209">
        <f>+Estado!G$26*'CALCULO GARANTIA 2do Sem'!Q21</f>
        <v>21926.919209580778</v>
      </c>
      <c r="F17" s="209">
        <f>+Estado!G$27*'CALCULO GARANTIA 2do Sem'!Q21</f>
        <v>30792.889909970752</v>
      </c>
      <c r="G17" s="209">
        <f>+Estado!G$28*'CALCULO GARANTIA 2do Sem'!Q21</f>
        <v>2545.1132577676367</v>
      </c>
      <c r="H17" s="209">
        <f>+Estado!G$29*'CALCULO GARANTIA 2do Sem'!Q21</f>
        <v>34572.843868576907</v>
      </c>
      <c r="I17" s="209">
        <f>+Estado!G$30*'CALCULO GARANTIA 2do Sem'!Q21</f>
        <v>6468.9649310103159</v>
      </c>
      <c r="J17" s="209">
        <f>+Estado!G$31*'COEF Art 14 F II 1er Sem'!N21</f>
        <v>11711.682625273928</v>
      </c>
      <c r="K17" s="210">
        <f t="shared" si="0"/>
        <v>1521602.3784249774</v>
      </c>
      <c r="L17" s="361">
        <v>43891</v>
      </c>
    </row>
    <row r="18" spans="1:12">
      <c r="A18" s="145" t="s">
        <v>17</v>
      </c>
      <c r="B18" s="209">
        <f>+Estado!G$23*'CALCULO GARANTIA 2do Sem'!Q22</f>
        <v>8311154.6422878448</v>
      </c>
      <c r="C18" s="209">
        <f>+Estado!G$24*'CALCULO GARANTIA 2do Sem'!Q22</f>
        <v>1104168.5270733307</v>
      </c>
      <c r="D18" s="209">
        <f>+Estado!G$25*'Art.14 Frac.III 1er Sem'!Q21</f>
        <v>171641.28130918444</v>
      </c>
      <c r="E18" s="209">
        <f>+Estado!G$26*'CALCULO GARANTIA 2do Sem'!Q22</f>
        <v>192302.02282533117</v>
      </c>
      <c r="F18" s="209">
        <f>+Estado!G$27*'CALCULO GARANTIA 2do Sem'!Q22</f>
        <v>270057.77518155589</v>
      </c>
      <c r="G18" s="209">
        <f>+Estado!G$28*'CALCULO GARANTIA 2do Sem'!Q22</f>
        <v>22320.98468144274</v>
      </c>
      <c r="H18" s="209">
        <f>+Estado!G$29*'CALCULO GARANTIA 2do Sem'!Q22</f>
        <v>303208.47845540993</v>
      </c>
      <c r="I18" s="209">
        <f>+Estado!G$30*'CALCULO GARANTIA 2do Sem'!Q22</f>
        <v>56733.690215625902</v>
      </c>
      <c r="J18" s="209">
        <f>+Estado!G$31*'COEF Art 14 F II 1er Sem'!N22</f>
        <v>170226.28693630709</v>
      </c>
      <c r="K18" s="210">
        <f t="shared" si="0"/>
        <v>10601813.688966032</v>
      </c>
      <c r="L18" s="361">
        <v>43891</v>
      </c>
    </row>
    <row r="19" spans="1:12">
      <c r="A19" s="145" t="s">
        <v>18</v>
      </c>
      <c r="B19" s="209">
        <f>+Estado!G$23*'CALCULO GARANTIA 2do Sem'!Q23</f>
        <v>10193916.564274689</v>
      </c>
      <c r="C19" s="209">
        <f>+Estado!G$24*'CALCULO GARANTIA 2do Sem'!Q23</f>
        <v>1354300.6143349994</v>
      </c>
      <c r="D19" s="209">
        <f>+Estado!G$25*'Art.14 Frac.III 1er Sem'!Q22</f>
        <v>277452.37970471731</v>
      </c>
      <c r="E19" s="209">
        <f>+Estado!G$26*'CALCULO GARANTIA 2do Sem'!Q23</f>
        <v>235865.03442595672</v>
      </c>
      <c r="F19" s="209">
        <f>+Estado!G$27*'CALCULO GARANTIA 2do Sem'!Q23</f>
        <v>331235.13473413343</v>
      </c>
      <c r="G19" s="209">
        <f>+Estado!G$28*'CALCULO GARANTIA 2do Sem'!Q23</f>
        <v>27377.454188777476</v>
      </c>
      <c r="H19" s="209">
        <f>+Estado!G$29*'CALCULO GARANTIA 2do Sem'!Q23</f>
        <v>371895.61065660656</v>
      </c>
      <c r="I19" s="209">
        <f>+Estado!G$30*'CALCULO GARANTIA 2do Sem'!Q23</f>
        <v>69585.819219253055</v>
      </c>
      <c r="J19" s="209">
        <f>+Estado!G$31*'COEF Art 14 F II 1er Sem'!N23</f>
        <v>665373.49315628805</v>
      </c>
      <c r="K19" s="210">
        <f t="shared" si="0"/>
        <v>13527002.104695421</v>
      </c>
      <c r="L19" s="361">
        <v>43891</v>
      </c>
    </row>
    <row r="20" spans="1:12">
      <c r="A20" s="145" t="s">
        <v>19</v>
      </c>
      <c r="B20" s="209">
        <f>+Estado!G$23*'CALCULO GARANTIA 2do Sem'!Q24</f>
        <v>1597406.8077699449</v>
      </c>
      <c r="C20" s="209">
        <f>+Estado!G$24*'CALCULO GARANTIA 2do Sem'!Q24</f>
        <v>212221.57425610372</v>
      </c>
      <c r="D20" s="209">
        <f>+Estado!G$25*'Art.14 Frac.III 1er Sem'!Q23</f>
        <v>113597.17416511683</v>
      </c>
      <c r="E20" s="209">
        <f>+Estado!G$26*'CALCULO GARANTIA 2do Sem'!Q24</f>
        <v>36960.515551730292</v>
      </c>
      <c r="F20" s="209">
        <f>+Estado!G$27*'CALCULO GARANTIA 2do Sem'!Q24</f>
        <v>51905.198150358519</v>
      </c>
      <c r="G20" s="209">
        <f>+Estado!G$28*'CALCULO GARANTIA 2do Sem'!Q24</f>
        <v>4290.1010053219516</v>
      </c>
      <c r="H20" s="209">
        <f>+Estado!G$29*'CALCULO GARANTIA 2do Sem'!Q24</f>
        <v>58276.774829076006</v>
      </c>
      <c r="I20" s="209">
        <f>+Estado!G$30*'CALCULO GARANTIA 2do Sem'!Q24</f>
        <v>10904.23495662508</v>
      </c>
      <c r="J20" s="209">
        <f>+Estado!G$31*'COEF Art 14 F II 1er Sem'!N24</f>
        <v>24398.205979101102</v>
      </c>
      <c r="K20" s="210">
        <f t="shared" si="0"/>
        <v>2109960.5866633784</v>
      </c>
      <c r="L20" s="361">
        <v>43891</v>
      </c>
    </row>
    <row r="21" spans="1:12">
      <c r="A21" s="145" t="s">
        <v>20</v>
      </c>
      <c r="B21" s="209">
        <f>+Estado!G$23*'CALCULO GARANTIA 2do Sem'!Q25</f>
        <v>21835605.630278725</v>
      </c>
      <c r="C21" s="209">
        <f>+Estado!G$24*'CALCULO GARANTIA 2do Sem'!Q25</f>
        <v>2900943.3158498034</v>
      </c>
      <c r="D21" s="209">
        <f>+Estado!G$25*'Art.14 Frac.III 1er Sem'!Q24</f>
        <v>420449.77601568459</v>
      </c>
      <c r="E21" s="209">
        <f>+Estado!G$26*'CALCULO GARANTIA 2do Sem'!Q25</f>
        <v>505228.37235560146</v>
      </c>
      <c r="F21" s="209">
        <f>+Estado!G$27*'CALCULO GARANTIA 2do Sem'!Q25</f>
        <v>709513.3384056096</v>
      </c>
      <c r="G21" s="209">
        <f>+Estado!G$28*'CALCULO GARANTIA 2do Sem'!Q25</f>
        <v>58643.141628430807</v>
      </c>
      <c r="H21" s="209">
        <f>+Estado!G$29*'CALCULO GARANTIA 2do Sem'!Q25</f>
        <v>796609.02055922733</v>
      </c>
      <c r="I21" s="209">
        <f>+Estado!G$30*'CALCULO GARANTIA 2do Sem'!Q25</f>
        <v>149054.43813975246</v>
      </c>
      <c r="J21" s="209">
        <f>+Estado!G$31*'COEF Art 14 F II 1er Sem'!N25</f>
        <v>1132405.1328826291</v>
      </c>
      <c r="K21" s="210">
        <f t="shared" si="0"/>
        <v>28508452.166115463</v>
      </c>
      <c r="L21" s="361">
        <v>43891</v>
      </c>
    </row>
    <row r="22" spans="1:12">
      <c r="A22" s="145" t="s">
        <v>21</v>
      </c>
      <c r="B22" s="209">
        <f>+Estado!G$23*'CALCULO GARANTIA 2do Sem'!Q26</f>
        <v>3223944.6442604843</v>
      </c>
      <c r="C22" s="209">
        <f>+Estado!G$24*'CALCULO GARANTIA 2do Sem'!Q26</f>
        <v>428313.31655250461</v>
      </c>
      <c r="D22" s="209">
        <f>+Estado!G$25*'Art.14 Frac.III 1er Sem'!Q25</f>
        <v>326728.39412054868</v>
      </c>
      <c r="E22" s="209">
        <f>+Estado!G$26*'CALCULO GARANTIA 2do Sem'!Q26</f>
        <v>74595.059682046995</v>
      </c>
      <c r="F22" s="209">
        <f>+Estado!G$27*'CALCULO GARANTIA 2do Sem'!Q26</f>
        <v>104756.96283011424</v>
      </c>
      <c r="G22" s="209">
        <f>+Estado!G$28*'CALCULO GARANTIA 2do Sem'!Q26</f>
        <v>8658.4382213526551</v>
      </c>
      <c r="H22" s="209">
        <f>+Estado!G$29*'CALCULO GARANTIA 2do Sem'!Q26</f>
        <v>117616.31112444341</v>
      </c>
      <c r="I22" s="209">
        <f>+Estado!G$30*'CALCULO GARANTIA 2do Sem'!Q26</f>
        <v>22007.324444326692</v>
      </c>
      <c r="J22" s="209">
        <f>+Estado!G$31*'COEF Art 14 F II 1er Sem'!N26</f>
        <v>62154.255834024472</v>
      </c>
      <c r="K22" s="210">
        <f t="shared" si="0"/>
        <v>4368774.7070698459</v>
      </c>
      <c r="L22" s="361">
        <v>43891</v>
      </c>
    </row>
    <row r="23" spans="1:12">
      <c r="A23" s="145" t="s">
        <v>22</v>
      </c>
      <c r="B23" s="209">
        <f>+Estado!G$23*'CALCULO GARANTIA 2do Sem'!Q27</f>
        <v>517122.09308177436</v>
      </c>
      <c r="C23" s="209">
        <f>+Estado!G$24*'CALCULO GARANTIA 2do Sem'!Q27</f>
        <v>68701.638269361079</v>
      </c>
      <c r="D23" s="209">
        <f>+Estado!G$25*'Art.14 Frac.III 1er Sem'!Q26</f>
        <v>428165.86587830092</v>
      </c>
      <c r="E23" s="209">
        <f>+Estado!G$26*'CALCULO GARANTIA 2do Sem'!Q27</f>
        <v>11965.079321387786</v>
      </c>
      <c r="F23" s="209">
        <f>+Estado!G$27*'CALCULO GARANTIA 2do Sem'!Q27</f>
        <v>16803.06142353894</v>
      </c>
      <c r="G23" s="209">
        <f>+Estado!G$28*'CALCULO GARANTIA 2do Sem'!Q27</f>
        <v>1388.8171758210112</v>
      </c>
      <c r="H23" s="209">
        <f>+Estado!G$29*'CALCULO GARANTIA 2do Sem'!Q27</f>
        <v>18865.706363013825</v>
      </c>
      <c r="I23" s="209">
        <f>+Estado!G$30*'CALCULO GARANTIA 2do Sem'!Q27</f>
        <v>3529.9842074026665</v>
      </c>
      <c r="J23" s="209">
        <f>+Estado!G$31*'COEF Art 14 F II 1er Sem'!N27</f>
        <v>4879.272466989918</v>
      </c>
      <c r="K23" s="210">
        <f t="shared" si="0"/>
        <v>1071421.5181875904</v>
      </c>
      <c r="L23" s="361">
        <v>43891</v>
      </c>
    </row>
    <row r="24" spans="1:12">
      <c r="A24" s="145" t="s">
        <v>23</v>
      </c>
      <c r="B24" s="209">
        <f>+Estado!G$23*'CALCULO GARANTIA 2do Sem'!Q28</f>
        <v>2394787.9930325248</v>
      </c>
      <c r="C24" s="209">
        <f>+Estado!G$24*'CALCULO GARANTIA 2do Sem'!Q28</f>
        <v>318156.69960771268</v>
      </c>
      <c r="D24" s="209">
        <f>+Estado!G$25*'Art.14 Frac.III 1er Sem'!Q27</f>
        <v>0</v>
      </c>
      <c r="E24" s="209">
        <f>+Estado!G$26*'CALCULO GARANTIA 2do Sem'!Q28</f>
        <v>55410.180067495377</v>
      </c>
      <c r="F24" s="209">
        <f>+Estado!G$27*'CALCULO GARANTIA 2do Sem'!Q28</f>
        <v>77814.83383057818</v>
      </c>
      <c r="G24" s="209">
        <f>+Estado!G$28*'CALCULO GARANTIA 2do Sem'!Q28</f>
        <v>6431.600470505442</v>
      </c>
      <c r="H24" s="209">
        <f>+Estado!G$29*'CALCULO GARANTIA 2do Sem'!Q28</f>
        <v>87366.924915115625</v>
      </c>
      <c r="I24" s="209">
        <f>+Estado!G$30*'CALCULO GARANTIA 2do Sem'!Q28</f>
        <v>16347.326692432665</v>
      </c>
      <c r="J24" s="209">
        <f>+Estado!G$31*'COEF Art 14 F II 1er Sem'!N28</f>
        <v>37275.720196478214</v>
      </c>
      <c r="K24" s="210">
        <f t="shared" si="0"/>
        <v>2993591.2788128434</v>
      </c>
      <c r="L24" s="361">
        <v>43891</v>
      </c>
    </row>
    <row r="25" spans="1:12">
      <c r="A25" s="145" t="s">
        <v>24</v>
      </c>
      <c r="B25" s="209">
        <f>+Estado!G$23*'CALCULO GARANTIA 2do Sem'!Q29</f>
        <v>2333420.0182122136</v>
      </c>
      <c r="C25" s="209">
        <f>+Estado!G$24*'CALCULO GARANTIA 2do Sem'!Q29</f>
        <v>310003.73058195965</v>
      </c>
      <c r="D25" s="209">
        <f>+Estado!G$25*'Art.14 Frac.III 1er Sem'!Q28</f>
        <v>70131.450935331755</v>
      </c>
      <c r="E25" s="209">
        <f>+Estado!G$26*'CALCULO GARANTIA 2do Sem'!Q29</f>
        <v>53990.258744579012</v>
      </c>
      <c r="F25" s="209">
        <f>+Estado!G$27*'CALCULO GARANTIA 2do Sem'!Q29</f>
        <v>75820.778917552423</v>
      </c>
      <c r="G25" s="209">
        <f>+Estado!G$28*'CALCULO GARANTIA 2do Sem'!Q29</f>
        <v>6266.7865926688164</v>
      </c>
      <c r="H25" s="209">
        <f>+Estado!G$29*'CALCULO GARANTIA 2do Sem'!Q29</f>
        <v>85128.091555370265</v>
      </c>
      <c r="I25" s="209">
        <f>+Estado!G$30*'CALCULO GARANTIA 2do Sem'!Q29</f>
        <v>15928.41598477948</v>
      </c>
      <c r="J25" s="209">
        <f>+Estado!G$31*'COEF Art 14 F II 1er Sem'!N29</f>
        <v>181368.68100828488</v>
      </c>
      <c r="K25" s="210">
        <f t="shared" si="0"/>
        <v>3132058.2125327401</v>
      </c>
      <c r="L25" s="361">
        <v>43891</v>
      </c>
    </row>
    <row r="26" spans="1:12">
      <c r="A26" s="145" t="s">
        <v>25</v>
      </c>
      <c r="B26" s="209">
        <f>+Estado!G$23*'CALCULO GARANTIA 2do Sem'!Q30</f>
        <v>37345755.608726017</v>
      </c>
      <c r="C26" s="209">
        <f>+Estado!G$24*'CALCULO GARANTIA 2do Sem'!Q30</f>
        <v>4961525.7732199263</v>
      </c>
      <c r="D26" s="209">
        <f>+Estado!G$25*'Art.14 Frac.III 1er Sem'!Q29</f>
        <v>618228.29871409922</v>
      </c>
      <c r="E26" s="209">
        <f>+Estado!G$26*'CALCULO GARANTIA 2do Sem'!Q30</f>
        <v>864099.47312946932</v>
      </c>
      <c r="F26" s="209">
        <f>+Estado!G$27*'CALCULO GARANTIA 2do Sem'!Q30</f>
        <v>1213491.0377976533</v>
      </c>
      <c r="G26" s="209">
        <f>+Estado!G$28*'CALCULO GARANTIA 2do Sem'!Q30</f>
        <v>100298.22265824318</v>
      </c>
      <c r="H26" s="209">
        <f>+Estado!G$29*'CALCULO GARANTIA 2do Sem'!Q30</f>
        <v>1362452.0565739742</v>
      </c>
      <c r="I26" s="209">
        <f>+Estado!G$30*'CALCULO GARANTIA 2do Sem'!Q30</f>
        <v>254929.98515434854</v>
      </c>
      <c r="J26" s="209">
        <f>+Estado!G$31*'COEF Art 14 F II 1er Sem'!N30</f>
        <v>1811078.6033550687</v>
      </c>
      <c r="K26" s="210">
        <f t="shared" si="0"/>
        <v>48531859.059328794</v>
      </c>
      <c r="L26" s="361">
        <v>43891</v>
      </c>
    </row>
    <row r="27" spans="1:12">
      <c r="A27" s="145" t="s">
        <v>248</v>
      </c>
      <c r="B27" s="209">
        <f>+Estado!G$23*'CALCULO GARANTIA 2do Sem'!Q31</f>
        <v>961637.87410605396</v>
      </c>
      <c r="C27" s="209">
        <f>+Estado!G$24*'CALCULO GARANTIA 2do Sem'!Q31</f>
        <v>127757.25163709886</v>
      </c>
      <c r="D27" s="209">
        <f>+Estado!G$25*'Art.14 Frac.III 1er Sem'!Q30</f>
        <v>313131.32733927609</v>
      </c>
      <c r="E27" s="209">
        <f>+Estado!G$26*'CALCULO GARANTIA 2do Sem'!Q31</f>
        <v>22250.206665044112</v>
      </c>
      <c r="F27" s="209">
        <f>+Estado!G$27*'CALCULO GARANTIA 2do Sem'!Q31</f>
        <v>31246.896007690459</v>
      </c>
      <c r="G27" s="209">
        <f>+Estado!G$28*'CALCULO GARANTIA 2do Sem'!Q31</f>
        <v>2582.6380546214596</v>
      </c>
      <c r="H27" s="209">
        <f>+Estado!G$29*'CALCULO GARANTIA 2do Sem'!Q31</f>
        <v>35082.58108316562</v>
      </c>
      <c r="I27" s="209">
        <f>+Estado!G$30*'CALCULO GARANTIA 2do Sem'!Q31</f>
        <v>6564.3424526784793</v>
      </c>
      <c r="J27" s="209">
        <f>+Estado!G$31*'COEF Art 14 F II 1er Sem'!N31</f>
        <v>10358.848315329564</v>
      </c>
      <c r="K27" s="210">
        <f t="shared" si="0"/>
        <v>1510611.9656609583</v>
      </c>
      <c r="L27" s="361">
        <v>43891</v>
      </c>
    </row>
    <row r="28" spans="1:12">
      <c r="A28" s="145" t="s">
        <v>27</v>
      </c>
      <c r="B28" s="209">
        <f>+Estado!G$23*'CALCULO GARANTIA 2do Sem'!Q32</f>
        <v>1655310.8962002841</v>
      </c>
      <c r="C28" s="209">
        <f>+Estado!G$24*'CALCULO GARANTIA 2do Sem'!Q32</f>
        <v>219914.35279115112</v>
      </c>
      <c r="D28" s="209">
        <f>+Estado!G$25*'Art.14 Frac.III 1er Sem'!Q31</f>
        <v>104561.92755160369</v>
      </c>
      <c r="E28" s="209">
        <f>+Estado!G$26*'CALCULO GARANTIA 2do Sem'!Q32</f>
        <v>38300.290085385932</v>
      </c>
      <c r="F28" s="209">
        <f>+Estado!G$27*'CALCULO GARANTIA 2do Sem'!Q32</f>
        <v>53786.69957446256</v>
      </c>
      <c r="G28" s="209">
        <f>+Estado!G$28*'CALCULO GARANTIA 2do Sem'!Q32</f>
        <v>4445.6120415707874</v>
      </c>
      <c r="H28" s="209">
        <f>+Estado!G$29*'CALCULO GARANTIA 2do Sem'!Q32</f>
        <v>60389.238295942472</v>
      </c>
      <c r="I28" s="209">
        <f>+Estado!G$30*'CALCULO GARANTIA 2do Sem'!Q32</f>
        <v>11299.500446995111</v>
      </c>
      <c r="J28" s="209">
        <f>+Estado!G$31*'COEF Art 14 F II 1er Sem'!N32</f>
        <v>45521.692651169891</v>
      </c>
      <c r="K28" s="210">
        <f t="shared" si="0"/>
        <v>2193530.2096385658</v>
      </c>
      <c r="L28" s="361">
        <v>43891</v>
      </c>
    </row>
    <row r="29" spans="1:12">
      <c r="A29" s="145" t="s">
        <v>28</v>
      </c>
      <c r="B29" s="209">
        <f>+Estado!G$23*'CALCULO GARANTIA 2do Sem'!Q33</f>
        <v>950022.43302819587</v>
      </c>
      <c r="C29" s="209">
        <f>+Estado!G$24*'CALCULO GARANTIA 2do Sem'!Q33</f>
        <v>126214.09608071095</v>
      </c>
      <c r="D29" s="209">
        <f>+Estado!G$25*'Art.14 Frac.III 1er Sem'!Q32</f>
        <v>286419.15390140482</v>
      </c>
      <c r="E29" s="209">
        <f>+Estado!G$26*'CALCULO GARANTIA 2do Sem'!Q33</f>
        <v>21981.450648411301</v>
      </c>
      <c r="F29" s="209">
        <f>+Estado!G$27*'CALCULO GARANTIA 2do Sem'!Q33</f>
        <v>30869.470690722068</v>
      </c>
      <c r="G29" s="209">
        <f>+Estado!G$28*'CALCULO GARANTIA 2do Sem'!Q33</f>
        <v>2551.4428605087314</v>
      </c>
      <c r="H29" s="209">
        <f>+Estado!G$29*'CALCULO GARANTIA 2do Sem'!Q33</f>
        <v>34658.825255318778</v>
      </c>
      <c r="I29" s="209">
        <f>+Estado!G$30*'CALCULO GARANTIA 2do Sem'!Q33</f>
        <v>6485.0530080475164</v>
      </c>
      <c r="J29" s="209">
        <f>+Estado!G$31*'COEF Art 14 F II 1er Sem'!N33</f>
        <v>13207.632602220894</v>
      </c>
      <c r="K29" s="210">
        <f t="shared" si="0"/>
        <v>1472409.5580755414</v>
      </c>
      <c r="L29" s="361">
        <v>43891</v>
      </c>
    </row>
    <row r="30" spans="1:12">
      <c r="A30" s="145" t="s">
        <v>29</v>
      </c>
      <c r="B30" s="209">
        <f>+Estado!G$23*'CALCULO GARANTIA 2do Sem'!Q34</f>
        <v>1325176.4067557366</v>
      </c>
      <c r="C30" s="209">
        <f>+Estado!G$24*'CALCULO GARANTIA 2do Sem'!Q34</f>
        <v>176054.72935310763</v>
      </c>
      <c r="D30" s="209">
        <f>+Estado!G$25*'Art.14 Frac.III 1er Sem'!Q33</f>
        <v>264429.37253937946</v>
      </c>
      <c r="E30" s="209">
        <f>+Estado!G$26*'CALCULO GARANTIA 2do Sem'!Q34</f>
        <v>30661.696790349069</v>
      </c>
      <c r="F30" s="209">
        <f>+Estado!G$27*'CALCULO GARANTIA 2do Sem'!Q34</f>
        <v>43059.503466660244</v>
      </c>
      <c r="G30" s="209">
        <f>+Estado!G$28*'CALCULO GARANTIA 2do Sem'!Q34</f>
        <v>3558.9810981139117</v>
      </c>
      <c r="H30" s="209">
        <f>+Estado!G$29*'CALCULO GARANTIA 2do Sem'!Q34</f>
        <v>48345.234720215471</v>
      </c>
      <c r="I30" s="209">
        <f>+Estado!G$30*'CALCULO GARANTIA 2do Sem'!Q34</f>
        <v>9045.932963321753</v>
      </c>
      <c r="J30" s="209">
        <f>+Estado!G$31*'COEF Art 14 F II 1er Sem'!N34</f>
        <v>25968.620092158264</v>
      </c>
      <c r="K30" s="210">
        <f t="shared" si="0"/>
        <v>1926300.4777790417</v>
      </c>
      <c r="L30" s="361">
        <v>43891</v>
      </c>
    </row>
    <row r="31" spans="1:12">
      <c r="A31" s="145" t="s">
        <v>30</v>
      </c>
      <c r="B31" s="209">
        <f>+Estado!G$23*'CALCULO GARANTIA 2do Sem'!Q35</f>
        <v>1247304.6071802925</v>
      </c>
      <c r="C31" s="209">
        <f>+Estado!G$24*'CALCULO GARANTIA 2do Sem'!Q35</f>
        <v>165709.16439390494</v>
      </c>
      <c r="D31" s="209">
        <f>+Estado!G$25*'Art.14 Frac.III 1er Sem'!Q34</f>
        <v>94448.980359597335</v>
      </c>
      <c r="E31" s="209">
        <f>+Estado!G$26*'CALCULO GARANTIA 2do Sem'!Q35</f>
        <v>28859.912895820973</v>
      </c>
      <c r="F31" s="209">
        <f>+Estado!G$27*'CALCULO GARANTIA 2do Sem'!Q35</f>
        <v>40529.182969947702</v>
      </c>
      <c r="G31" s="209">
        <f>+Estado!G$28*'CALCULO GARANTIA 2do Sem'!Q35</f>
        <v>3349.8434607757868</v>
      </c>
      <c r="H31" s="209">
        <f>+Estado!G$29*'CALCULO GARANTIA 2do Sem'!Q35</f>
        <v>45504.306969488956</v>
      </c>
      <c r="I31" s="209">
        <f>+Estado!G$30*'CALCULO GARANTIA 2do Sem'!Q35</f>
        <v>8514.3636755638709</v>
      </c>
      <c r="J31" s="209">
        <f>+Estado!G$31*'COEF Art 14 F II 1er Sem'!N35</f>
        <v>20483.657537040242</v>
      </c>
      <c r="K31" s="210">
        <f t="shared" si="0"/>
        <v>1654704.0194424323</v>
      </c>
      <c r="L31" s="361">
        <v>43891</v>
      </c>
    </row>
    <row r="32" spans="1:12">
      <c r="A32" s="145" t="s">
        <v>31</v>
      </c>
      <c r="B32" s="209">
        <f>+Estado!G$23*'CALCULO GARANTIA 2do Sem'!Q36</f>
        <v>11586730.774061793</v>
      </c>
      <c r="C32" s="209">
        <f>+Estado!G$24*'CALCULO GARANTIA 2do Sem'!Q36</f>
        <v>1539341.283255111</v>
      </c>
      <c r="D32" s="209">
        <f>+Estado!G$25*'Art.14 Frac.III 1er Sem'!Q35</f>
        <v>0</v>
      </c>
      <c r="E32" s="209">
        <f>+Estado!G$26*'CALCULO GARANTIA 2do Sem'!Q36</f>
        <v>268091.72271294013</v>
      </c>
      <c r="F32" s="209">
        <f>+Estado!G$27*'CALCULO GARANTIA 2do Sem'!Q36</f>
        <v>376492.42122746003</v>
      </c>
      <c r="G32" s="209">
        <f>+Estado!G$28*'CALCULO GARANTIA 2do Sem'!Q36</f>
        <v>31118.087828605378</v>
      </c>
      <c r="H32" s="209">
        <f>+Estado!G$29*'CALCULO GARANTIA 2do Sem'!Q36</f>
        <v>422708.41531456087</v>
      </c>
      <c r="I32" s="209">
        <f>+Estado!G$30*'CALCULO GARANTIA 2do Sem'!Q36</f>
        <v>79093.462056738674</v>
      </c>
      <c r="J32" s="209">
        <f>+Estado!G$31*'COEF Art 14 F II 1er Sem'!N36</f>
        <v>876466.22399439372</v>
      </c>
      <c r="K32" s="210">
        <f t="shared" si="0"/>
        <v>15180042.390451603</v>
      </c>
      <c r="L32" s="361">
        <v>43891</v>
      </c>
    </row>
    <row r="33" spans="1:12">
      <c r="A33" s="145" t="s">
        <v>32</v>
      </c>
      <c r="B33" s="209">
        <f>+Estado!G$23*'CALCULO GARANTIA 2do Sem'!Q37</f>
        <v>2257990.9593113312</v>
      </c>
      <c r="C33" s="209">
        <f>+Estado!G$24*'CALCULO GARANTIA 2do Sem'!Q37</f>
        <v>299982.69301861717</v>
      </c>
      <c r="D33" s="209">
        <f>+Estado!G$25*'Art.14 Frac.III 1er Sem'!Q36</f>
        <v>305671.96252349188</v>
      </c>
      <c r="E33" s="209">
        <f>+Estado!G$26*'CALCULO GARANTIA 2do Sem'!Q37</f>
        <v>52244.994550763236</v>
      </c>
      <c r="F33" s="209">
        <f>+Estado!G$27*'CALCULO GARANTIA 2do Sem'!Q37</f>
        <v>73369.831400926327</v>
      </c>
      <c r="G33" s="209">
        <f>+Estado!G$28*'CALCULO GARANTIA 2do Sem'!Q37</f>
        <v>6064.2093406831918</v>
      </c>
      <c r="H33" s="209">
        <f>+Estado!G$29*'CALCULO GARANTIA 2do Sem'!Q37</f>
        <v>82376.280144679884</v>
      </c>
      <c r="I33" s="209">
        <f>+Estado!G$30*'CALCULO GARANTIA 2do Sem'!Q37</f>
        <v>15413.521358807166</v>
      </c>
      <c r="J33" s="209">
        <f>+Estado!G$31*'COEF Art 14 F II 1er Sem'!N37</f>
        <v>32183.456401674564</v>
      </c>
      <c r="K33" s="210">
        <f t="shared" si="0"/>
        <v>3125297.9080509744</v>
      </c>
      <c r="L33" s="361">
        <v>43891</v>
      </c>
    </row>
    <row r="34" spans="1:12">
      <c r="A34" s="145" t="s">
        <v>33</v>
      </c>
      <c r="B34" s="209">
        <f>+Estado!G$23*'CALCULO GARANTIA 2do Sem'!Q38</f>
        <v>8278714.6164286137</v>
      </c>
      <c r="C34" s="209">
        <f>+Estado!G$24*'CALCULO GARANTIA 2do Sem'!Q38</f>
        <v>1099858.7461688872</v>
      </c>
      <c r="D34" s="209">
        <f>+Estado!G$25*'Art.14 Frac.III 1er Sem'!Q37</f>
        <v>203682.19657066246</v>
      </c>
      <c r="E34" s="209">
        <f>+Estado!G$26*'CALCULO GARANTIA 2do Sem'!Q38</f>
        <v>191551.43125752476</v>
      </c>
      <c r="F34" s="209">
        <f>+Estado!G$27*'CALCULO GARANTIA 2do Sem'!Q38</f>
        <v>269003.68804355455</v>
      </c>
      <c r="G34" s="209">
        <f>+Estado!G$28*'CALCULO GARANTIA 2do Sem'!Q38</f>
        <v>22233.86160992807</v>
      </c>
      <c r="H34" s="209">
        <f>+Estado!G$29*'CALCULO GARANTIA 2do Sem'!Q38</f>
        <v>302024.997783328</v>
      </c>
      <c r="I34" s="209">
        <f>+Estado!G$30*'CALCULO GARANTIA 2do Sem'!Q38</f>
        <v>56512.247773883784</v>
      </c>
      <c r="J34" s="209">
        <f>+Estado!G$31*'COEF Art 14 F II 1er Sem'!N38</f>
        <v>252050.34175680912</v>
      </c>
      <c r="K34" s="210">
        <f t="shared" si="0"/>
        <v>10675632.127393194</v>
      </c>
      <c r="L34" s="361">
        <v>43891</v>
      </c>
    </row>
    <row r="35" spans="1:12">
      <c r="A35" s="145" t="s">
        <v>34</v>
      </c>
      <c r="B35" s="209">
        <f>+Estado!G$23*'CALCULO GARANTIA 2do Sem'!Q39</f>
        <v>1766398.3026092208</v>
      </c>
      <c r="C35" s="209">
        <f>+Estado!G$24*'CALCULO GARANTIA 2do Sem'!Q39</f>
        <v>234672.73753914412</v>
      </c>
      <c r="D35" s="209">
        <f>+Estado!G$25*'Art.14 Frac.III 1er Sem'!Q38</f>
        <v>1011825.315639633</v>
      </c>
      <c r="E35" s="209">
        <f>+Estado!G$26*'CALCULO GARANTIA 2do Sem'!Q39</f>
        <v>40870.610802818483</v>
      </c>
      <c r="F35" s="209">
        <f>+Estado!G$27*'CALCULO GARANTIA 2do Sem'!Q39</f>
        <v>57396.308481610569</v>
      </c>
      <c r="G35" s="209">
        <f>+Estado!G$28*'CALCULO GARANTIA 2do Sem'!Q39</f>
        <v>4743.9557018052838</v>
      </c>
      <c r="H35" s="209">
        <f>+Estado!G$29*'CALCULO GARANTIA 2do Sem'!Q39</f>
        <v>64441.941551087228</v>
      </c>
      <c r="I35" s="209">
        <f>+Estado!G$30*'CALCULO GARANTIA 2do Sem'!Q39</f>
        <v>12057.806455403957</v>
      </c>
      <c r="J35" s="209">
        <f>+Estado!G$31*'COEF Art 14 F II 1er Sem'!N39</f>
        <v>31437.219635302426</v>
      </c>
      <c r="K35" s="210">
        <f t="shared" si="0"/>
        <v>3223844.1984160258</v>
      </c>
      <c r="L35" s="361">
        <v>43891</v>
      </c>
    </row>
    <row r="36" spans="1:12">
      <c r="A36" s="145" t="s">
        <v>35</v>
      </c>
      <c r="B36" s="209">
        <f>+Estado!G$23*'CALCULO GARANTIA 2do Sem'!Q40</f>
        <v>1697867.9184335032</v>
      </c>
      <c r="C36" s="209">
        <f>+Estado!G$24*'CALCULO GARANTIA 2do Sem'!Q40</f>
        <v>225568.21516988621</v>
      </c>
      <c r="D36" s="209">
        <f>+Estado!G$25*'Art.14 Frac.III 1er Sem'!Q39</f>
        <v>256614.89218370753</v>
      </c>
      <c r="E36" s="209">
        <f>+Estado!G$26*'CALCULO GARANTIA 2do Sem'!Q40</f>
        <v>39284.966921890787</v>
      </c>
      <c r="F36" s="209">
        <f>+Estado!G$27*'CALCULO GARANTIA 2do Sem'!Q40</f>
        <v>55169.522447734416</v>
      </c>
      <c r="G36" s="209">
        <f>+Estado!G$28*'CALCULO GARANTIA 2do Sem'!Q40</f>
        <v>4559.9059853415192</v>
      </c>
      <c r="H36" s="209">
        <f>+Estado!G$29*'CALCULO GARANTIA 2do Sem'!Q40</f>
        <v>61941.808367647383</v>
      </c>
      <c r="I36" s="209">
        <f>+Estado!G$30*'CALCULO GARANTIA 2do Sem'!Q40</f>
        <v>11590.003634553939</v>
      </c>
      <c r="J36" s="209">
        <f>+Estado!G$31*'COEF Art 14 F II 1er Sem'!N40</f>
        <v>19941.764690553184</v>
      </c>
      <c r="K36" s="210">
        <f t="shared" si="0"/>
        <v>2372538.997834818</v>
      </c>
      <c r="L36" s="361">
        <v>43891</v>
      </c>
    </row>
    <row r="37" spans="1:12">
      <c r="A37" s="145" t="s">
        <v>36</v>
      </c>
      <c r="B37" s="209">
        <f>+Estado!G$23*'CALCULO GARANTIA 2do Sem'!Q41</f>
        <v>1782740.7057076213</v>
      </c>
      <c r="C37" s="209">
        <f>+Estado!G$24*'CALCULO GARANTIA 2do Sem'!Q41</f>
        <v>236843.88799111458</v>
      </c>
      <c r="D37" s="209">
        <f>+Estado!G$25*'Art.14 Frac.III 1er Sem'!Q40</f>
        <v>47163.22478957125</v>
      </c>
      <c r="E37" s="209">
        <f>+Estado!G$26*'CALCULO GARANTIA 2do Sem'!Q41</f>
        <v>41248.738428751371</v>
      </c>
      <c r="F37" s="209">
        <f>+Estado!G$27*'CALCULO GARANTIA 2do Sem'!Q41</f>
        <v>57927.328924837384</v>
      </c>
      <c r="G37" s="209">
        <f>+Estado!G$28*'CALCULO GARANTIA 2do Sem'!Q41</f>
        <v>4787.8459366664347</v>
      </c>
      <c r="H37" s="209">
        <f>+Estado!G$29*'CALCULO GARANTIA 2do Sem'!Q41</f>
        <v>65038.14693903162</v>
      </c>
      <c r="I37" s="209">
        <f>+Estado!G$30*'CALCULO GARANTIA 2do Sem'!Q41</f>
        <v>12169.36313731745</v>
      </c>
      <c r="J37" s="209">
        <f>+Estado!G$31*'COEF Art 14 F II 1er Sem'!N41</f>
        <v>32950.756124926011</v>
      </c>
      <c r="K37" s="210">
        <f t="shared" si="0"/>
        <v>2280869.997979837</v>
      </c>
      <c r="L37" s="361">
        <v>43891</v>
      </c>
    </row>
    <row r="38" spans="1:12">
      <c r="A38" s="145" t="s">
        <v>37</v>
      </c>
      <c r="B38" s="209">
        <f>+Estado!G$23*'CALCULO GARANTIA 2do Sem'!Q42</f>
        <v>2511067.5601094197</v>
      </c>
      <c r="C38" s="209">
        <f>+Estado!G$24*'CALCULO GARANTIA 2do Sem'!Q42</f>
        <v>333604.8826621765</v>
      </c>
      <c r="D38" s="209">
        <f>+Estado!G$25*'Art.14 Frac.III 1er Sem'!Q41</f>
        <v>361987.22356795659</v>
      </c>
      <c r="E38" s="209">
        <f>+Estado!G$26*'CALCULO GARANTIA 2do Sem'!Q42</f>
        <v>58100.636078067844</v>
      </c>
      <c r="F38" s="209">
        <f>+Estado!G$27*'CALCULO GARANTIA 2do Sem'!Q42</f>
        <v>81593.153755475709</v>
      </c>
      <c r="G38" s="209">
        <f>+Estado!G$28*'CALCULO GARANTIA 2do Sem'!Q42</f>
        <v>6743.8885396363148</v>
      </c>
      <c r="H38" s="209">
        <f>+Estado!G$29*'CALCULO GARANTIA 2do Sem'!Q42</f>
        <v>91609.049159736067</v>
      </c>
      <c r="I38" s="209">
        <f>+Estado!G$30*'CALCULO GARANTIA 2do Sem'!Q42</f>
        <v>17141.07548196688</v>
      </c>
      <c r="J38" s="209">
        <f>+Estado!G$31*'COEF Art 14 F II 1er Sem'!N42</f>
        <v>34354.476544613295</v>
      </c>
      <c r="K38" s="210">
        <f t="shared" si="0"/>
        <v>3496201.9458990498</v>
      </c>
      <c r="L38" s="361">
        <v>43891</v>
      </c>
    </row>
    <row r="39" spans="1:12">
      <c r="A39" s="145" t="s">
        <v>38</v>
      </c>
      <c r="B39" s="209">
        <f>+Estado!G$23*'CALCULO GARANTIA 2do Sem'!Q43</f>
        <v>5891196.380141166</v>
      </c>
      <c r="C39" s="209">
        <f>+Estado!G$24*'CALCULO GARANTIA 2do Sem'!Q43</f>
        <v>782667.86141396908</v>
      </c>
      <c r="D39" s="209">
        <f>+Estado!G$25*'Art.14 Frac.III 1er Sem'!Q42</f>
        <v>155871.2754022631</v>
      </c>
      <c r="E39" s="209">
        <f>+Estado!G$26*'CALCULO GARANTIA 2do Sem'!Q43</f>
        <v>136309.45753291386</v>
      </c>
      <c r="F39" s="209">
        <f>+Estado!G$27*'CALCULO GARANTIA 2do Sem'!Q43</f>
        <v>191425.07341682771</v>
      </c>
      <c r="G39" s="209">
        <f>+Estado!G$28*'CALCULO GARANTIA 2do Sem'!Q43</f>
        <v>15821.785277274554</v>
      </c>
      <c r="H39" s="209">
        <f>+Estado!G$29*'CALCULO GARANTIA 2do Sem'!Q43</f>
        <v>214923.28895145076</v>
      </c>
      <c r="I39" s="209">
        <f>+Estado!G$30*'CALCULO GARANTIA 2do Sem'!Q43</f>
        <v>40214.545970515232</v>
      </c>
      <c r="J39" s="209">
        <f>+Estado!G$31*'COEF Art 14 F II 1er Sem'!N43</f>
        <v>187204.46204484015</v>
      </c>
      <c r="K39" s="210">
        <f t="shared" si="0"/>
        <v>7615634.1301512187</v>
      </c>
      <c r="L39" s="361">
        <v>43891</v>
      </c>
    </row>
    <row r="40" spans="1:12">
      <c r="A40" s="145" t="s">
        <v>39</v>
      </c>
      <c r="B40" s="209">
        <f>+Estado!G$23*'CALCULO GARANTIA 2do Sem'!Q44</f>
        <v>121919550.16536383</v>
      </c>
      <c r="C40" s="209">
        <f>+Estado!G$24*'CALCULO GARANTIA 2do Sem'!Q44</f>
        <v>16197476.27394351</v>
      </c>
      <c r="D40" s="209">
        <f>+Estado!G$25*'Art.14 Frac.III 1er Sem'!Q43</f>
        <v>0</v>
      </c>
      <c r="E40" s="209">
        <f>+Estado!G$26*'CALCULO GARANTIA 2do Sem'!Q44</f>
        <v>2820952.939494337</v>
      </c>
      <c r="F40" s="209">
        <f>+Estado!G$27*'CALCULO GARANTIA 2do Sem'!Q44</f>
        <v>3961582.2212316301</v>
      </c>
      <c r="G40" s="209">
        <f>+Estado!G$28*'CALCULO GARANTIA 2do Sem'!Q44</f>
        <v>327435.17943499063</v>
      </c>
      <c r="H40" s="209">
        <f>+Estado!G$29*'CALCULO GARANTIA 2do Sem'!Q44</f>
        <v>4447882.7420099508</v>
      </c>
      <c r="I40" s="209">
        <f>+Estado!G$30*'CALCULO GARANTIA 2do Sem'!Q44</f>
        <v>832248.5007216949</v>
      </c>
      <c r="J40" s="209">
        <f>+Estado!G$31*'COEF Art 14 F II 1er Sem'!N44</f>
        <v>3521377.3547085486</v>
      </c>
      <c r="K40" s="210">
        <f t="shared" si="0"/>
        <v>154028505.37690848</v>
      </c>
      <c r="L40" s="361">
        <v>43891</v>
      </c>
    </row>
    <row r="41" spans="1:12">
      <c r="A41" s="145" t="s">
        <v>40</v>
      </c>
      <c r="B41" s="209">
        <f>+Estado!G$23*'CALCULO GARANTIA 2do Sem'!Q45</f>
        <v>629665.98479472916</v>
      </c>
      <c r="C41" s="209">
        <f>+Estado!G$24*'CALCULO GARANTIA 2do Sem'!Q45</f>
        <v>83653.522633479486</v>
      </c>
      <c r="D41" s="209">
        <f>+Estado!G$25*'Art.14 Frac.III 1er Sem'!Q44</f>
        <v>174860.84848583493</v>
      </c>
      <c r="E41" s="209">
        <f>+Estado!G$26*'CALCULO GARANTIA 2do Sem'!Q45</f>
        <v>14569.099937598898</v>
      </c>
      <c r="F41" s="209">
        <f>+Estado!G$27*'CALCULO GARANTIA 2do Sem'!Q45</f>
        <v>20459.996508302087</v>
      </c>
      <c r="G41" s="209">
        <f>+Estado!G$28*'CALCULO GARANTIA 2do Sem'!Q45</f>
        <v>1691.072468982456</v>
      </c>
      <c r="H41" s="209">
        <f>+Estado!G$29*'CALCULO GARANTIA 2do Sem'!Q45</f>
        <v>22971.545278837672</v>
      </c>
      <c r="I41" s="209">
        <f>+Estado!G$30*'CALCULO GARANTIA 2do Sem'!Q45</f>
        <v>4298.2324909343142</v>
      </c>
      <c r="J41" s="209">
        <f>+Estado!G$31*'COEF Art 14 F II 1er Sem'!N45</f>
        <v>6960.6446670648083</v>
      </c>
      <c r="K41" s="210">
        <f t="shared" si="0"/>
        <v>959130.94726576365</v>
      </c>
      <c r="L41" s="361">
        <v>43891</v>
      </c>
    </row>
    <row r="42" spans="1:12">
      <c r="A42" s="145" t="s">
        <v>41</v>
      </c>
      <c r="B42" s="209">
        <f>+Estado!G$23*'CALCULO GARANTIA 2do Sem'!Q46</f>
        <v>2651038.1490300563</v>
      </c>
      <c r="C42" s="209">
        <f>+Estado!G$24*'CALCULO GARANTIA 2do Sem'!Q46</f>
        <v>352200.50813829474</v>
      </c>
      <c r="D42" s="209">
        <f>+Estado!G$25*'Art.14 Frac.III 1er Sem'!Q45</f>
        <v>119799.51519474854</v>
      </c>
      <c r="E42" s="209">
        <f>+Estado!G$26*'CALCULO GARANTIA 2do Sem'!Q46</f>
        <v>61339.250752440195</v>
      </c>
      <c r="F42" s="209">
        <f>+Estado!G$27*'CALCULO GARANTIA 2do Sem'!Q46</f>
        <v>86141.275822947413</v>
      </c>
      <c r="G42" s="209">
        <f>+Estado!G$28*'CALCULO GARANTIA 2do Sem'!Q46</f>
        <v>7119.8027784658325</v>
      </c>
      <c r="H42" s="209">
        <f>+Estado!G$29*'CALCULO GARANTIA 2do Sem'!Q46</f>
        <v>96715.471927902865</v>
      </c>
      <c r="I42" s="209">
        <f>+Estado!G$30*'CALCULO GARANTIA 2do Sem'!Q46</f>
        <v>18096.544171084683</v>
      </c>
      <c r="J42" s="209">
        <f>+Estado!G$31*'COEF Art 14 F II 1er Sem'!N46</f>
        <v>231652.26870199083</v>
      </c>
      <c r="K42" s="210">
        <f t="shared" si="0"/>
        <v>3624102.7865179311</v>
      </c>
      <c r="L42" s="361">
        <v>43891</v>
      </c>
    </row>
    <row r="43" spans="1:12">
      <c r="A43" s="145" t="s">
        <v>249</v>
      </c>
      <c r="B43" s="209">
        <f>+Estado!G$23*'CALCULO GARANTIA 2do Sem'!Q47</f>
        <v>1335502.4149241403</v>
      </c>
      <c r="C43" s="209">
        <f>+Estado!G$24*'CALCULO GARANTIA 2do Sem'!Q47</f>
        <v>177426.57883980119</v>
      </c>
      <c r="D43" s="209">
        <f>+Estado!G$25*'Art.14 Frac.III 1er Sem'!Q46</f>
        <v>439740.05290674284</v>
      </c>
      <c r="E43" s="209">
        <f>+Estado!G$26*'CALCULO GARANTIA 2do Sem'!Q47</f>
        <v>30900.618136895966</v>
      </c>
      <c r="F43" s="209">
        <f>+Estado!G$27*'CALCULO GARANTIA 2do Sem'!Q47</f>
        <v>43395.030708359838</v>
      </c>
      <c r="G43" s="209">
        <f>+Estado!G$28*'CALCULO GARANTIA 2do Sem'!Q47</f>
        <v>3586.7133062206717</v>
      </c>
      <c r="H43" s="209">
        <f>+Estado!G$29*'CALCULO GARANTIA 2do Sem'!Q47</f>
        <v>48721.949311630888</v>
      </c>
      <c r="I43" s="209">
        <f>+Estado!G$30*'CALCULO GARANTIA 2do Sem'!Q47</f>
        <v>9116.4204676222344</v>
      </c>
      <c r="J43" s="209">
        <f>+Estado!G$31*'COEF Art 14 F II 1er Sem'!N47</f>
        <v>18960.958953680834</v>
      </c>
      <c r="K43" s="210">
        <f t="shared" si="0"/>
        <v>2107350.737555095</v>
      </c>
      <c r="L43" s="361">
        <v>43891</v>
      </c>
    </row>
    <row r="44" spans="1:12">
      <c r="A44" s="145" t="s">
        <v>43</v>
      </c>
      <c r="B44" s="209">
        <f>+Estado!G$23*'CALCULO GARANTIA 2do Sem'!Q48</f>
        <v>1496529.730967551</v>
      </c>
      <c r="C44" s="209">
        <f>+Estado!G$24*'CALCULO GARANTIA 2do Sem'!Q48</f>
        <v>198819.67065758028</v>
      </c>
      <c r="D44" s="209">
        <f>+Estado!G$25*'Art.14 Frac.III 1er Sem'!Q47</f>
        <v>334216.80565719528</v>
      </c>
      <c r="E44" s="209">
        <f>+Estado!G$26*'CALCULO GARANTIA 2do Sem'!Q48</f>
        <v>34626.439630786219</v>
      </c>
      <c r="F44" s="209">
        <f>+Estado!G$27*'CALCULO GARANTIA 2do Sem'!Q48</f>
        <v>48627.357693695543</v>
      </c>
      <c r="G44" s="209">
        <f>+Estado!G$28*'CALCULO GARANTIA 2do Sem'!Q48</f>
        <v>4019.1788792243042</v>
      </c>
      <c r="H44" s="209">
        <f>+Estado!G$29*'CALCULO GARANTIA 2do Sem'!Q48</f>
        <v>54596.565967041934</v>
      </c>
      <c r="I44" s="209">
        <f>+Estado!G$30*'CALCULO GARANTIA 2do Sem'!Q48</f>
        <v>10215.626806315235</v>
      </c>
      <c r="J44" s="209">
        <f>+Estado!G$31*'COEF Art 14 F II 1er Sem'!N48</f>
        <v>21138.455840441777</v>
      </c>
      <c r="K44" s="210">
        <f t="shared" si="0"/>
        <v>2202789.8320998317</v>
      </c>
      <c r="L44" s="361">
        <v>43891</v>
      </c>
    </row>
    <row r="45" spans="1:12">
      <c r="A45" s="145" t="s">
        <v>44</v>
      </c>
      <c r="B45" s="209">
        <f>+Estado!G$23*'CALCULO GARANTIA 2do Sem'!Q49</f>
        <v>4305750.7063175896</v>
      </c>
      <c r="C45" s="209">
        <f>+Estado!G$24*'CALCULO GARANTIA 2do Sem'!Q49</f>
        <v>572035.36932756647</v>
      </c>
      <c r="D45" s="209">
        <f>+Estado!G$25*'Art.14 Frac.III 1er Sem'!Q48</f>
        <v>542152.8526920419</v>
      </c>
      <c r="E45" s="209">
        <f>+Estado!G$26*'CALCULO GARANTIA 2do Sem'!Q49</f>
        <v>99625.696578128249</v>
      </c>
      <c r="F45" s="209">
        <f>+Estado!G$27*'CALCULO GARANTIA 2do Sem'!Q49</f>
        <v>139908.5333243724</v>
      </c>
      <c r="G45" s="209">
        <f>+Estado!G$28*'CALCULO GARANTIA 2do Sem'!Q49</f>
        <v>11563.807881617033</v>
      </c>
      <c r="H45" s="209">
        <f>+Estado!G$29*'CALCULO GARANTIA 2do Sem'!Q49</f>
        <v>157082.88155633232</v>
      </c>
      <c r="I45" s="209">
        <f>+Estado!G$30*'CALCULO GARANTIA 2do Sem'!Q49</f>
        <v>29391.9602307737</v>
      </c>
      <c r="J45" s="209">
        <f>+Estado!G$31*'COEF Art 14 F II 1er Sem'!N49</f>
        <v>105611.25566728649</v>
      </c>
      <c r="K45" s="210">
        <f t="shared" si="0"/>
        <v>5963123.0635757074</v>
      </c>
      <c r="L45" s="361">
        <v>43891</v>
      </c>
    </row>
    <row r="46" spans="1:12">
      <c r="A46" s="145" t="s">
        <v>45</v>
      </c>
      <c r="B46" s="209">
        <f>+Estado!G$23*'CALCULO GARANTIA 2do Sem'!Q50</f>
        <v>3705324.2185745686</v>
      </c>
      <c r="C46" s="209">
        <f>+Estado!G$24*'CALCULO GARANTIA 2do Sem'!Q50</f>
        <v>492266.42516501079</v>
      </c>
      <c r="D46" s="209">
        <f>+Estado!G$25*'Art.14 Frac.III 1er Sem'!Q49</f>
        <v>133816.06925700695</v>
      </c>
      <c r="E46" s="209">
        <f>+Estado!G$26*'CALCULO GARANTIA 2do Sem'!Q50</f>
        <v>85733.134940133285</v>
      </c>
      <c r="F46" s="209">
        <f>+Estado!G$27*'CALCULO GARANTIA 2do Sem'!Q50</f>
        <v>120398.62785168101</v>
      </c>
      <c r="G46" s="209">
        <f>+Estado!G$28*'CALCULO GARANTIA 2do Sem'!Q50</f>
        <v>9951.2629330423315</v>
      </c>
      <c r="H46" s="209">
        <f>+Estado!G$29*'CALCULO GARANTIA 2do Sem'!Q50</f>
        <v>135178.05489764168</v>
      </c>
      <c r="I46" s="209">
        <f>+Estado!G$30*'CALCULO GARANTIA 2do Sem'!Q50</f>
        <v>25293.322698565324</v>
      </c>
      <c r="J46" s="209">
        <f>+Estado!G$31*'COEF Art 14 F II 1er Sem'!N50</f>
        <v>155187.96561050168</v>
      </c>
      <c r="K46" s="210">
        <f t="shared" si="0"/>
        <v>4863149.0819281507</v>
      </c>
      <c r="L46" s="361">
        <v>43891</v>
      </c>
    </row>
    <row r="47" spans="1:12">
      <c r="A47" s="145" t="s">
        <v>46</v>
      </c>
      <c r="B47" s="209">
        <f>+Estado!G$23*'CALCULO GARANTIA 2do Sem'!Q51</f>
        <v>33527812.255929235</v>
      </c>
      <c r="C47" s="209">
        <f>+Estado!G$24*'CALCULO GARANTIA 2do Sem'!Q51</f>
        <v>4454297.4674370643</v>
      </c>
      <c r="D47" s="209">
        <f>+Estado!G$25*'Art.14 Frac.III 1er Sem'!Q50</f>
        <v>638284.5332811746</v>
      </c>
      <c r="E47" s="209">
        <f>+Estado!G$26*'CALCULO GARANTIA 2do Sem'!Q51</f>
        <v>775760.57662528357</v>
      </c>
      <c r="F47" s="209">
        <f>+Estado!G$27*'CALCULO GARANTIA 2do Sem'!Q51</f>
        <v>1089433.029975327</v>
      </c>
      <c r="G47" s="209">
        <f>+Estado!G$28*'CALCULO GARANTIA 2do Sem'!Q51</f>
        <v>90044.50235579742</v>
      </c>
      <c r="H47" s="209">
        <f>+Estado!G$29*'CALCULO GARANTIA 2do Sem'!Q51</f>
        <v>1223165.4177548231</v>
      </c>
      <c r="I47" s="209">
        <f>+Estado!G$30*'CALCULO GARANTIA 2do Sem'!Q51</f>
        <v>228867.90055105271</v>
      </c>
      <c r="J47" s="209">
        <f>+Estado!G$31*'COEF Art 14 F II 1er Sem'!N51</f>
        <v>1234987.1366005095</v>
      </c>
      <c r="K47" s="210">
        <f t="shared" si="0"/>
        <v>43262652.820510261</v>
      </c>
      <c r="L47" s="361">
        <v>43891</v>
      </c>
    </row>
    <row r="48" spans="1:12">
      <c r="A48" s="145" t="s">
        <v>47</v>
      </c>
      <c r="B48" s="209">
        <f>+Estado!G$23*'CALCULO GARANTIA 2do Sem'!Q52</f>
        <v>64784277.909409784</v>
      </c>
      <c r="C48" s="209">
        <f>+Estado!G$24*'CALCULO GARANTIA 2do Sem'!Q52</f>
        <v>8606837.8938321862</v>
      </c>
      <c r="D48" s="209">
        <f>+Estado!G$25*'Art.14 Frac.III 1er Sem'!Q51</f>
        <v>1315463.3035680687</v>
      </c>
      <c r="E48" s="209">
        <f>+Estado!G$26*'CALCULO GARANTIA 2do Sem'!Q52</f>
        <v>1498967.1381963978</v>
      </c>
      <c r="F48" s="209">
        <f>+Estado!G$27*'CALCULO GARANTIA 2do Sem'!Q52</f>
        <v>2105062.2581296084</v>
      </c>
      <c r="G48" s="209">
        <f>+Estado!G$28*'CALCULO GARANTIA 2do Sem'!Q52</f>
        <v>173988.92657545418</v>
      </c>
      <c r="H48" s="209">
        <f>+Estado!G$29*'CALCULO GARANTIA 2do Sem'!Q52</f>
        <v>2363467.3132898561</v>
      </c>
      <c r="I48" s="209">
        <f>+Estado!G$30*'CALCULO GARANTIA 2do Sem'!Q52</f>
        <v>442231.11131327896</v>
      </c>
      <c r="J48" s="209">
        <f>+Estado!G$31*'COEF Art 14 F II 1er Sem'!N52</f>
        <v>940040.77260675887</v>
      </c>
      <c r="K48" s="210">
        <f t="shared" si="0"/>
        <v>82230336.626921386</v>
      </c>
      <c r="L48" s="361">
        <v>43891</v>
      </c>
    </row>
    <row r="49" spans="1:12">
      <c r="A49" s="145" t="s">
        <v>48</v>
      </c>
      <c r="B49" s="209">
        <f>+Estado!G$23*'CALCULO GARANTIA 2do Sem'!Q53</f>
        <v>17457083.894694466</v>
      </c>
      <c r="C49" s="209">
        <f>+Estado!G$24*'CALCULO GARANTIA 2do Sem'!Q53</f>
        <v>2319240.0383124491</v>
      </c>
      <c r="D49" s="209">
        <f>+Estado!G$25*'Art.14 Frac.III 1er Sem'!Q52</f>
        <v>398558.52585415589</v>
      </c>
      <c r="E49" s="209">
        <f>+Estado!G$26*'CALCULO GARANTIA 2do Sem'!Q53</f>
        <v>403918.91260215465</v>
      </c>
      <c r="F49" s="209">
        <f>+Estado!G$27*'CALCULO GARANTIA 2do Sem'!Q53</f>
        <v>567240.22601764521</v>
      </c>
      <c r="G49" s="209">
        <f>+Estado!G$28*'CALCULO GARANTIA 2do Sem'!Q53</f>
        <v>46883.895074400018</v>
      </c>
      <c r="H49" s="209">
        <f>+Estado!G$29*'CALCULO GARANTIA 2do Sem'!Q53</f>
        <v>636871.29812828125</v>
      </c>
      <c r="I49" s="209">
        <f>+Estado!G$30*'CALCULO GARANTIA 2do Sem'!Q53</f>
        <v>119165.72755252635</v>
      </c>
      <c r="J49" s="209">
        <f>+Estado!G$31*'COEF Art 14 F II 1er Sem'!N53</f>
        <v>803289.62780024321</v>
      </c>
      <c r="K49" s="210">
        <f t="shared" si="0"/>
        <v>22752252.146036327</v>
      </c>
      <c r="L49" s="361">
        <v>43891</v>
      </c>
    </row>
    <row r="50" spans="1:12">
      <c r="A50" s="145" t="s">
        <v>49</v>
      </c>
      <c r="B50" s="209">
        <f>+Estado!G$23*'CALCULO GARANTIA 2do Sem'!Q54</f>
        <v>5564390.4245361565</v>
      </c>
      <c r="C50" s="209">
        <f>+Estado!G$24*'CALCULO GARANTIA 2do Sem'!Q54</f>
        <v>739250.44636514457</v>
      </c>
      <c r="D50" s="209">
        <f>+Estado!G$25*'Art.14 Frac.III 1er Sem'!Q53</f>
        <v>442381.84416746412</v>
      </c>
      <c r="E50" s="209">
        <f>+Estado!G$26*'CALCULO GARANTIA 2do Sem'!Q54</f>
        <v>128747.87926381922</v>
      </c>
      <c r="F50" s="209">
        <f>+Estado!G$27*'CALCULO GARANTIA 2do Sem'!Q54</f>
        <v>180806.0327317086</v>
      </c>
      <c r="G50" s="209">
        <f>+Estado!G$28*'CALCULO GARANTIA 2do Sem'!Q54</f>
        <v>14944.093663675165</v>
      </c>
      <c r="H50" s="209">
        <f>+Estado!G$29*'CALCULO GARANTIA 2do Sem'!Q54</f>
        <v>203000.71732163397</v>
      </c>
      <c r="I50" s="209">
        <f>+Estado!G$30*'CALCULO GARANTIA 2do Sem'!Q54</f>
        <v>37983.699759138231</v>
      </c>
      <c r="J50" s="209">
        <f>+Estado!G$31*'COEF Art 14 F II 1er Sem'!N54</f>
        <v>163913.13024001406</v>
      </c>
      <c r="K50" s="210">
        <f t="shared" si="0"/>
        <v>7475418.268048754</v>
      </c>
      <c r="L50" s="361">
        <v>43891</v>
      </c>
    </row>
    <row r="51" spans="1:12">
      <c r="A51" s="145" t="s">
        <v>50</v>
      </c>
      <c r="B51" s="209">
        <f>+Estado!G$23*'CALCULO GARANTIA 2do Sem'!Q55</f>
        <v>1118030.4858283822</v>
      </c>
      <c r="C51" s="209">
        <f>+Estado!G$24*'CALCULO GARANTIA 2do Sem'!Q55</f>
        <v>148534.605345808</v>
      </c>
      <c r="D51" s="209">
        <f>+Estado!G$25*'Art.14 Frac.III 1er Sem'!Q54</f>
        <v>194962.48988379198</v>
      </c>
      <c r="E51" s="209">
        <f>+Estado!G$26*'CALCULO GARANTIA 2do Sem'!Q55</f>
        <v>25868.791191930202</v>
      </c>
      <c r="F51" s="209">
        <f>+Estado!G$27*'CALCULO GARANTIA 2do Sem'!Q55</f>
        <v>36328.625634241922</v>
      </c>
      <c r="G51" s="209">
        <f>+Estado!G$28*'CALCULO GARANTIA 2do Sem'!Q55</f>
        <v>3002.6563602348865</v>
      </c>
      <c r="H51" s="209">
        <f>+Estado!G$29*'CALCULO GARANTIA 2do Sem'!Q55</f>
        <v>40788.113934247485</v>
      </c>
      <c r="I51" s="209">
        <f>+Estado!G$30*'CALCULO GARANTIA 2do Sem'!Q55</f>
        <v>7631.9113245560466</v>
      </c>
      <c r="J51" s="209">
        <f>+Estado!G$31*'COEF Art 14 F II 1er Sem'!N55</f>
        <v>11970.021111096541</v>
      </c>
      <c r="K51" s="210">
        <f t="shared" si="0"/>
        <v>1587117.7006142889</v>
      </c>
      <c r="L51" s="361">
        <v>43891</v>
      </c>
    </row>
    <row r="52" spans="1:12" ht="13.5" thickBot="1">
      <c r="A52" s="145" t="s">
        <v>51</v>
      </c>
      <c r="B52" s="209">
        <f>+Estado!G$23*'CALCULO GARANTIA 2do Sem'!Q56</f>
        <v>1540322.9886118779</v>
      </c>
      <c r="C52" s="209">
        <f>+Estado!G$24*'CALCULO GARANTIA 2do Sem'!Q56</f>
        <v>204637.77161588083</v>
      </c>
      <c r="D52" s="209">
        <f>+Estado!G$25*'Art.14 Frac.III 1er Sem'!Q55</f>
        <v>320816.53190736339</v>
      </c>
      <c r="E52" s="209">
        <f>+Estado!G$26*'CALCULO GARANTIA 2do Sem'!Q56</f>
        <v>35639.720263090363</v>
      </c>
      <c r="F52" s="209">
        <f>+Estado!G$27*'CALCULO GARANTIA 2do Sem'!Q56</f>
        <v>50050.350073984591</v>
      </c>
      <c r="G52" s="209">
        <f>+Estado!G$28*'CALCULO GARANTIA 2do Sem'!Q56</f>
        <v>4136.7929382932871</v>
      </c>
      <c r="H52" s="209">
        <f>+Estado!G$29*'CALCULO GARANTIA 2do Sem'!Q56</f>
        <v>56194.236518060206</v>
      </c>
      <c r="I52" s="209">
        <f>+Estado!G$30*'CALCULO GARANTIA 2do Sem'!Q56</f>
        <v>10514.568796888327</v>
      </c>
      <c r="J52" s="209">
        <f>+Estado!G$31*'COEF Art 14 F II 1er Sem'!N56</f>
        <v>14668.297327924289</v>
      </c>
      <c r="K52" s="210">
        <f t="shared" si="0"/>
        <v>2236981.2580533638</v>
      </c>
      <c r="L52" s="361">
        <v>43891</v>
      </c>
    </row>
    <row r="53" spans="1:12" ht="14.25" thickTop="1" thickBot="1">
      <c r="A53" s="146" t="s">
        <v>52</v>
      </c>
      <c r="B53" s="211">
        <f t="shared" ref="B53:E53" si="1">SUM(B2:B52)</f>
        <v>463466933.60147083</v>
      </c>
      <c r="C53" s="211">
        <f t="shared" si="1"/>
        <v>61573346.117051557</v>
      </c>
      <c r="D53" s="211">
        <f t="shared" si="1"/>
        <v>14987453.301347673</v>
      </c>
      <c r="E53" s="211">
        <f t="shared" si="1"/>
        <v>10723615.752586011</v>
      </c>
      <c r="F53" s="211">
        <f>SUM(F2:F52)</f>
        <v>15059622.200000001</v>
      </c>
      <c r="G53" s="211">
        <f t="shared" ref="G53:K53" si="2">SUM(G2:G52)</f>
        <v>1244717.3432000959</v>
      </c>
      <c r="H53" s="211">
        <f t="shared" si="2"/>
        <v>16908252.800000004</v>
      </c>
      <c r="I53" s="211">
        <f t="shared" si="2"/>
        <v>3163722.8000000003</v>
      </c>
      <c r="J53" s="211">
        <f t="shared" si="2"/>
        <v>15628006.800000001</v>
      </c>
      <c r="K53" s="212">
        <f t="shared" si="2"/>
        <v>602755670.71565628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+Estado!I$23*'CALCULO GARANTIA 2do Sem'!Q6</f>
        <v>848067.60313760093</v>
      </c>
      <c r="C2" s="209">
        <f>+Estado!I$24*'CALCULO GARANTIA 2do Sem'!Q6</f>
        <v>120016.39344766349</v>
      </c>
      <c r="D2" s="209">
        <f>+Estado!I$25*'Art.14 Frac.III 1er Sem'!Q5</f>
        <v>267581.10960902256</v>
      </c>
      <c r="E2" s="209">
        <f>+Estado!I$26*'CALCULO GARANTIA 2do Sem'!Q6</f>
        <v>12628.098987253095</v>
      </c>
      <c r="F2" s="209">
        <f>+Estado!I$27*'CALCULO GARANTIA 2do Sem'!Q6</f>
        <v>18850.424085341732</v>
      </c>
      <c r="G2" s="209">
        <f>+Estado!I$28*'CALCULO GARANTIA 2do Sem'!Q6</f>
        <v>1594.6810949780092</v>
      </c>
      <c r="H2" s="209">
        <f>+Estado!I$29*'CALCULO GARANTIA 2do Sem'!Q6</f>
        <v>14074.336792205593</v>
      </c>
      <c r="I2" s="209">
        <f>+Estado!I$30*'CALCULO GARANTIA 2do Sem'!Q6</f>
        <v>3960.0937976030223</v>
      </c>
      <c r="J2" s="209">
        <f>+Estado!I$31*'COEF Art 14 F II 1er Sem'!N6</f>
        <v>6803.505445895682</v>
      </c>
      <c r="K2" s="210">
        <f t="shared" ref="K2:K52" si="0">SUM(B2:J2)</f>
        <v>1293576.2463975642</v>
      </c>
      <c r="L2" s="361">
        <v>43922</v>
      </c>
    </row>
    <row r="3" spans="1:12">
      <c r="A3" s="145" t="s">
        <v>2</v>
      </c>
      <c r="B3" s="209">
        <f>+Estado!I$23*'CALCULO GARANTIA 2do Sem'!Q7</f>
        <v>1679833.1191360198</v>
      </c>
      <c r="C3" s="209">
        <f>+Estado!I$24*'CALCULO GARANTIA 2do Sem'!Q7</f>
        <v>237725.75653963877</v>
      </c>
      <c r="D3" s="209">
        <f>+Estado!I$25*'Art.14 Frac.III 1er Sem'!Q6</f>
        <v>717293.78050042072</v>
      </c>
      <c r="E3" s="209">
        <f>+Estado!I$26*'CALCULO GARANTIA 2do Sem'!Q7</f>
        <v>25013.452738948574</v>
      </c>
      <c r="F3" s="209">
        <f>+Estado!I$27*'CALCULO GARANTIA 2do Sem'!Q7</f>
        <v>37338.493501182049</v>
      </c>
      <c r="G3" s="209">
        <f>+Estado!I$28*'CALCULO GARANTIA 2do Sem'!Q7</f>
        <v>3158.7082302087556</v>
      </c>
      <c r="H3" s="209">
        <f>+Estado!I$29*'CALCULO GARANTIA 2do Sem'!Q7</f>
        <v>27878.127859089444</v>
      </c>
      <c r="I3" s="209">
        <f>+Estado!I$30*'CALCULO GARANTIA 2do Sem'!Q7</f>
        <v>7844.0641895612416</v>
      </c>
      <c r="J3" s="209">
        <f>+Estado!I$31*'COEF Art 14 F II 1er Sem'!N7</f>
        <v>14641.603438263179</v>
      </c>
      <c r="K3" s="210">
        <f t="shared" si="0"/>
        <v>2750727.1061333329</v>
      </c>
      <c r="L3" s="361">
        <v>43922</v>
      </c>
    </row>
    <row r="4" spans="1:12">
      <c r="A4" s="145" t="s">
        <v>247</v>
      </c>
      <c r="B4" s="209">
        <f>+Estado!I$23*'CALCULO GARANTIA 2do Sem'!Q8</f>
        <v>1747522.1293970235</v>
      </c>
      <c r="C4" s="209">
        <f>+Estado!I$24*'CALCULO GARANTIA 2do Sem'!Q8</f>
        <v>247304.93496540567</v>
      </c>
      <c r="D4" s="209">
        <f>+Estado!I$25*'Art.14 Frac.III 1er Sem'!Q7</f>
        <v>636927.19550017733</v>
      </c>
      <c r="E4" s="209">
        <f>+Estado!I$26*'CALCULO GARANTIA 2do Sem'!Q8</f>
        <v>26021.371823185134</v>
      </c>
      <c r="F4" s="209">
        <f>+Estado!I$27*'CALCULO GARANTIA 2do Sem'!Q8</f>
        <v>38843.051091421636</v>
      </c>
      <c r="G4" s="209">
        <f>+Estado!I$28*'CALCULO GARANTIA 2do Sem'!Q8</f>
        <v>3285.9886316786856</v>
      </c>
      <c r="H4" s="209">
        <f>+Estado!I$29*'CALCULO GARANTIA 2do Sem'!Q8</f>
        <v>29001.479257043804</v>
      </c>
      <c r="I4" s="209">
        <f>+Estado!I$30*'CALCULO GARANTIA 2do Sem'!Q8</f>
        <v>8160.1413851866428</v>
      </c>
      <c r="J4" s="209">
        <f>+Estado!I$31*'COEF Art 14 F II 1er Sem'!N8</f>
        <v>13391.686619476915</v>
      </c>
      <c r="K4" s="210">
        <f t="shared" si="0"/>
        <v>2750457.9786705994</v>
      </c>
      <c r="L4" s="361">
        <v>43922</v>
      </c>
    </row>
    <row r="5" spans="1:12">
      <c r="A5" s="145" t="s">
        <v>4</v>
      </c>
      <c r="B5" s="209">
        <f>+Estado!I$23*'CALCULO GARANTIA 2do Sem'!Q9</f>
        <v>4833531.5075363675</v>
      </c>
      <c r="C5" s="209">
        <f>+Estado!I$24*'CALCULO GARANTIA 2do Sem'!Q9</f>
        <v>684029.21772268158</v>
      </c>
      <c r="D5" s="209">
        <f>+Estado!I$25*'Art.14 Frac.III 1er Sem'!Q8</f>
        <v>1029858.9557964634</v>
      </c>
      <c r="E5" s="209">
        <f>+Estado!I$26*'CALCULO GARANTIA 2do Sem'!Q9</f>
        <v>71973.406494189971</v>
      </c>
      <c r="F5" s="209">
        <f>+Estado!I$27*'CALCULO GARANTIA 2do Sem'!Q9</f>
        <v>107437.32977161986</v>
      </c>
      <c r="G5" s="209">
        <f>+Estado!I$28*'CALCULO GARANTIA 2do Sem'!Q9</f>
        <v>9088.8288722876387</v>
      </c>
      <c r="H5" s="209">
        <f>+Estado!I$29*'CALCULO GARANTIA 2do Sem'!Q9</f>
        <v>80216.188050478144</v>
      </c>
      <c r="I5" s="209">
        <f>+Estado!I$30*'CALCULO GARANTIA 2do Sem'!Q9</f>
        <v>22570.415462985024</v>
      </c>
      <c r="J5" s="209">
        <f>+Estado!I$31*'COEF Art 14 F II 1er Sem'!N9</f>
        <v>97985.7491870667</v>
      </c>
      <c r="K5" s="210">
        <f t="shared" si="0"/>
        <v>6936691.5988941398</v>
      </c>
      <c r="L5" s="361">
        <v>43922</v>
      </c>
    </row>
    <row r="6" spans="1:12">
      <c r="A6" s="145" t="s">
        <v>5</v>
      </c>
      <c r="B6" s="209">
        <f>+Estado!I$23*'CALCULO GARANTIA 2do Sem'!Q10</f>
        <v>6104635.0659181327</v>
      </c>
      <c r="C6" s="209">
        <f>+Estado!I$24*'CALCULO GARANTIA 2do Sem'!Q10</f>
        <v>863912.59519290773</v>
      </c>
      <c r="D6" s="209">
        <f>+Estado!I$25*'Art.14 Frac.III 1er Sem'!Q9</f>
        <v>237978.92995334545</v>
      </c>
      <c r="E6" s="209">
        <f>+Estado!I$26*'CALCULO GARANTIA 2do Sem'!Q10</f>
        <v>90900.696605153164</v>
      </c>
      <c r="F6" s="209">
        <f>+Estado!I$27*'CALCULO GARANTIA 2do Sem'!Q10</f>
        <v>135690.78626876129</v>
      </c>
      <c r="G6" s="209">
        <f>+Estado!I$28*'CALCULO GARANTIA 2do Sem'!Q10</f>
        <v>11478.97419420697</v>
      </c>
      <c r="H6" s="209">
        <f>+Estado!I$29*'CALCULO GARANTIA 2do Sem'!Q10</f>
        <v>101311.13320844481</v>
      </c>
      <c r="I6" s="209">
        <f>+Estado!I$30*'CALCULO GARANTIA 2do Sem'!Q10</f>
        <v>28505.896666412191</v>
      </c>
      <c r="J6" s="209">
        <f>+Estado!I$31*'COEF Art 14 F II 1er Sem'!N10</f>
        <v>63802.588785842352</v>
      </c>
      <c r="K6" s="210">
        <f t="shared" si="0"/>
        <v>7638216.6667932058</v>
      </c>
      <c r="L6" s="361">
        <v>43922</v>
      </c>
    </row>
    <row r="7" spans="1:12">
      <c r="A7" s="145" t="s">
        <v>6</v>
      </c>
      <c r="B7" s="209">
        <f>+Estado!I$23*'CALCULO GARANTIA 2do Sem'!Q11</f>
        <v>41648490.51662381</v>
      </c>
      <c r="C7" s="209">
        <f>+Estado!I$24*'CALCULO GARANTIA 2do Sem'!Q11</f>
        <v>5893989.5898055974</v>
      </c>
      <c r="D7" s="209">
        <f>+Estado!I$25*'Art.14 Frac.III 1er Sem'!Q10</f>
        <v>1844343.569626241</v>
      </c>
      <c r="E7" s="209">
        <f>+Estado!I$26*'CALCULO GARANTIA 2do Sem'!Q11</f>
        <v>620164.31115605542</v>
      </c>
      <c r="F7" s="209">
        <f>+Estado!I$27*'CALCULO GARANTIA 2do Sem'!Q11</f>
        <v>925741.89350953104</v>
      </c>
      <c r="G7" s="209">
        <f>+Estado!I$28*'CALCULO GARANTIA 2do Sem'!Q11</f>
        <v>78314.582723725078</v>
      </c>
      <c r="H7" s="209">
        <f>+Estado!I$29*'CALCULO GARANTIA 2do Sem'!Q11</f>
        <v>691188.86306854477</v>
      </c>
      <c r="I7" s="209">
        <f>+Estado!I$30*'CALCULO GARANTIA 2do Sem'!Q11</f>
        <v>194479.69520850765</v>
      </c>
      <c r="J7" s="209">
        <f>+Estado!I$31*'COEF Art 14 F II 1er Sem'!N11</f>
        <v>1420739.292156673</v>
      </c>
      <c r="K7" s="210">
        <f t="shared" si="0"/>
        <v>53317452.313878678</v>
      </c>
      <c r="L7" s="361">
        <v>43922</v>
      </c>
    </row>
    <row r="8" spans="1:12">
      <c r="A8" s="145" t="s">
        <v>7</v>
      </c>
      <c r="B8" s="209">
        <f>+Estado!I$23*'CALCULO GARANTIA 2do Sem'!Q12</f>
        <v>6968480.356013977</v>
      </c>
      <c r="C8" s="209">
        <f>+Estado!I$24*'CALCULO GARANTIA 2do Sem'!Q12</f>
        <v>986161.80720205011</v>
      </c>
      <c r="D8" s="209">
        <f>+Estado!I$25*'Art.14 Frac.III 1er Sem'!Q11</f>
        <v>0</v>
      </c>
      <c r="E8" s="209">
        <f>+Estado!I$26*'CALCULO GARANTIA 2do Sem'!Q12</f>
        <v>103763.73227901172</v>
      </c>
      <c r="F8" s="209">
        <f>+Estado!I$27*'CALCULO GARANTIA 2do Sem'!Q12</f>
        <v>154891.90891769429</v>
      </c>
      <c r="G8" s="209">
        <f>+Estado!I$28*'CALCULO GARANTIA 2do Sem'!Q12</f>
        <v>13103.323182430406</v>
      </c>
      <c r="H8" s="209">
        <f>+Estado!I$29*'CALCULO GARANTIA 2do Sem'!Q12</f>
        <v>115647.3129000027</v>
      </c>
      <c r="I8" s="209">
        <f>+Estado!I$30*'CALCULO GARANTIA 2do Sem'!Q12</f>
        <v>32539.6651569674</v>
      </c>
      <c r="J8" s="209">
        <f>+Estado!I$31*'COEF Art 14 F II 1er Sem'!N12</f>
        <v>73428.702623530888</v>
      </c>
      <c r="K8" s="210">
        <f t="shared" si="0"/>
        <v>8448016.8082756642</v>
      </c>
      <c r="L8" s="361">
        <v>43922</v>
      </c>
    </row>
    <row r="9" spans="1:12">
      <c r="A9" s="145" t="s">
        <v>8</v>
      </c>
      <c r="B9" s="209">
        <f>+Estado!I$23*'CALCULO GARANTIA 2do Sem'!Q13</f>
        <v>1108025.3072155579</v>
      </c>
      <c r="C9" s="209">
        <f>+Estado!I$24*'CALCULO GARANTIA 2do Sem'!Q13</f>
        <v>156804.9536720413</v>
      </c>
      <c r="D9" s="209">
        <f>+Estado!I$25*'Art.14 Frac.III 1er Sem'!Q12</f>
        <v>960214.10636723263</v>
      </c>
      <c r="E9" s="209">
        <f>+Estado!I$26*'CALCULO GARANTIA 2do Sem'!Q13</f>
        <v>16498.983345351669</v>
      </c>
      <c r="F9" s="209">
        <f>+Estado!I$27*'CALCULO GARANTIA 2do Sem'!Q13</f>
        <v>24628.634393094959</v>
      </c>
      <c r="G9" s="209">
        <f>+Estado!I$28*'CALCULO GARANTIA 2do Sem'!Q13</f>
        <v>2083.4978292257201</v>
      </c>
      <c r="H9" s="209">
        <f>+Estado!I$29*'CALCULO GARANTIA 2do Sem'!Q13</f>
        <v>18388.535643081927</v>
      </c>
      <c r="I9" s="209">
        <f>+Estado!I$30*'CALCULO GARANTIA 2do Sem'!Q13</f>
        <v>5173.9792092725065</v>
      </c>
      <c r="J9" s="209">
        <f>+Estado!I$31*'COEF Art 14 F II 1er Sem'!N13</f>
        <v>13247.993127015279</v>
      </c>
      <c r="K9" s="210">
        <f t="shared" si="0"/>
        <v>2305065.9908018745</v>
      </c>
      <c r="L9" s="361">
        <v>43922</v>
      </c>
    </row>
    <row r="10" spans="1:12">
      <c r="A10" s="145" t="s">
        <v>9</v>
      </c>
      <c r="B10" s="209">
        <f>+Estado!I$23*'CALCULO GARANTIA 2do Sem'!Q14</f>
        <v>11013988.368621316</v>
      </c>
      <c r="C10" s="209">
        <f>+Estado!I$24*'CALCULO GARANTIA 2do Sem'!Q14</f>
        <v>1558671.9225990411</v>
      </c>
      <c r="D10" s="209">
        <f>+Estado!I$25*'Art.14 Frac.III 1er Sem'!Q13</f>
        <v>518287.54559448088</v>
      </c>
      <c r="E10" s="209">
        <f>+Estado!I$26*'CALCULO GARANTIA 2do Sem'!Q14</f>
        <v>164003.12292183764</v>
      </c>
      <c r="F10" s="209">
        <f>+Estado!I$27*'CALCULO GARANTIA 2do Sem'!Q14</f>
        <v>244813.44512089132</v>
      </c>
      <c r="G10" s="209">
        <f>+Estado!I$28*'CALCULO GARANTIA 2do Sem'!Q14</f>
        <v>20710.376114789906</v>
      </c>
      <c r="H10" s="209">
        <f>+Estado!I$29*'CALCULO GARANTIA 2do Sem'!Q14</f>
        <v>182785.64250291255</v>
      </c>
      <c r="I10" s="209">
        <f>+Estado!I$30*'CALCULO GARANTIA 2do Sem'!Q14</f>
        <v>51430.365768107564</v>
      </c>
      <c r="J10" s="209">
        <f>+Estado!I$31*'COEF Art 14 F II 1er Sem'!N14</f>
        <v>229382.92456302597</v>
      </c>
      <c r="K10" s="210">
        <f t="shared" si="0"/>
        <v>13984073.713806404</v>
      </c>
      <c r="L10" s="361">
        <v>43922</v>
      </c>
    </row>
    <row r="11" spans="1:12">
      <c r="A11" s="145" t="s">
        <v>10</v>
      </c>
      <c r="B11" s="209">
        <f>+Estado!I$23*'CALCULO GARANTIA 2do Sem'!Q15</f>
        <v>1829961.1225146214</v>
      </c>
      <c r="C11" s="209">
        <f>+Estado!I$24*'CALCULO GARANTIA 2do Sem'!Q15</f>
        <v>258971.49385390212</v>
      </c>
      <c r="D11" s="209">
        <f>+Estado!I$25*'Art.14 Frac.III 1er Sem'!Q14</f>
        <v>1041846.8821863482</v>
      </c>
      <c r="E11" s="209">
        <f>+Estado!I$26*'CALCULO GARANTIA 2do Sem'!Q15</f>
        <v>27248.924628700795</v>
      </c>
      <c r="F11" s="209">
        <f>+Estado!I$27*'CALCULO GARANTIA 2do Sem'!Q15</f>
        <v>40675.463950592188</v>
      </c>
      <c r="G11" s="209">
        <f>+Estado!I$28*'CALCULO GARANTIA 2do Sem'!Q15</f>
        <v>3441.0044621705915</v>
      </c>
      <c r="H11" s="209">
        <f>+Estado!I$29*'CALCULO GARANTIA 2do Sem'!Q15</f>
        <v>30369.618011141611</v>
      </c>
      <c r="I11" s="209">
        <f>+Estado!I$30*'CALCULO GARANTIA 2do Sem'!Q15</f>
        <v>8545.0943584140223</v>
      </c>
      <c r="J11" s="209">
        <f>+Estado!I$31*'COEF Art 14 F II 1er Sem'!N15</f>
        <v>88321.192802271093</v>
      </c>
      <c r="K11" s="210">
        <f t="shared" si="0"/>
        <v>3329380.7967681615</v>
      </c>
      <c r="L11" s="361">
        <v>43922</v>
      </c>
    </row>
    <row r="12" spans="1:12">
      <c r="A12" s="145" t="s">
        <v>11</v>
      </c>
      <c r="B12" s="209">
        <f>+Estado!I$23*'CALCULO GARANTIA 2do Sem'!Q16</f>
        <v>2658661.8621619288</v>
      </c>
      <c r="C12" s="209">
        <f>+Estado!I$24*'CALCULO GARANTIA 2do Sem'!Q16</f>
        <v>376247.13750768255</v>
      </c>
      <c r="D12" s="209">
        <f>+Estado!I$25*'Art.14 Frac.III 1er Sem'!Q15</f>
        <v>543059.30239373061</v>
      </c>
      <c r="E12" s="209">
        <f>+Estado!I$26*'CALCULO GARANTIA 2do Sem'!Q16</f>
        <v>39588.642514820887</v>
      </c>
      <c r="F12" s="209">
        <f>+Estado!I$27*'CALCULO GARANTIA 2do Sem'!Q16</f>
        <v>59095.411044896544</v>
      </c>
      <c r="G12" s="209">
        <f>+Estado!I$28*'CALCULO GARANTIA 2do Sem'!Q16</f>
        <v>4999.2686831131714</v>
      </c>
      <c r="H12" s="209">
        <f>+Estado!I$29*'CALCULO GARANTIA 2do Sem'!Q16</f>
        <v>44122.546747712709</v>
      </c>
      <c r="I12" s="209">
        <f>+Estado!I$30*'CALCULO GARANTIA 2do Sem'!Q16</f>
        <v>12414.753624968827</v>
      </c>
      <c r="J12" s="209">
        <f>+Estado!I$31*'COEF Art 14 F II 1er Sem'!N16</f>
        <v>27102.284395784882</v>
      </c>
      <c r="K12" s="210">
        <f t="shared" si="0"/>
        <v>3765291.2090746392</v>
      </c>
      <c r="L12" s="361">
        <v>43922</v>
      </c>
    </row>
    <row r="13" spans="1:12">
      <c r="A13" s="145" t="s">
        <v>12</v>
      </c>
      <c r="B13" s="209">
        <f>+Estado!I$23*'CALCULO GARANTIA 2do Sem'!Q17</f>
        <v>5591554.9006083878</v>
      </c>
      <c r="C13" s="209">
        <f>+Estado!I$24*'CALCULO GARANTIA 2do Sem'!Q17</f>
        <v>791302.78111418814</v>
      </c>
      <c r="D13" s="209">
        <f>+Estado!I$25*'Art.14 Frac.III 1er Sem'!Q16</f>
        <v>763707.218330362</v>
      </c>
      <c r="E13" s="209">
        <f>+Estado!I$26*'CALCULO GARANTIA 2do Sem'!Q17</f>
        <v>83260.707656210405</v>
      </c>
      <c r="F13" s="209">
        <f>+Estado!I$27*'CALCULO GARANTIA 2do Sem'!Q17</f>
        <v>124286.29602519675</v>
      </c>
      <c r="G13" s="209">
        <f>+Estado!I$28*'CALCULO GARANTIA 2do Sem'!Q17</f>
        <v>10514.193513043647</v>
      </c>
      <c r="H13" s="209">
        <f>+Estado!I$29*'CALCULO GARANTIA 2do Sem'!Q17</f>
        <v>92796.171640223925</v>
      </c>
      <c r="I13" s="209">
        <f>+Estado!I$30*'CALCULO GARANTIA 2do Sem'!Q17</f>
        <v>26110.043349059866</v>
      </c>
      <c r="J13" s="209">
        <f>+Estado!I$31*'COEF Art 14 F II 1er Sem'!N17</f>
        <v>49483.950720176661</v>
      </c>
      <c r="K13" s="210">
        <f t="shared" si="0"/>
        <v>7533016.2629568493</v>
      </c>
      <c r="L13" s="361">
        <v>43922</v>
      </c>
    </row>
    <row r="14" spans="1:12">
      <c r="A14" s="145" t="s">
        <v>13</v>
      </c>
      <c r="B14" s="209">
        <f>+Estado!I$23*'CALCULO GARANTIA 2do Sem'!Q18</f>
        <v>2845036.5446946491</v>
      </c>
      <c r="C14" s="209">
        <f>+Estado!I$24*'CALCULO GARANTIA 2do Sem'!Q18</f>
        <v>402622.41365875269</v>
      </c>
      <c r="D14" s="209">
        <f>+Estado!I$25*'Art.14 Frac.III 1er Sem'!Q17</f>
        <v>639577.50907885307</v>
      </c>
      <c r="E14" s="209">
        <f>+Estado!I$26*'CALCULO GARANTIA 2do Sem'!Q18</f>
        <v>42363.843372669478</v>
      </c>
      <c r="F14" s="209">
        <f>+Estado!I$27*'CALCULO GARANTIA 2do Sem'!Q18</f>
        <v>63238.054616605623</v>
      </c>
      <c r="G14" s="209">
        <f>+Estado!I$28*'CALCULO GARANTIA 2do Sem'!Q18</f>
        <v>5349.7220923907744</v>
      </c>
      <c r="H14" s="209">
        <f>+Estado!I$29*'CALCULO GARANTIA 2do Sem'!Q18</f>
        <v>47215.57853173701</v>
      </c>
      <c r="I14" s="209">
        <f>+Estado!I$30*'CALCULO GARANTIA 2do Sem'!Q18</f>
        <v>13285.039462557066</v>
      </c>
      <c r="J14" s="209">
        <f>+Estado!I$31*'COEF Art 14 F II 1er Sem'!N18</f>
        <v>98800.789326154161</v>
      </c>
      <c r="K14" s="210">
        <f t="shared" si="0"/>
        <v>4157489.494834369</v>
      </c>
      <c r="L14" s="361">
        <v>43922</v>
      </c>
    </row>
    <row r="15" spans="1:12">
      <c r="A15" s="145" t="s">
        <v>14</v>
      </c>
      <c r="B15" s="209">
        <f>+Estado!I$23*'CALCULO GARANTIA 2do Sem'!Q19</f>
        <v>15583325.902461303</v>
      </c>
      <c r="C15" s="209">
        <f>+Estado!I$24*'CALCULO GARANTIA 2do Sem'!Q19</f>
        <v>2205313.0738794515</v>
      </c>
      <c r="D15" s="209">
        <f>+Estado!I$25*'Art.14 Frac.III 1er Sem'!Q18</f>
        <v>583172.48343135859</v>
      </c>
      <c r="E15" s="209">
        <f>+Estado!I$26*'CALCULO GARANTIA 2do Sem'!Q19</f>
        <v>232042.56514321442</v>
      </c>
      <c r="F15" s="209">
        <f>+Estado!I$27*'CALCULO GARANTIA 2do Sem'!Q19</f>
        <v>346378.40289463836</v>
      </c>
      <c r="G15" s="209">
        <f>+Estado!I$28*'CALCULO GARANTIA 2do Sem'!Q19</f>
        <v>29302.422497448148</v>
      </c>
      <c r="H15" s="209">
        <f>+Estado!I$29*'CALCULO GARANTIA 2do Sem'!Q19</f>
        <v>258617.32753674773</v>
      </c>
      <c r="I15" s="209">
        <f>+Estado!I$30*'CALCULO GARANTIA 2do Sem'!Q19</f>
        <v>72767.114348018193</v>
      </c>
      <c r="J15" s="209">
        <f>+Estado!I$31*'COEF Art 14 F II 1er Sem'!N19</f>
        <v>160908.98142963386</v>
      </c>
      <c r="K15" s="210">
        <f t="shared" si="0"/>
        <v>19471828.273621809</v>
      </c>
      <c r="L15" s="361">
        <v>43922</v>
      </c>
    </row>
    <row r="16" spans="1:12">
      <c r="A16" s="145" t="s">
        <v>15</v>
      </c>
      <c r="B16" s="209">
        <f>+Estado!I$23*'CALCULO GARANTIA 2do Sem'!Q20</f>
        <v>1989380.0088228274</v>
      </c>
      <c r="C16" s="209">
        <f>+Estado!I$24*'CALCULO GARANTIA 2do Sem'!Q20</f>
        <v>281532.05354438903</v>
      </c>
      <c r="D16" s="209">
        <f>+Estado!I$25*'Art.14 Frac.III 1er Sem'!Q19</f>
        <v>297838.95168238762</v>
      </c>
      <c r="E16" s="209">
        <f>+Estado!I$26*'CALCULO GARANTIA 2do Sem'!Q20</f>
        <v>29622.741844792508</v>
      </c>
      <c r="F16" s="209">
        <f>+Estado!I$27*'CALCULO GARANTIA 2do Sem'!Q20</f>
        <v>44218.947516058579</v>
      </c>
      <c r="G16" s="209">
        <f>+Estado!I$28*'CALCULO GARANTIA 2do Sem'!Q20</f>
        <v>3740.77099403385</v>
      </c>
      <c r="H16" s="209">
        <f>+Estado!I$29*'CALCULO GARANTIA 2do Sem'!Q20</f>
        <v>33015.297540272237</v>
      </c>
      <c r="I16" s="209">
        <f>+Estado!I$30*'CALCULO GARANTIA 2do Sem'!Q20</f>
        <v>9289.5087665982683</v>
      </c>
      <c r="J16" s="209">
        <f>+Estado!I$31*'COEF Art 14 F II 1er Sem'!N20</f>
        <v>15468.303882500737</v>
      </c>
      <c r="K16" s="210">
        <f t="shared" si="0"/>
        <v>2704106.584593859</v>
      </c>
      <c r="L16" s="361">
        <v>43922</v>
      </c>
    </row>
    <row r="17" spans="1:12">
      <c r="A17" s="145" t="s">
        <v>16</v>
      </c>
      <c r="B17" s="209">
        <f>+Estado!I$23*'CALCULO GARANTIA 2do Sem'!Q21</f>
        <v>1385350.919501899</v>
      </c>
      <c r="C17" s="209">
        <f>+Estado!I$24*'CALCULO GARANTIA 2do Sem'!Q21</f>
        <v>196051.37656820202</v>
      </c>
      <c r="D17" s="209">
        <f>+Estado!I$25*'Art.14 Frac.III 1er Sem'!Q20</f>
        <v>911644.5860995712</v>
      </c>
      <c r="E17" s="209">
        <f>+Estado!I$26*'CALCULO GARANTIA 2do Sem'!Q21</f>
        <v>20628.483482717802</v>
      </c>
      <c r="F17" s="209">
        <f>+Estado!I$27*'CALCULO GARANTIA 2do Sem'!Q21</f>
        <v>30792.889909970752</v>
      </c>
      <c r="G17" s="209">
        <f>+Estado!I$28*'CALCULO GARANTIA 2do Sem'!Q21</f>
        <v>2604.9726614561337</v>
      </c>
      <c r="H17" s="209">
        <f>+Estado!I$29*'CALCULO GARANTIA 2do Sem'!Q21</f>
        <v>22990.968343001128</v>
      </c>
      <c r="I17" s="209">
        <f>+Estado!I$30*'CALCULO GARANTIA 2do Sem'!Q21</f>
        <v>6468.9649310103159</v>
      </c>
      <c r="J17" s="209">
        <f>+Estado!I$31*'COEF Art 14 F II 1er Sem'!N21</f>
        <v>10237.66013498366</v>
      </c>
      <c r="K17" s="210">
        <f t="shared" si="0"/>
        <v>2586770.8216328123</v>
      </c>
      <c r="L17" s="361">
        <v>43922</v>
      </c>
    </row>
    <row r="18" spans="1:12">
      <c r="A18" s="145" t="s">
        <v>17</v>
      </c>
      <c r="B18" s="209">
        <f>+Estado!I$23*'CALCULO GARANTIA 2do Sem'!Q22</f>
        <v>12149713.400081486</v>
      </c>
      <c r="C18" s="209">
        <f>+Estado!I$24*'CALCULO GARANTIA 2do Sem'!Q22</f>
        <v>1719396.8715533381</v>
      </c>
      <c r="D18" s="209">
        <f>+Estado!I$25*'Art.14 Frac.III 1er Sem'!Q21</f>
        <v>460199.58120800171</v>
      </c>
      <c r="E18" s="209">
        <f>+Estado!I$26*'CALCULO GARANTIA 2do Sem'!Q22</f>
        <v>180914.56732381551</v>
      </c>
      <c r="F18" s="209">
        <f>+Estado!I$27*'CALCULO GARANTIA 2do Sem'!Q22</f>
        <v>270057.77518155589</v>
      </c>
      <c r="G18" s="209">
        <f>+Estado!I$28*'CALCULO GARANTIA 2do Sem'!Q22</f>
        <v>22845.959681550659</v>
      </c>
      <c r="H18" s="209">
        <f>+Estado!I$29*'CALCULO GARANTIA 2do Sem'!Q22</f>
        <v>201633.87646087827</v>
      </c>
      <c r="I18" s="209">
        <f>+Estado!I$30*'CALCULO GARANTIA 2do Sem'!Q22</f>
        <v>56733.690215625902</v>
      </c>
      <c r="J18" s="209">
        <f>+Estado!I$31*'COEF Art 14 F II 1er Sem'!N22</f>
        <v>148801.75013736423</v>
      </c>
      <c r="K18" s="210">
        <f t="shared" si="0"/>
        <v>15210297.471843617</v>
      </c>
      <c r="L18" s="361">
        <v>43922</v>
      </c>
    </row>
    <row r="19" spans="1:12">
      <c r="A19" s="145" t="s">
        <v>18</v>
      </c>
      <c r="B19" s="209">
        <f>+Estado!I$23*'CALCULO GARANTIA 2do Sem'!Q23</f>
        <v>14902040.692409407</v>
      </c>
      <c r="C19" s="209">
        <f>+Estado!I$24*'CALCULO GARANTIA 2do Sem'!Q23</f>
        <v>2108899.3050747542</v>
      </c>
      <c r="D19" s="209">
        <f>+Estado!I$25*'Art.14 Frac.III 1er Sem'!Q22</f>
        <v>743897.20218455454</v>
      </c>
      <c r="E19" s="209">
        <f>+Estado!I$26*'CALCULO GARANTIA 2do Sem'!Q23</f>
        <v>221897.92922119945</v>
      </c>
      <c r="F19" s="209">
        <f>+Estado!I$27*'CALCULO GARANTIA 2do Sem'!Q23</f>
        <v>331235.13473413343</v>
      </c>
      <c r="G19" s="209">
        <f>+Estado!I$28*'CALCULO GARANTIA 2do Sem'!Q23</f>
        <v>28021.354053448638</v>
      </c>
      <c r="H19" s="209">
        <f>+Estado!I$29*'CALCULO GARANTIA 2do Sem'!Q23</f>
        <v>247310.87335509551</v>
      </c>
      <c r="I19" s="209">
        <f>+Estado!I$30*'CALCULO GARANTIA 2do Sem'!Q23</f>
        <v>69585.819219253055</v>
      </c>
      <c r="J19" s="209">
        <f>+Estado!I$31*'COEF Art 14 F II 1er Sem'!N23</f>
        <v>581630.14689801075</v>
      </c>
      <c r="K19" s="210">
        <f t="shared" si="0"/>
        <v>19234518.457149856</v>
      </c>
      <c r="L19" s="361">
        <v>43922</v>
      </c>
    </row>
    <row r="20" spans="1:12">
      <c r="A20" s="145" t="s">
        <v>19</v>
      </c>
      <c r="B20" s="209">
        <f>+Estado!I$23*'CALCULO GARANTIA 2do Sem'!Q24</f>
        <v>2335179.1337143695</v>
      </c>
      <c r="C20" s="209">
        <f>+Estado!I$24*'CALCULO GARANTIA 2do Sem'!Q24</f>
        <v>330468.67566425004</v>
      </c>
      <c r="D20" s="209">
        <f>+Estado!I$25*'Art.14 Frac.III 1er Sem'!Q23</f>
        <v>304573.41950873594</v>
      </c>
      <c r="E20" s="209">
        <f>+Estado!I$26*'CALCULO GARANTIA 2do Sem'!Q24</f>
        <v>34771.84265076607</v>
      </c>
      <c r="F20" s="209">
        <f>+Estado!I$27*'CALCULO GARANTIA 2do Sem'!Q24</f>
        <v>51905.198150358519</v>
      </c>
      <c r="G20" s="209">
        <f>+Estado!I$28*'CALCULO GARANTIA 2do Sem'!Q24</f>
        <v>4391.0013826070226</v>
      </c>
      <c r="H20" s="209">
        <f>+Estado!I$29*'CALCULO GARANTIA 2do Sem'!Q24</f>
        <v>38754.101060377769</v>
      </c>
      <c r="I20" s="209">
        <f>+Estado!I$30*'CALCULO GARANTIA 2do Sem'!Q24</f>
        <v>10904.23495662508</v>
      </c>
      <c r="J20" s="209">
        <f>+Estado!I$31*'COEF Art 14 F II 1er Sem'!N24</f>
        <v>21327.468367212619</v>
      </c>
      <c r="K20" s="210">
        <f t="shared" si="0"/>
        <v>3132275.0754553024</v>
      </c>
      <c r="L20" s="361">
        <v>43922</v>
      </c>
    </row>
    <row r="21" spans="1:12">
      <c r="A21" s="145" t="s">
        <v>20</v>
      </c>
      <c r="B21" s="209">
        <f>+Estado!I$23*'CALCULO GARANTIA 2do Sem'!Q25</f>
        <v>31920516.672285501</v>
      </c>
      <c r="C21" s="209">
        <f>+Estado!I$24*'CALCULO GARANTIA 2do Sem'!Q25</f>
        <v>4517311.207054955</v>
      </c>
      <c r="D21" s="209">
        <f>+Estado!I$25*'Art.14 Frac.III 1er Sem'!Q24</f>
        <v>1127297.6370577966</v>
      </c>
      <c r="E21" s="209">
        <f>+Estado!I$26*'CALCULO GARANTIA 2do Sem'!Q25</f>
        <v>475310.50917468057</v>
      </c>
      <c r="F21" s="209">
        <f>+Estado!I$27*'CALCULO GARANTIA 2do Sem'!Q25</f>
        <v>709513.3384056096</v>
      </c>
      <c r="G21" s="209">
        <f>+Estado!I$28*'CALCULO GARANTIA 2do Sem'!Q25</f>
        <v>60022.390067605149</v>
      </c>
      <c r="H21" s="209">
        <f>+Estado!I$29*'CALCULO GARANTIA 2do Sem'!Q25</f>
        <v>529745.62471768702</v>
      </c>
      <c r="I21" s="209">
        <f>+Estado!I$30*'CALCULO GARANTIA 2do Sem'!Q25</f>
        <v>149054.43813975246</v>
      </c>
      <c r="J21" s="209">
        <f>+Estado!I$31*'COEF Art 14 F II 1er Sem'!N25</f>
        <v>989881.57863372855</v>
      </c>
      <c r="K21" s="210">
        <f t="shared" si="0"/>
        <v>40478653.395537317</v>
      </c>
      <c r="L21" s="361">
        <v>43922</v>
      </c>
    </row>
    <row r="22" spans="1:12">
      <c r="A22" s="145" t="s">
        <v>21</v>
      </c>
      <c r="B22" s="209">
        <f>+Estado!I$23*'CALCULO GARANTIA 2do Sem'!Q26</f>
        <v>4712943.643978457</v>
      </c>
      <c r="C22" s="209">
        <f>+Estado!I$24*'CALCULO GARANTIA 2do Sem'!Q26</f>
        <v>666963.92667249253</v>
      </c>
      <c r="D22" s="209">
        <f>+Estado!I$25*'Art.14 Frac.III 1er Sem'!Q25</f>
        <v>876014.61021599651</v>
      </c>
      <c r="E22" s="209">
        <f>+Estado!I$26*'CALCULO GARANTIA 2do Sem'!Q26</f>
        <v>70177.800257096635</v>
      </c>
      <c r="F22" s="209">
        <f>+Estado!I$27*'CALCULO GARANTIA 2do Sem'!Q26</f>
        <v>104756.96283011424</v>
      </c>
      <c r="G22" s="209">
        <f>+Estado!I$28*'CALCULO GARANTIA 2do Sem'!Q26</f>
        <v>8862.0790405665157</v>
      </c>
      <c r="H22" s="209">
        <f>+Estado!I$29*'CALCULO GARANTIA 2do Sem'!Q26</f>
        <v>78214.939331051239</v>
      </c>
      <c r="I22" s="209">
        <f>+Estado!I$30*'CALCULO GARANTIA 2do Sem'!Q26</f>
        <v>22007.324444326692</v>
      </c>
      <c r="J22" s="209">
        <f>+Estado!I$31*'COEF Art 14 F II 1er Sem'!N26</f>
        <v>54331.573654360793</v>
      </c>
      <c r="K22" s="210">
        <f t="shared" si="0"/>
        <v>6594272.8604244618</v>
      </c>
      <c r="L22" s="361">
        <v>43922</v>
      </c>
    </row>
    <row r="23" spans="1:12">
      <c r="A23" s="145" t="s">
        <v>22</v>
      </c>
      <c r="B23" s="209">
        <f>+Estado!I$23*'CALCULO GARANTIA 2do Sem'!Q27</f>
        <v>755958.16636908404</v>
      </c>
      <c r="C23" s="209">
        <f>+Estado!I$24*'CALCULO GARANTIA 2do Sem'!Q27</f>
        <v>106981.29770464243</v>
      </c>
      <c r="D23" s="209">
        <f>+Estado!I$25*'Art.14 Frac.III 1er Sem'!Q26</f>
        <v>1147985.7914240116</v>
      </c>
      <c r="E23" s="209">
        <f>+Estado!I$26*'CALCULO GARANTIA 2do Sem'!Q27</f>
        <v>11256.549029596907</v>
      </c>
      <c r="F23" s="209">
        <f>+Estado!I$27*'CALCULO GARANTIA 2do Sem'!Q27</f>
        <v>16803.06142353894</v>
      </c>
      <c r="G23" s="209">
        <f>+Estado!I$28*'CALCULO GARANTIA 2do Sem'!Q27</f>
        <v>1421.4812498944402</v>
      </c>
      <c r="H23" s="209">
        <f>+Estado!I$29*'CALCULO GARANTIA 2do Sem'!Q27</f>
        <v>12545.709557744272</v>
      </c>
      <c r="I23" s="209">
        <f>+Estado!I$30*'CALCULO GARANTIA 2do Sem'!Q27</f>
        <v>3529.9842074026665</v>
      </c>
      <c r="J23" s="209">
        <f>+Estado!I$31*'COEF Art 14 F II 1er Sem'!N27</f>
        <v>4265.1713525115883</v>
      </c>
      <c r="K23" s="210">
        <f t="shared" si="0"/>
        <v>2060747.2123184267</v>
      </c>
      <c r="L23" s="361">
        <v>43922</v>
      </c>
    </row>
    <row r="24" spans="1:12">
      <c r="A24" s="145" t="s">
        <v>23</v>
      </c>
      <c r="B24" s="209">
        <f>+Estado!I$23*'CALCULO GARANTIA 2do Sem'!Q28</f>
        <v>3500835.8070079354</v>
      </c>
      <c r="C24" s="209">
        <f>+Estado!I$24*'CALCULO GARANTIA 2do Sem'!Q28</f>
        <v>495429.47526243533</v>
      </c>
      <c r="D24" s="209">
        <f>+Estado!I$25*'Art.14 Frac.III 1er Sem'!Q27</f>
        <v>0</v>
      </c>
      <c r="E24" s="209">
        <f>+Estado!I$26*'CALCULO GARANTIA 2do Sem'!Q28</f>
        <v>52128.982342275944</v>
      </c>
      <c r="F24" s="209">
        <f>+Estado!I$27*'CALCULO GARANTIA 2do Sem'!Q28</f>
        <v>77814.83383057818</v>
      </c>
      <c r="G24" s="209">
        <f>+Estado!I$28*'CALCULO GARANTIA 2do Sem'!Q28</f>
        <v>6582.8675183478608</v>
      </c>
      <c r="H24" s="209">
        <f>+Estado!I$29*'CALCULO GARANTIA 2do Sem'!Q28</f>
        <v>58099.073729206066</v>
      </c>
      <c r="I24" s="209">
        <f>+Estado!I$30*'CALCULO GARANTIA 2do Sem'!Q28</f>
        <v>16347.326692432665</v>
      </c>
      <c r="J24" s="209">
        <f>+Estado!I$31*'COEF Art 14 F II 1er Sem'!N28</f>
        <v>32584.229514105758</v>
      </c>
      <c r="K24" s="210">
        <f t="shared" si="0"/>
        <v>4239822.5958973169</v>
      </c>
      <c r="L24" s="361">
        <v>43922</v>
      </c>
    </row>
    <row r="25" spans="1:12">
      <c r="A25" s="145" t="s">
        <v>24</v>
      </c>
      <c r="B25" s="209">
        <f>+Estado!I$23*'CALCULO GARANTIA 2do Sem'!Q29</f>
        <v>3411124.6491603237</v>
      </c>
      <c r="C25" s="209">
        <f>+Estado!I$24*'CALCULO GARANTIA 2do Sem'!Q29</f>
        <v>482733.77791820193</v>
      </c>
      <c r="D25" s="209">
        <f>+Estado!I$25*'Art.14 Frac.III 1er Sem'!Q28</f>
        <v>188034.39419571732</v>
      </c>
      <c r="E25" s="209">
        <f>+Estado!I$26*'CALCULO GARANTIA 2do Sem'!Q29</f>
        <v>50793.143810808164</v>
      </c>
      <c r="F25" s="209">
        <f>+Estado!I$27*'CALCULO GARANTIA 2do Sem'!Q29</f>
        <v>75820.778917552423</v>
      </c>
      <c r="G25" s="209">
        <f>+Estado!I$28*'CALCULO GARANTIA 2do Sem'!Q29</f>
        <v>6414.177325609814</v>
      </c>
      <c r="H25" s="209">
        <f>+Estado!I$29*'CALCULO GARANTIA 2do Sem'!Q29</f>
        <v>56610.247785502201</v>
      </c>
      <c r="I25" s="209">
        <f>+Estado!I$30*'CALCULO GARANTIA 2do Sem'!Q29</f>
        <v>15928.41598477948</v>
      </c>
      <c r="J25" s="209">
        <f>+Estado!I$31*'COEF Art 14 F II 1er Sem'!N29</f>
        <v>158541.77189587711</v>
      </c>
      <c r="K25" s="210">
        <f t="shared" si="0"/>
        <v>4446001.3569943719</v>
      </c>
      <c r="L25" s="361">
        <v>43922</v>
      </c>
    </row>
    <row r="26" spans="1:12">
      <c r="A26" s="145" t="s">
        <v>25</v>
      </c>
      <c r="B26" s="209">
        <f>+Estado!I$23*'CALCULO GARANTIA 2do Sem'!Q30</f>
        <v>54594126.43423079</v>
      </c>
      <c r="C26" s="209">
        <f>+Estado!I$24*'CALCULO GARANTIA 2do Sem'!Q30</f>
        <v>7726023.4134884411</v>
      </c>
      <c r="D26" s="209">
        <f>+Estado!I$25*'Art.14 Frac.III 1er Sem'!Q29</f>
        <v>1657575.6251007428</v>
      </c>
      <c r="E26" s="209">
        <f>+Estado!I$26*'CALCULO GARANTIA 2do Sem'!Q30</f>
        <v>812930.51424606447</v>
      </c>
      <c r="F26" s="209">
        <f>+Estado!I$27*'CALCULO GARANTIA 2do Sem'!Q30</f>
        <v>1213491.0377976533</v>
      </c>
      <c r="G26" s="209">
        <f>+Estado!I$28*'CALCULO GARANTIA 2do Sem'!Q30</f>
        <v>102657.17143233606</v>
      </c>
      <c r="H26" s="209">
        <f>+Estado!I$29*'CALCULO GARANTIA 2do Sem'!Q30</f>
        <v>906031.68835698068</v>
      </c>
      <c r="I26" s="209">
        <f>+Estado!I$30*'CALCULO GARANTIA 2do Sem'!Q30</f>
        <v>254929.98515434854</v>
      </c>
      <c r="J26" s="209">
        <f>+Estado!I$31*'COEF Art 14 F II 1er Sem'!N30</f>
        <v>1583137.7789283635</v>
      </c>
      <c r="K26" s="210">
        <f t="shared" si="0"/>
        <v>68850903.648735717</v>
      </c>
      <c r="L26" s="361">
        <v>43922</v>
      </c>
    </row>
    <row r="27" spans="1:12">
      <c r="A27" s="145" t="s">
        <v>248</v>
      </c>
      <c r="B27" s="209">
        <f>+Estado!I$23*'CALCULO GARANTIA 2do Sem'!Q31</f>
        <v>1405776.3413046058</v>
      </c>
      <c r="C27" s="209">
        <f>+Estado!I$24*'CALCULO GARANTIA 2do Sem'!Q31</f>
        <v>198941.93087111221</v>
      </c>
      <c r="D27" s="209">
        <f>+Estado!I$25*'Art.14 Frac.III 1er Sem'!Q30</f>
        <v>839558.55261335464</v>
      </c>
      <c r="E27" s="209">
        <f>+Estado!I$26*'CALCULO GARANTIA 2do Sem'!Q31</f>
        <v>20932.626981923167</v>
      </c>
      <c r="F27" s="209">
        <f>+Estado!I$27*'CALCULO GARANTIA 2do Sem'!Q31</f>
        <v>31246.896007690459</v>
      </c>
      <c r="G27" s="209">
        <f>+Estado!I$28*'CALCULO GARANTIA 2do Sem'!Q31</f>
        <v>2643.3800170551699</v>
      </c>
      <c r="H27" s="209">
        <f>+Estado!I$29*'CALCULO GARANTIA 2do Sem'!Q31</f>
        <v>23329.943991299191</v>
      </c>
      <c r="I27" s="209">
        <f>+Estado!I$30*'CALCULO GARANTIA 2do Sem'!Q31</f>
        <v>6564.3424526784793</v>
      </c>
      <c r="J27" s="209">
        <f>+Estado!I$31*'COEF Art 14 F II 1er Sem'!N31</f>
        <v>9055.092409465944</v>
      </c>
      <c r="K27" s="210">
        <f t="shared" si="0"/>
        <v>2538049.1066491855</v>
      </c>
      <c r="L27" s="361">
        <v>43922</v>
      </c>
    </row>
    <row r="28" spans="1:12">
      <c r="A28" s="145" t="s">
        <v>27</v>
      </c>
      <c r="B28" s="209">
        <f>+Estado!I$23*'CALCULO GARANTIA 2do Sem'!Q32</f>
        <v>2419826.5875761998</v>
      </c>
      <c r="C28" s="209">
        <f>+Estado!I$24*'CALCULO GARANTIA 2do Sem'!Q32</f>
        <v>342447.7703607562</v>
      </c>
      <c r="D28" s="209">
        <f>+Estado!I$25*'Art.14 Frac.III 1er Sem'!Q31</f>
        <v>280348.38066065282</v>
      </c>
      <c r="E28" s="209">
        <f>+Estado!I$26*'CALCULO GARANTIA 2do Sem'!Q32</f>
        <v>36032.28040647255</v>
      </c>
      <c r="F28" s="209">
        <f>+Estado!I$27*'CALCULO GARANTIA 2do Sem'!Q32</f>
        <v>53786.69957446256</v>
      </c>
      <c r="G28" s="209">
        <f>+Estado!I$28*'CALCULO GARANTIA 2do Sem'!Q32</f>
        <v>4550.1699369912212</v>
      </c>
      <c r="H28" s="209">
        <f>+Estado!I$29*'CALCULO GARANTIA 2do Sem'!Q32</f>
        <v>40158.890926004533</v>
      </c>
      <c r="I28" s="209">
        <f>+Estado!I$30*'CALCULO GARANTIA 2do Sem'!Q32</f>
        <v>11299.500446995111</v>
      </c>
      <c r="J28" s="209">
        <f>+Estado!I$31*'COEF Art 14 F II 1er Sem'!N32</f>
        <v>39792.370835438378</v>
      </c>
      <c r="K28" s="210">
        <f t="shared" si="0"/>
        <v>3228242.6507239733</v>
      </c>
      <c r="L28" s="361">
        <v>43922</v>
      </c>
    </row>
    <row r="29" spans="1:12">
      <c r="A29" s="145" t="s">
        <v>28</v>
      </c>
      <c r="B29" s="209">
        <f>+Estado!I$23*'CALCULO GARANTIA 2do Sem'!Q33</f>
        <v>1388796.236110382</v>
      </c>
      <c r="C29" s="209">
        <f>+Estado!I$24*'CALCULO GARANTIA 2do Sem'!Q33</f>
        <v>196538.94910617618</v>
      </c>
      <c r="D29" s="209">
        <f>+Estado!I$25*'Art.14 Frac.III 1er Sem'!Q32</f>
        <v>767938.65479215351</v>
      </c>
      <c r="E29" s="209">
        <f>+Estado!I$26*'CALCULO GARANTIA 2do Sem'!Q33</f>
        <v>20679.785759816208</v>
      </c>
      <c r="F29" s="209">
        <f>+Estado!I$27*'CALCULO GARANTIA 2do Sem'!Q33</f>
        <v>30869.470690722068</v>
      </c>
      <c r="G29" s="209">
        <f>+Estado!I$28*'CALCULO GARANTIA 2do Sem'!Q33</f>
        <v>2611.4511323250063</v>
      </c>
      <c r="H29" s="209">
        <f>+Estado!I$29*'CALCULO GARANTIA 2do Sem'!Q33</f>
        <v>23048.146032756245</v>
      </c>
      <c r="I29" s="209">
        <f>+Estado!I$30*'CALCULO GARANTIA 2do Sem'!Q33</f>
        <v>6485.0530080475164</v>
      </c>
      <c r="J29" s="209">
        <f>+Estado!I$31*'COEF Art 14 F II 1er Sem'!N33</f>
        <v>11545.331110447913</v>
      </c>
      <c r="K29" s="210">
        <f t="shared" si="0"/>
        <v>2448513.0777428267</v>
      </c>
      <c r="L29" s="361">
        <v>43922</v>
      </c>
    </row>
    <row r="30" spans="1:12">
      <c r="A30" s="145" t="s">
        <v>29</v>
      </c>
      <c r="B30" s="209">
        <f>+Estado!I$23*'CALCULO GARANTIA 2do Sem'!Q34</f>
        <v>1937217.4191912226</v>
      </c>
      <c r="C30" s="209">
        <f>+Estado!I$24*'CALCULO GARANTIA 2do Sem'!Q34</f>
        <v>274150.1351014321</v>
      </c>
      <c r="D30" s="209">
        <f>+Estado!I$25*'Art.14 Frac.III 1er Sem'!Q33</f>
        <v>708980.29642712465</v>
      </c>
      <c r="E30" s="209">
        <f>+Estado!I$26*'CALCULO GARANTIA 2do Sem'!Q34</f>
        <v>28846.017981196826</v>
      </c>
      <c r="F30" s="209">
        <f>+Estado!I$27*'CALCULO GARANTIA 2do Sem'!Q34</f>
        <v>43059.503466660244</v>
      </c>
      <c r="G30" s="209">
        <f>+Estado!I$28*'CALCULO GARANTIA 2do Sem'!Q34</f>
        <v>3642.6860120785618</v>
      </c>
      <c r="H30" s="209">
        <f>+Estado!I$29*'CALCULO GARANTIA 2do Sem'!Q34</f>
        <v>32149.619082903195</v>
      </c>
      <c r="I30" s="209">
        <f>+Estado!I$30*'CALCULO GARANTIA 2do Sem'!Q34</f>
        <v>9045.932963321753</v>
      </c>
      <c r="J30" s="209">
        <f>+Estado!I$31*'COEF Art 14 F II 1er Sem'!N34</f>
        <v>22700.231485465665</v>
      </c>
      <c r="K30" s="210">
        <f t="shared" si="0"/>
        <v>3059791.8417114052</v>
      </c>
      <c r="L30" s="361">
        <v>43922</v>
      </c>
    </row>
    <row r="31" spans="1:12">
      <c r="A31" s="145" t="s">
        <v>30</v>
      </c>
      <c r="B31" s="209">
        <f>+Estado!I$23*'CALCULO GARANTIA 2do Sem'!Q35</f>
        <v>1823380.0418939339</v>
      </c>
      <c r="C31" s="209">
        <f>+Estado!I$24*'CALCULO GARANTIA 2do Sem'!Q35</f>
        <v>258040.15588254103</v>
      </c>
      <c r="D31" s="209">
        <f>+Estado!I$25*'Art.14 Frac.III 1er Sem'!Q34</f>
        <v>253233.8425551223</v>
      </c>
      <c r="E31" s="209">
        <f>+Estado!I$26*'CALCULO GARANTIA 2do Sem'!Q35</f>
        <v>27150.929448583473</v>
      </c>
      <c r="F31" s="209">
        <f>+Estado!I$27*'CALCULO GARANTIA 2do Sem'!Q35</f>
        <v>40529.182969947702</v>
      </c>
      <c r="G31" s="209">
        <f>+Estado!I$28*'CALCULO GARANTIA 2do Sem'!Q35</f>
        <v>3428.6295939271768</v>
      </c>
      <c r="H31" s="209">
        <f>+Estado!I$29*'CALCULO GARANTIA 2do Sem'!Q35</f>
        <v>30260.399896017851</v>
      </c>
      <c r="I31" s="209">
        <f>+Estado!I$30*'CALCULO GARANTIA 2do Sem'!Q35</f>
        <v>8514.3636755638709</v>
      </c>
      <c r="J31" s="209">
        <f>+Estado!I$31*'COEF Art 14 F II 1er Sem'!N35</f>
        <v>17905.601688101557</v>
      </c>
      <c r="K31" s="210">
        <f t="shared" si="0"/>
        <v>2462443.1476037391</v>
      </c>
      <c r="L31" s="361">
        <v>43922</v>
      </c>
    </row>
    <row r="32" spans="1:12">
      <c r="A32" s="145" t="s">
        <v>31</v>
      </c>
      <c r="B32" s="209">
        <f>+Estado!I$23*'CALCULO GARANTIA 2do Sem'!Q36</f>
        <v>16938134.857036337</v>
      </c>
      <c r="C32" s="209">
        <f>+Estado!I$24*'CALCULO GARANTIA 2do Sem'!Q36</f>
        <v>2397042.2284151572</v>
      </c>
      <c r="D32" s="209">
        <f>+Estado!I$25*'Art.14 Frac.III 1er Sem'!Q35</f>
        <v>0</v>
      </c>
      <c r="E32" s="209">
        <f>+Estado!I$26*'CALCULO GARANTIA 2do Sem'!Q36</f>
        <v>252216.26535755274</v>
      </c>
      <c r="F32" s="209">
        <f>+Estado!I$27*'CALCULO GARANTIA 2do Sem'!Q36</f>
        <v>376492.42122746003</v>
      </c>
      <c r="G32" s="209">
        <f>+Estado!I$28*'CALCULO GARANTIA 2do Sem'!Q36</f>
        <v>31849.964956533429</v>
      </c>
      <c r="H32" s="209">
        <f>+Estado!I$29*'CALCULO GARANTIA 2do Sem'!Q36</f>
        <v>281101.42838582967</v>
      </c>
      <c r="I32" s="209">
        <f>+Estado!I$30*'CALCULO GARANTIA 2do Sem'!Q36</f>
        <v>79093.462056738674</v>
      </c>
      <c r="J32" s="209">
        <f>+Estado!I$31*'COEF Art 14 F II 1er Sem'!N36</f>
        <v>766154.9247999019</v>
      </c>
      <c r="K32" s="210">
        <f t="shared" si="0"/>
        <v>21122085.55223551</v>
      </c>
      <c r="L32" s="361">
        <v>43922</v>
      </c>
    </row>
    <row r="33" spans="1:12">
      <c r="A33" s="145" t="s">
        <v>32</v>
      </c>
      <c r="B33" s="209">
        <f>+Estado!I$23*'CALCULO GARANTIA 2do Sem'!Q37</f>
        <v>3300858.2075974802</v>
      </c>
      <c r="C33" s="209">
        <f>+Estado!I$24*'CALCULO GARANTIA 2do Sem'!Q37</f>
        <v>467129.14853993198</v>
      </c>
      <c r="D33" s="209">
        <f>+Estado!I$25*'Art.14 Frac.III 1er Sem'!Q36</f>
        <v>819558.72193090967</v>
      </c>
      <c r="E33" s="209">
        <f>+Estado!I$26*'CALCULO GARANTIA 2do Sem'!Q37</f>
        <v>49151.22807923668</v>
      </c>
      <c r="F33" s="209">
        <f>+Estado!I$27*'CALCULO GARANTIA 2do Sem'!Q37</f>
        <v>73369.831400926327</v>
      </c>
      <c r="G33" s="209">
        <f>+Estado!I$28*'CALCULO GARANTIA 2do Sem'!Q37</f>
        <v>6206.8355887951921</v>
      </c>
      <c r="H33" s="209">
        <f>+Estado!I$29*'CALCULO GARANTIA 2do Sem'!Q37</f>
        <v>54780.29103477639</v>
      </c>
      <c r="I33" s="209">
        <f>+Estado!I$30*'CALCULO GARANTIA 2do Sem'!Q37</f>
        <v>15413.521358807166</v>
      </c>
      <c r="J33" s="209">
        <f>+Estado!I$31*'COEF Art 14 F II 1er Sem'!N37</f>
        <v>28132.873742529544</v>
      </c>
      <c r="K33" s="210">
        <f t="shared" si="0"/>
        <v>4814600.6592733935</v>
      </c>
      <c r="L33" s="361">
        <v>43922</v>
      </c>
    </row>
    <row r="34" spans="1:12">
      <c r="A34" s="145" t="s">
        <v>33</v>
      </c>
      <c r="B34" s="209">
        <f>+Estado!I$23*'CALCULO GARANTIA 2do Sem'!Q38</f>
        <v>12102290.745366883</v>
      </c>
      <c r="C34" s="209">
        <f>+Estado!I$24*'CALCULO GARANTIA 2do Sem'!Q38</f>
        <v>1712685.7367741014</v>
      </c>
      <c r="D34" s="209">
        <f>+Estado!I$25*'Art.14 Frac.III 1er Sem'!Q37</f>
        <v>546106.74568722793</v>
      </c>
      <c r="E34" s="209">
        <f>+Estado!I$26*'CALCULO GARANTIA 2do Sem'!Q38</f>
        <v>180208.42317238377</v>
      </c>
      <c r="F34" s="209">
        <f>+Estado!I$27*'CALCULO GARANTIA 2do Sem'!Q38</f>
        <v>269003.68804355455</v>
      </c>
      <c r="G34" s="209">
        <f>+Estado!I$28*'CALCULO GARANTIA 2do Sem'!Q38</f>
        <v>22756.787532222868</v>
      </c>
      <c r="H34" s="209">
        <f>+Estado!I$29*'CALCULO GARANTIA 2do Sem'!Q38</f>
        <v>200846.86088386003</v>
      </c>
      <c r="I34" s="209">
        <f>+Estado!I$30*'CALCULO GARANTIA 2do Sem'!Q38</f>
        <v>56512.247773883784</v>
      </c>
      <c r="J34" s="209">
        <f>+Estado!I$31*'COEF Art 14 F II 1er Sem'!N38</f>
        <v>220327.49847952259</v>
      </c>
      <c r="K34" s="210">
        <f t="shared" si="0"/>
        <v>15310738.733713642</v>
      </c>
      <c r="L34" s="361">
        <v>43922</v>
      </c>
    </row>
    <row r="35" spans="1:12">
      <c r="A35" s="145" t="s">
        <v>34</v>
      </c>
      <c r="B35" s="209">
        <f>+Estado!I$23*'CALCULO GARANTIA 2do Sem'!Q39</f>
        <v>2582220.4074865729</v>
      </c>
      <c r="C35" s="209">
        <f>+Estado!I$24*'CALCULO GARANTIA 2do Sem'!Q39</f>
        <v>365429.33516965283</v>
      </c>
      <c r="D35" s="209">
        <f>+Estado!I$25*'Art.14 Frac.III 1er Sem'!Q38</f>
        <v>2712876.4301999938</v>
      </c>
      <c r="E35" s="209">
        <f>+Estado!I$26*'CALCULO GARANTIA 2do Sem'!Q39</f>
        <v>38450.395690158977</v>
      </c>
      <c r="F35" s="209">
        <f>+Estado!I$27*'CALCULO GARANTIA 2do Sem'!Q39</f>
        <v>57396.308481610569</v>
      </c>
      <c r="G35" s="209">
        <f>+Estado!I$28*'CALCULO GARANTIA 2do Sem'!Q39</f>
        <v>4855.5304455099249</v>
      </c>
      <c r="H35" s="209">
        <f>+Estado!I$29*'CALCULO GARANTIA 2do Sem'!Q39</f>
        <v>42853.941775648338</v>
      </c>
      <c r="I35" s="209">
        <f>+Estado!I$30*'CALCULO GARANTIA 2do Sem'!Q39</f>
        <v>12057.806455403957</v>
      </c>
      <c r="J35" s="209">
        <f>+Estado!I$31*'COEF Art 14 F II 1er Sem'!N39</f>
        <v>27480.55770573219</v>
      </c>
      <c r="K35" s="210">
        <f t="shared" si="0"/>
        <v>5843620.7134102816</v>
      </c>
      <c r="L35" s="361">
        <v>43922</v>
      </c>
    </row>
    <row r="36" spans="1:12">
      <c r="A36" s="145" t="s">
        <v>35</v>
      </c>
      <c r="B36" s="209">
        <f>+Estado!I$23*'CALCULO GARANTIA 2do Sem'!Q40</f>
        <v>2482038.8367219064</v>
      </c>
      <c r="C36" s="209">
        <f>+Estado!I$24*'CALCULO GARANTIA 2do Sem'!Q40</f>
        <v>351251.89133308362</v>
      </c>
      <c r="D36" s="209">
        <f>+Estado!I$25*'Art.14 Frac.III 1er Sem'!Q39</f>
        <v>688028.34034984303</v>
      </c>
      <c r="E36" s="209">
        <f>+Estado!I$26*'CALCULO GARANTIA 2do Sem'!Q40</f>
        <v>36958.64811292079</v>
      </c>
      <c r="F36" s="209">
        <f>+Estado!I$27*'CALCULO GARANTIA 2do Sem'!Q40</f>
        <v>55169.522447734416</v>
      </c>
      <c r="G36" s="209">
        <f>+Estado!I$28*'CALCULO GARANTIA 2do Sem'!Q40</f>
        <v>4667.1519997674404</v>
      </c>
      <c r="H36" s="209">
        <f>+Estado!I$29*'CALCULO GARANTIA 2do Sem'!Q40</f>
        <v>41191.351243835132</v>
      </c>
      <c r="I36" s="209">
        <f>+Estado!I$30*'CALCULO GARANTIA 2do Sem'!Q40</f>
        <v>11590.003634553939</v>
      </c>
      <c r="J36" s="209">
        <f>+Estado!I$31*'COEF Art 14 F II 1er Sem'!N40</f>
        <v>17431.911017903461</v>
      </c>
      <c r="K36" s="210">
        <f t="shared" si="0"/>
        <v>3688327.6568615478</v>
      </c>
      <c r="L36" s="361">
        <v>43922</v>
      </c>
    </row>
    <row r="37" spans="1:12">
      <c r="A37" s="145" t="s">
        <v>36</v>
      </c>
      <c r="B37" s="209">
        <f>+Estado!I$23*'CALCULO GARANTIA 2do Sem'!Q41</f>
        <v>2606110.6516776634</v>
      </c>
      <c r="C37" s="209">
        <f>+Estado!I$24*'CALCULO GARANTIA 2do Sem'!Q41</f>
        <v>368810.22241943196</v>
      </c>
      <c r="D37" s="209">
        <f>+Estado!I$25*'Art.14 Frac.III 1er Sem'!Q40</f>
        <v>126452.65830591382</v>
      </c>
      <c r="E37" s="209">
        <f>+Estado!I$26*'CALCULO GARANTIA 2do Sem'!Q41</f>
        <v>38806.131916090235</v>
      </c>
      <c r="F37" s="209">
        <f>+Estado!I$27*'CALCULO GARANTIA 2do Sem'!Q41</f>
        <v>57927.328924837384</v>
      </c>
      <c r="G37" s="209">
        <f>+Estado!I$28*'CALCULO GARANTIA 2do Sem'!Q41</f>
        <v>4900.4529500661547</v>
      </c>
      <c r="H37" s="209">
        <f>+Estado!I$29*'CALCULO GARANTIA 2do Sem'!Q41</f>
        <v>43250.418827182264</v>
      </c>
      <c r="I37" s="209">
        <f>+Estado!I$30*'CALCULO GARANTIA 2do Sem'!Q41</f>
        <v>12169.36313731745</v>
      </c>
      <c r="J37" s="209">
        <f>+Estado!I$31*'COEF Art 14 F II 1er Sem'!N41</f>
        <v>28803.601770230998</v>
      </c>
      <c r="K37" s="210">
        <f t="shared" si="0"/>
        <v>3287230.8299287334</v>
      </c>
      <c r="L37" s="361">
        <v>43922</v>
      </c>
    </row>
    <row r="38" spans="1:12">
      <c r="A38" s="145" t="s">
        <v>37</v>
      </c>
      <c r="B38" s="209">
        <f>+Estado!I$23*'CALCULO GARANTIA 2do Sem'!Q42</f>
        <v>3670819.8194677164</v>
      </c>
      <c r="C38" s="209">
        <f>+Estado!I$24*'CALCULO GARANTIA 2do Sem'!Q42</f>
        <v>519485.18502390763</v>
      </c>
      <c r="D38" s="209">
        <f>+Estado!I$25*'Art.14 Frac.III 1er Sem'!Q41</f>
        <v>970549.55205410102</v>
      </c>
      <c r="E38" s="209">
        <f>+Estado!I$26*'CALCULO GARANTIA 2do Sem'!Q42</f>
        <v>54660.118925787538</v>
      </c>
      <c r="F38" s="209">
        <f>+Estado!I$27*'CALCULO GARANTIA 2do Sem'!Q42</f>
        <v>81593.153755475709</v>
      </c>
      <c r="G38" s="209">
        <f>+Estado!I$28*'CALCULO GARANTIA 2do Sem'!Q42</f>
        <v>6902.5003991644817</v>
      </c>
      <c r="H38" s="209">
        <f>+Estado!I$29*'CALCULO GARANTIA 2do Sem'!Q42</f>
        <v>60920.089685714964</v>
      </c>
      <c r="I38" s="209">
        <f>+Estado!I$30*'CALCULO GARANTIA 2do Sem'!Q42</f>
        <v>17141.07548196688</v>
      </c>
      <c r="J38" s="209">
        <f>+Estado!I$31*'COEF Art 14 F II 1er Sem'!N42</f>
        <v>30030.651122668427</v>
      </c>
      <c r="K38" s="210">
        <f t="shared" si="0"/>
        <v>5412102.1459165039</v>
      </c>
      <c r="L38" s="361">
        <v>43922</v>
      </c>
    </row>
    <row r="39" spans="1:12">
      <c r="A39" s="145" t="s">
        <v>38</v>
      </c>
      <c r="B39" s="209">
        <f>+Estado!I$23*'CALCULO GARANTIA 2do Sem'!Q43</f>
        <v>8612082.2777290493</v>
      </c>
      <c r="C39" s="209">
        <f>+Estado!I$24*'CALCULO GARANTIA 2do Sem'!Q43</f>
        <v>1218760.2158408083</v>
      </c>
      <c r="D39" s="209">
        <f>+Estado!I$25*'Art.14 Frac.III 1er Sem'!Q42</f>
        <v>417917.50280205015</v>
      </c>
      <c r="E39" s="209">
        <f>+Estado!I$26*'CALCULO GARANTIA 2do Sem'!Q43</f>
        <v>128237.68657966872</v>
      </c>
      <c r="F39" s="209">
        <f>+Estado!I$27*'CALCULO GARANTIA 2do Sem'!Q43</f>
        <v>191425.07341682771</v>
      </c>
      <c r="G39" s="209">
        <f>+Estado!I$28*'CALCULO GARANTIA 2do Sem'!Q43</f>
        <v>16193.903346713945</v>
      </c>
      <c r="H39" s="209">
        <f>+Estado!I$29*'CALCULO GARANTIA 2do Sem'!Q43</f>
        <v>142924.15605843774</v>
      </c>
      <c r="I39" s="209">
        <f>+Estado!I$30*'CALCULO GARANTIA 2do Sem'!Q43</f>
        <v>40214.545970515232</v>
      </c>
      <c r="J39" s="209">
        <f>+Estado!I$31*'COEF Art 14 F II 1er Sem'!N43</f>
        <v>163643.06645670359</v>
      </c>
      <c r="K39" s="210">
        <f t="shared" si="0"/>
        <v>10931398.428200774</v>
      </c>
      <c r="L39" s="361">
        <v>43922</v>
      </c>
    </row>
    <row r="40" spans="1:12">
      <c r="A40" s="145" t="s">
        <v>39</v>
      </c>
      <c r="B40" s="209">
        <f>+Estado!I$23*'CALCULO GARANTIA 2do Sem'!Q44</f>
        <v>178228857.01574045</v>
      </c>
      <c r="C40" s="209">
        <f>+Estado!I$24*'CALCULO GARANTIA 2do Sem'!Q44</f>
        <v>25222499.418902844</v>
      </c>
      <c r="D40" s="209">
        <f>+Estado!I$25*'Art.14 Frac.III 1er Sem'!Q43</f>
        <v>0</v>
      </c>
      <c r="E40" s="209">
        <f>+Estado!I$26*'CALCULO GARANTIA 2do Sem'!Q44</f>
        <v>2653905.9391643438</v>
      </c>
      <c r="F40" s="209">
        <f>+Estado!I$27*'CALCULO GARANTIA 2do Sem'!Q44</f>
        <v>3961582.2212316301</v>
      </c>
      <c r="G40" s="209">
        <f>+Estado!I$28*'CALCULO GARANTIA 2do Sem'!Q44</f>
        <v>335136.24127488927</v>
      </c>
      <c r="H40" s="209">
        <f>+Estado!I$29*'CALCULO GARANTIA 2do Sem'!Q44</f>
        <v>2957845.518976137</v>
      </c>
      <c r="I40" s="209">
        <f>+Estado!I$30*'CALCULO GARANTIA 2do Sem'!Q44</f>
        <v>832248.5007216949</v>
      </c>
      <c r="J40" s="209">
        <f>+Estado!I$31*'COEF Art 14 F II 1er Sem'!N44</f>
        <v>3078179.7729675695</v>
      </c>
      <c r="K40" s="210">
        <f t="shared" si="0"/>
        <v>217270254.62897956</v>
      </c>
      <c r="L40" s="361">
        <v>43922</v>
      </c>
    </row>
    <row r="41" spans="1:12">
      <c r="A41" s="145" t="s">
        <v>40</v>
      </c>
      <c r="B41" s="209">
        <f>+Estado!I$23*'CALCULO GARANTIA 2do Sem'!Q45</f>
        <v>920481.15843144851</v>
      </c>
      <c r="C41" s="209">
        <f>+Estado!I$24*'CALCULO GARANTIA 2do Sem'!Q45</f>
        <v>130264.17759946587</v>
      </c>
      <c r="D41" s="209">
        <f>+Estado!I$25*'Art.14 Frac.III 1er Sem'!Q44</f>
        <v>468831.79051723325</v>
      </c>
      <c r="E41" s="209">
        <f>+Estado!I$26*'CALCULO GARANTIA 2do Sem'!Q45</f>
        <v>13706.368621520991</v>
      </c>
      <c r="F41" s="209">
        <f>+Estado!I$27*'CALCULO GARANTIA 2do Sem'!Q45</f>
        <v>20459.996508302087</v>
      </c>
      <c r="G41" s="209">
        <f>+Estado!I$28*'CALCULO GARANTIA 2do Sem'!Q45</f>
        <v>1730.8453903950424</v>
      </c>
      <c r="H41" s="209">
        <f>+Estado!I$29*'CALCULO GARANTIA 2do Sem'!Q45</f>
        <v>15276.095663498369</v>
      </c>
      <c r="I41" s="209">
        <f>+Estado!I$30*'CALCULO GARANTIA 2do Sem'!Q45</f>
        <v>4298.2324909343142</v>
      </c>
      <c r="J41" s="209">
        <f>+Estado!I$31*'COEF Art 14 F II 1er Sem'!N45</f>
        <v>6084.5838042105643</v>
      </c>
      <c r="K41" s="210">
        <f t="shared" si="0"/>
        <v>1581133.2490270091</v>
      </c>
      <c r="L41" s="361">
        <v>43922</v>
      </c>
    </row>
    <row r="42" spans="1:12">
      <c r="A42" s="145" t="s">
        <v>41</v>
      </c>
      <c r="B42" s="209">
        <f>+Estado!I$23*'CALCULO GARANTIA 2do Sem'!Q46</f>
        <v>3875436.7003970579</v>
      </c>
      <c r="C42" s="209">
        <f>+Estado!I$24*'CALCULO GARANTIA 2do Sem'!Q46</f>
        <v>548442.05119447527</v>
      </c>
      <c r="D42" s="209">
        <f>+Estado!I$25*'Art.14 Frac.III 1er Sem'!Q45</f>
        <v>321202.95479636954</v>
      </c>
      <c r="E42" s="209">
        <f>+Estado!I$26*'CALCULO GARANTIA 2do Sem'!Q46</f>
        <v>57706.954127697092</v>
      </c>
      <c r="F42" s="209">
        <f>+Estado!I$27*'CALCULO GARANTIA 2do Sem'!Q46</f>
        <v>86141.275822947413</v>
      </c>
      <c r="G42" s="209">
        <f>+Estado!I$28*'CALCULO GARANTIA 2do Sem'!Q46</f>
        <v>7287.2558956887897</v>
      </c>
      <c r="H42" s="209">
        <f>+Estado!I$29*'CALCULO GARANTIA 2do Sem'!Q46</f>
        <v>64315.864839624381</v>
      </c>
      <c r="I42" s="209">
        <f>+Estado!I$30*'CALCULO GARANTIA 2do Sem'!Q46</f>
        <v>18096.544171084683</v>
      </c>
      <c r="J42" s="209">
        <f>+Estado!I$31*'COEF Art 14 F II 1er Sem'!N46</f>
        <v>202496.70968294577</v>
      </c>
      <c r="K42" s="210">
        <f t="shared" si="0"/>
        <v>5181126.3109278921</v>
      </c>
      <c r="L42" s="361">
        <v>43922</v>
      </c>
    </row>
    <row r="43" spans="1:12">
      <c r="A43" s="145" t="s">
        <v>249</v>
      </c>
      <c r="B43" s="209">
        <f>+Estado!I$23*'CALCULO GARANTIA 2do Sem'!Q47</f>
        <v>1952312.5588213606</v>
      </c>
      <c r="C43" s="209">
        <f>+Estado!I$24*'CALCULO GARANTIA 2do Sem'!Q47</f>
        <v>276286.36128233495</v>
      </c>
      <c r="D43" s="209">
        <f>+Estado!I$25*'Art.14 Frac.III 1er Sem'!Q46</f>
        <v>1179018.1630229938</v>
      </c>
      <c r="E43" s="209">
        <f>+Estado!I$26*'CALCULO GARANTIA 2do Sem'!Q47</f>
        <v>29070.791238388283</v>
      </c>
      <c r="F43" s="209">
        <f>+Estado!I$27*'CALCULO GARANTIA 2do Sem'!Q47</f>
        <v>43395.030708359838</v>
      </c>
      <c r="G43" s="209">
        <f>+Estado!I$28*'CALCULO GARANTIA 2do Sem'!Q47</f>
        <v>3671.0704636307437</v>
      </c>
      <c r="H43" s="209">
        <f>+Estado!I$29*'CALCULO GARANTIA 2do Sem'!Q47</f>
        <v>32400.134582250081</v>
      </c>
      <c r="I43" s="209">
        <f>+Estado!I$30*'CALCULO GARANTIA 2do Sem'!Q47</f>
        <v>9116.4204676222344</v>
      </c>
      <c r="J43" s="209">
        <f>+Estado!I$31*'COEF Art 14 F II 1er Sem'!N47</f>
        <v>16574.548663251499</v>
      </c>
      <c r="K43" s="210">
        <f t="shared" si="0"/>
        <v>3541845.0792501923</v>
      </c>
      <c r="L43" s="361">
        <v>43922</v>
      </c>
    </row>
    <row r="44" spans="1:12">
      <c r="A44" s="145" t="s">
        <v>43</v>
      </c>
      <c r="B44" s="209">
        <f>+Estado!I$23*'CALCULO GARANTIA 2do Sem'!Q48</f>
        <v>2187711.3480049088</v>
      </c>
      <c r="C44" s="209">
        <f>+Estado!I$24*'CALCULO GARANTIA 2do Sem'!Q48</f>
        <v>309599.40566138359</v>
      </c>
      <c r="D44" s="209">
        <f>+Estado!I$25*'Art.14 Frac.III 1er Sem'!Q47</f>
        <v>896092.32011650829</v>
      </c>
      <c r="E44" s="209">
        <f>+Estado!I$26*'CALCULO GARANTIA 2do Sem'!Q48</f>
        <v>32575.98257017773</v>
      </c>
      <c r="F44" s="209">
        <f>+Estado!I$27*'CALCULO GARANTIA 2do Sem'!Q48</f>
        <v>48627.357693695543</v>
      </c>
      <c r="G44" s="209">
        <f>+Estado!I$28*'CALCULO GARANTIA 2do Sem'!Q48</f>
        <v>4113.7073448214651</v>
      </c>
      <c r="H44" s="209">
        <f>+Estado!I$29*'CALCULO GARANTIA 2do Sem'!Q48</f>
        <v>36306.759274891599</v>
      </c>
      <c r="I44" s="209">
        <f>+Estado!I$30*'CALCULO GARANTIA 2do Sem'!Q48</f>
        <v>10215.626806315235</v>
      </c>
      <c r="J44" s="209">
        <f>+Estado!I$31*'COEF Art 14 F II 1er Sem'!N48</f>
        <v>18477.987629701645</v>
      </c>
      <c r="K44" s="210">
        <f t="shared" si="0"/>
        <v>3543720.4951024042</v>
      </c>
      <c r="L44" s="361">
        <v>43922</v>
      </c>
    </row>
    <row r="45" spans="1:12">
      <c r="A45" s="145" t="s">
        <v>44</v>
      </c>
      <c r="B45" s="209">
        <f>+Estado!I$23*'CALCULO GARANTIA 2do Sem'!Q49</f>
        <v>6294388.6024910444</v>
      </c>
      <c r="C45" s="209">
        <f>+Estado!I$24*'CALCULO GARANTIA 2do Sem'!Q49</f>
        <v>890766.03826650791</v>
      </c>
      <c r="D45" s="209">
        <f>+Estado!I$25*'Art.14 Frac.III 1er Sem'!Q48</f>
        <v>1453604.3652002881</v>
      </c>
      <c r="E45" s="209">
        <f>+Estado!I$26*'CALCULO GARANTIA 2do Sem'!Q49</f>
        <v>93726.210083275364</v>
      </c>
      <c r="F45" s="209">
        <f>+Estado!I$27*'CALCULO GARANTIA 2do Sem'!Q49</f>
        <v>139908.5333243724</v>
      </c>
      <c r="G45" s="209">
        <f>+Estado!I$28*'CALCULO GARANTIA 2do Sem'!Q49</f>
        <v>11835.781100116974</v>
      </c>
      <c r="H45" s="209">
        <f>+Estado!I$29*'CALCULO GARANTIA 2do Sem'!Q49</f>
        <v>104460.23968457787</v>
      </c>
      <c r="I45" s="209">
        <f>+Estado!I$30*'CALCULO GARANTIA 2do Sem'!Q49</f>
        <v>29391.9602307737</v>
      </c>
      <c r="J45" s="209">
        <f>+Estado!I$31*'COEF Art 14 F II 1er Sem'!N49</f>
        <v>92319.112167305459</v>
      </c>
      <c r="K45" s="210">
        <f t="shared" si="0"/>
        <v>9110400.8425482623</v>
      </c>
      <c r="L45" s="361">
        <v>43922</v>
      </c>
    </row>
    <row r="46" spans="1:12">
      <c r="A46" s="145" t="s">
        <v>45</v>
      </c>
      <c r="B46" s="209">
        <f>+Estado!I$23*'CALCULO GARANTIA 2do Sem'!Q50</f>
        <v>5416651.385717622</v>
      </c>
      <c r="C46" s="209">
        <f>+Estado!I$24*'CALCULO GARANTIA 2do Sem'!Q50</f>
        <v>766550.87574621057</v>
      </c>
      <c r="D46" s="209">
        <f>+Estado!I$25*'Art.14 Frac.III 1er Sem'!Q49</f>
        <v>358783.72942255775</v>
      </c>
      <c r="E46" s="209">
        <f>+Estado!I$26*'CALCULO GARANTIA 2do Sem'!Q50</f>
        <v>80656.317521405639</v>
      </c>
      <c r="F46" s="209">
        <f>+Estado!I$27*'CALCULO GARANTIA 2do Sem'!Q50</f>
        <v>120398.62785168101</v>
      </c>
      <c r="G46" s="209">
        <f>+Estado!I$28*'CALCULO GARANTIA 2do Sem'!Q50</f>
        <v>10185.310146187509</v>
      </c>
      <c r="H46" s="209">
        <f>+Estado!I$29*'CALCULO GARANTIA 2do Sem'!Q50</f>
        <v>89893.512741799073</v>
      </c>
      <c r="I46" s="209">
        <f>+Estado!I$30*'CALCULO GARANTIA 2do Sem'!Q50</f>
        <v>25293.322698565324</v>
      </c>
      <c r="J46" s="209">
        <f>+Estado!I$31*'COEF Art 14 F II 1er Sem'!N50</f>
        <v>135656.1392409392</v>
      </c>
      <c r="K46" s="210">
        <f t="shared" si="0"/>
        <v>7004069.2210869677</v>
      </c>
      <c r="L46" s="361">
        <v>43922</v>
      </c>
    </row>
    <row r="47" spans="1:12">
      <c r="A47" s="145" t="s">
        <v>46</v>
      </c>
      <c r="B47" s="209">
        <f>+Estado!I$23*'CALCULO GARANTIA 2do Sem'!Q51</f>
        <v>49012842.062718004</v>
      </c>
      <c r="C47" s="209">
        <f>+Estado!I$24*'CALCULO GARANTIA 2do Sem'!Q51</f>
        <v>6936174.091811087</v>
      </c>
      <c r="D47" s="209">
        <f>+Estado!I$25*'Art.14 Frac.III 1er Sem'!Q50</f>
        <v>1711349.8143748918</v>
      </c>
      <c r="E47" s="209">
        <f>+Estado!I$26*'CALCULO GARANTIA 2do Sem'!Q51</f>
        <v>729822.73927775642</v>
      </c>
      <c r="F47" s="209">
        <f>+Estado!I$27*'CALCULO GARANTIA 2do Sem'!Q51</f>
        <v>1089433.029975327</v>
      </c>
      <c r="G47" s="209">
        <f>+Estado!I$28*'CALCULO GARANTIA 2do Sem'!Q51</f>
        <v>92162.290316704573</v>
      </c>
      <c r="H47" s="209">
        <f>+Estado!I$29*'CALCULO GARANTIA 2do Sem'!Q51</f>
        <v>813405.96407848923</v>
      </c>
      <c r="I47" s="209">
        <f>+Estado!I$30*'CALCULO GARANTIA 2do Sem'!Q51</f>
        <v>228867.90055105271</v>
      </c>
      <c r="J47" s="209">
        <f>+Estado!I$31*'COEF Art 14 F II 1er Sem'!N51</f>
        <v>1079552.6979452227</v>
      </c>
      <c r="K47" s="210">
        <f t="shared" si="0"/>
        <v>61693610.591048531</v>
      </c>
      <c r="L47" s="361">
        <v>43922</v>
      </c>
    </row>
    <row r="48" spans="1:12">
      <c r="A48" s="145" t="s">
        <v>47</v>
      </c>
      <c r="B48" s="209">
        <f>+Estado!I$23*'CALCULO GARANTIA 2do Sem'!Q52</f>
        <v>94705301.887378678</v>
      </c>
      <c r="C48" s="209">
        <f>+Estado!I$24*'CALCULO GARANTIA 2do Sem'!Q52</f>
        <v>13402456.043414259</v>
      </c>
      <c r="D48" s="209">
        <f>+Estado!I$25*'Art.14 Frac.III 1er Sem'!Q51</f>
        <v>3526981.7189609045</v>
      </c>
      <c r="E48" s="209">
        <f>+Estado!I$26*'CALCULO GARANTIA 2do Sem'!Q52</f>
        <v>1410203.5290899561</v>
      </c>
      <c r="F48" s="209">
        <f>+Estado!I$27*'CALCULO GARANTIA 2do Sem'!Q52</f>
        <v>2105062.2581296084</v>
      </c>
      <c r="G48" s="209">
        <f>+Estado!I$28*'CALCULO GARANTIA 2do Sem'!Q52</f>
        <v>178081.03263848394</v>
      </c>
      <c r="H48" s="209">
        <f>+Estado!I$29*'CALCULO GARANTIA 2do Sem'!Q52</f>
        <v>1571707.6207593358</v>
      </c>
      <c r="I48" s="209">
        <f>+Estado!I$30*'CALCULO GARANTIA 2do Sem'!Q52</f>
        <v>442231.11131327896</v>
      </c>
      <c r="J48" s="209">
        <f>+Estado!I$31*'COEF Art 14 F II 1er Sem'!N52</f>
        <v>821728.03438228089</v>
      </c>
      <c r="K48" s="210">
        <f t="shared" si="0"/>
        <v>118163753.23606682</v>
      </c>
      <c r="L48" s="361">
        <v>43922</v>
      </c>
    </row>
    <row r="49" spans="1:12">
      <c r="A49" s="145" t="s">
        <v>48</v>
      </c>
      <c r="B49" s="209">
        <f>+Estado!I$23*'CALCULO GARANTIA 2do Sem'!Q53</f>
        <v>25519747.285478354</v>
      </c>
      <c r="C49" s="209">
        <f>+Estado!I$24*'CALCULO GARANTIA 2do Sem'!Q53</f>
        <v>3611490.4278473752</v>
      </c>
      <c r="D49" s="209">
        <f>+Estado!I$25*'Art.14 Frac.III 1er Sem'!Q52</f>
        <v>1068603.4576645084</v>
      </c>
      <c r="E49" s="209">
        <f>+Estado!I$26*'CALCULO GARANTIA 2do Sem'!Q53</f>
        <v>380000.24250238424</v>
      </c>
      <c r="F49" s="209">
        <f>+Estado!I$27*'CALCULO GARANTIA 2do Sem'!Q53</f>
        <v>567240.22601764521</v>
      </c>
      <c r="G49" s="209">
        <f>+Estado!I$28*'CALCULO GARANTIA 2do Sem'!Q53</f>
        <v>47986.573704980576</v>
      </c>
      <c r="H49" s="209">
        <f>+Estado!I$29*'CALCULO GARANTIA 2do Sem'!Q53</f>
        <v>423519.91376508231</v>
      </c>
      <c r="I49" s="209">
        <f>+Estado!I$30*'CALCULO GARANTIA 2do Sem'!Q53</f>
        <v>119165.72755252635</v>
      </c>
      <c r="J49" s="209">
        <f>+Estado!I$31*'COEF Art 14 F II 1er Sem'!N53</f>
        <v>702188.27324003447</v>
      </c>
      <c r="K49" s="210">
        <f t="shared" si="0"/>
        <v>32439942.12777289</v>
      </c>
      <c r="L49" s="361">
        <v>43922</v>
      </c>
    </row>
    <row r="50" spans="1:12">
      <c r="A50" s="145" t="s">
        <v>49</v>
      </c>
      <c r="B50" s="209">
        <f>+Estado!I$23*'CALCULO GARANTIA 2do Sem'!Q54</f>
        <v>8134338.9473573733</v>
      </c>
      <c r="C50" s="209">
        <f>+Estado!I$24*'CALCULO GARANTIA 2do Sem'!Q54</f>
        <v>1151151.1817346192</v>
      </c>
      <c r="D50" s="209">
        <f>+Estado!I$25*'Art.14 Frac.III 1er Sem'!Q53</f>
        <v>1186101.2564522075</v>
      </c>
      <c r="E50" s="209">
        <f>+Estado!I$26*'CALCULO GARANTIA 2do Sem'!Q54</f>
        <v>121123.8786189434</v>
      </c>
      <c r="F50" s="209">
        <f>+Estado!I$27*'CALCULO GARANTIA 2do Sem'!Q54</f>
        <v>180806.0327317086</v>
      </c>
      <c r="G50" s="209">
        <f>+Estado!I$28*'CALCULO GARANTIA 2do Sem'!Q54</f>
        <v>15295.568998866047</v>
      </c>
      <c r="H50" s="209">
        <f>+Estado!I$29*'CALCULO GARANTIA 2do Sem'!Q54</f>
        <v>134995.63655479864</v>
      </c>
      <c r="I50" s="209">
        <f>+Estado!I$30*'CALCULO GARANTIA 2do Sem'!Q54</f>
        <v>37983.699759138231</v>
      </c>
      <c r="J50" s="209">
        <f>+Estado!I$31*'COEF Art 14 F II 1er Sem'!N54</f>
        <v>143283.16201441869</v>
      </c>
      <c r="K50" s="210">
        <f t="shared" si="0"/>
        <v>11105079.364222072</v>
      </c>
      <c r="L50" s="361">
        <v>43922</v>
      </c>
    </row>
    <row r="51" spans="1:12">
      <c r="A51" s="145" t="s">
        <v>50</v>
      </c>
      <c r="B51" s="209">
        <f>+Estado!I$23*'CALCULO GARANTIA 2do Sem'!Q55</f>
        <v>1634399.8589863149</v>
      </c>
      <c r="C51" s="209">
        <f>+Estado!I$24*'CALCULO GARANTIA 2do Sem'!Q55</f>
        <v>231296.15587388581</v>
      </c>
      <c r="D51" s="209">
        <f>+Estado!I$25*'Art.14 Frac.III 1er Sem'!Q54</f>
        <v>522727.72325773456</v>
      </c>
      <c r="E51" s="209">
        <f>+Estado!I$26*'CALCULO GARANTIA 2do Sem'!Q55</f>
        <v>24336.931546108</v>
      </c>
      <c r="F51" s="209">
        <f>+Estado!I$27*'CALCULO GARANTIA 2do Sem'!Q55</f>
        <v>36328.625634241922</v>
      </c>
      <c r="G51" s="209">
        <f>+Estado!I$28*'CALCULO GARANTIA 2do Sem'!Q55</f>
        <v>3073.2768792458101</v>
      </c>
      <c r="H51" s="209">
        <f>+Estado!I$29*'CALCULO GARANTIA 2do Sem'!Q55</f>
        <v>27124.127821180806</v>
      </c>
      <c r="I51" s="209">
        <f>+Estado!I$30*'CALCULO GARANTIA 2do Sem'!Q55</f>
        <v>7631.9113245560466</v>
      </c>
      <c r="J51" s="209">
        <f>+Estado!I$31*'COEF Art 14 F II 1er Sem'!N55</f>
        <v>10463.484357024201</v>
      </c>
      <c r="K51" s="210">
        <f t="shared" si="0"/>
        <v>2497382.0956802918</v>
      </c>
      <c r="L51" s="361">
        <v>43922</v>
      </c>
    </row>
    <row r="52" spans="1:12" ht="13.5" thickBot="1">
      <c r="A52" s="145" t="s">
        <v>51</v>
      </c>
      <c r="B52" s="209">
        <f>+Estado!I$23*'CALCULO GARANTIA 2do Sem'!Q56</f>
        <v>2251730.7956189928</v>
      </c>
      <c r="C52" s="209">
        <f>+Estado!I$24*'CALCULO GARANTIA 2do Sem'!Q56</f>
        <v>318659.27681402251</v>
      </c>
      <c r="D52" s="209">
        <f>+Estado!I$25*'Art.14 Frac.III 1er Sem'!Q55</f>
        <v>860163.8982315847</v>
      </c>
      <c r="E52" s="209">
        <f>+Estado!I$26*'CALCULO GARANTIA 2do Sem'!Q56</f>
        <v>33529.260255339752</v>
      </c>
      <c r="F52" s="209">
        <f>+Estado!I$27*'CALCULO GARANTIA 2do Sem'!Q56</f>
        <v>50050.350073984591</v>
      </c>
      <c r="G52" s="209">
        <f>+Estado!I$28*'CALCULO GARANTIA 2do Sem'!Q56</f>
        <v>4234.0876098420949</v>
      </c>
      <c r="H52" s="209">
        <f>+Estado!I$29*'CALCULO GARANTIA 2do Sem'!Q56</f>
        <v>37369.211446909525</v>
      </c>
      <c r="I52" s="209">
        <f>+Estado!I$30*'CALCULO GARANTIA 2do Sem'!Q56</f>
        <v>10514.568796888327</v>
      </c>
      <c r="J52" s="209">
        <f>+Estado!I$31*'COEF Art 14 F II 1er Sem'!N56</f>
        <v>12822.157806608553</v>
      </c>
      <c r="K52" s="210">
        <f t="shared" si="0"/>
        <v>3579073.6066541728</v>
      </c>
      <c r="L52" s="361">
        <v>43922</v>
      </c>
    </row>
    <row r="53" spans="1:12" ht="14.25" thickTop="1" thickBot="1">
      <c r="A53" s="146" t="s">
        <v>52</v>
      </c>
      <c r="B53" s="211">
        <f t="shared" ref="B53:E53" si="1">SUM(B2:B52)</f>
        <v>677522035.8699044</v>
      </c>
      <c r="C53" s="211">
        <f t="shared" si="1"/>
        <v>95881213.862653658</v>
      </c>
      <c r="D53" s="211">
        <f t="shared" si="1"/>
        <v>40183921.257441789</v>
      </c>
      <c r="E53" s="211">
        <f t="shared" si="1"/>
        <v>10088600.606079504</v>
      </c>
      <c r="F53" s="211">
        <f>SUM(F2:F52)</f>
        <v>15059622.200000001</v>
      </c>
      <c r="G53" s="211">
        <f t="shared" ref="G53:K53" si="2">SUM(G2:G52)</f>
        <v>1273992.2832041574</v>
      </c>
      <c r="H53" s="211">
        <f t="shared" si="2"/>
        <v>11244001.400000004</v>
      </c>
      <c r="I53" s="211">
        <f t="shared" si="2"/>
        <v>3163722.8000000003</v>
      </c>
      <c r="J53" s="211">
        <f t="shared" si="2"/>
        <v>13661079.054545455</v>
      </c>
      <c r="K53" s="212">
        <f t="shared" si="2"/>
        <v>868078189.33382881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+Estado!H$23*'CALCULO GARANTIA 2do Sem'!Q6</f>
        <v>0</v>
      </c>
      <c r="C2" s="209">
        <f>+Estado!H$24*'CALCULO GARANTIA 2do Sem'!Q6</f>
        <v>0</v>
      </c>
      <c r="D2" s="209">
        <f>+Estado!H$25*'Art.14 Frac.III 1er Sem'!Q5</f>
        <v>0</v>
      </c>
      <c r="E2" s="209">
        <f>+Estado!H$26*'CALCULO GARANTIA 2do Sem'!Q6</f>
        <v>0</v>
      </c>
      <c r="F2" s="209">
        <f>+Estado!H$27*'CALCULO GARANTIA 2do Sem'!Q6</f>
        <v>6738.4952098570875</v>
      </c>
      <c r="G2" s="209">
        <f>+Estado!H$28*'CALCULO GARANTIA 2do Sem'!Q6</f>
        <v>0</v>
      </c>
      <c r="H2" s="209">
        <f>+Estado!H$29*'CALCULO GARANTIA 2do Sem'!Q6</f>
        <v>0</v>
      </c>
      <c r="I2" s="209">
        <f>+Estado!H$30*'CALCULO GARANTIA 2do Sem'!Q6</f>
        <v>0</v>
      </c>
      <c r="J2" s="209">
        <f>+Estado!H$31*'COEF Art 14 F II 1er Sem'!N6</f>
        <v>0</v>
      </c>
      <c r="K2" s="210">
        <f t="shared" ref="K2:K52" si="0">SUM(B2:J2)</f>
        <v>6738.4952098570875</v>
      </c>
      <c r="L2" s="361">
        <v>43922</v>
      </c>
    </row>
    <row r="3" spans="1:12">
      <c r="A3" s="145" t="s">
        <v>2</v>
      </c>
      <c r="B3" s="209">
        <f>+Estado!H$23*'CALCULO GARANTIA 2do Sem'!Q7</f>
        <v>0</v>
      </c>
      <c r="C3" s="209">
        <f>+Estado!H$24*'CALCULO GARANTIA 2do Sem'!Q7</f>
        <v>0</v>
      </c>
      <c r="D3" s="209">
        <f>+Estado!H$25*'Art.14 Frac.III 1er Sem'!Q6</f>
        <v>0</v>
      </c>
      <c r="E3" s="209">
        <f>+Estado!H$26*'CALCULO GARANTIA 2do Sem'!Q7</f>
        <v>0</v>
      </c>
      <c r="F3" s="209">
        <f>+Estado!H$27*'CALCULO GARANTIA 2do Sem'!Q7</f>
        <v>13347.458840283911</v>
      </c>
      <c r="G3" s="209">
        <f>+Estado!H$28*'CALCULO GARANTIA 2do Sem'!Q7</f>
        <v>0</v>
      </c>
      <c r="H3" s="209">
        <f>+Estado!H$29*'CALCULO GARANTIA 2do Sem'!Q7</f>
        <v>0</v>
      </c>
      <c r="I3" s="209">
        <f>+Estado!H$30*'CALCULO GARANTIA 2do Sem'!Q7</f>
        <v>0</v>
      </c>
      <c r="J3" s="209">
        <f>+Estado!H$31*'COEF Art 14 F II 1er Sem'!N7</f>
        <v>0</v>
      </c>
      <c r="K3" s="210">
        <f t="shared" si="0"/>
        <v>13347.458840283911</v>
      </c>
      <c r="L3" s="361">
        <v>43922</v>
      </c>
    </row>
    <row r="4" spans="1:12">
      <c r="A4" s="145" t="s">
        <v>247</v>
      </c>
      <c r="B4" s="209">
        <f>+Estado!H$23*'CALCULO GARANTIA 2do Sem'!Q8</f>
        <v>0</v>
      </c>
      <c r="C4" s="209">
        <f>+Estado!H$24*'CALCULO GARANTIA 2do Sem'!Q8</f>
        <v>0</v>
      </c>
      <c r="D4" s="209">
        <f>+Estado!H$25*'Art.14 Frac.III 1er Sem'!Q7</f>
        <v>0</v>
      </c>
      <c r="E4" s="209">
        <f>+Estado!H$26*'CALCULO GARANTIA 2do Sem'!Q8</f>
        <v>0</v>
      </c>
      <c r="F4" s="209">
        <f>+Estado!H$27*'CALCULO GARANTIA 2do Sem'!Q8</f>
        <v>13885.295764741611</v>
      </c>
      <c r="G4" s="209">
        <f>+Estado!H$28*'CALCULO GARANTIA 2do Sem'!Q8</f>
        <v>0</v>
      </c>
      <c r="H4" s="209">
        <f>+Estado!H$29*'CALCULO GARANTIA 2do Sem'!Q8</f>
        <v>0</v>
      </c>
      <c r="I4" s="209">
        <f>+Estado!H$30*'CALCULO GARANTIA 2do Sem'!Q8</f>
        <v>0</v>
      </c>
      <c r="J4" s="209">
        <f>+Estado!H$31*'COEF Art 14 F II 1er Sem'!N8</f>
        <v>0</v>
      </c>
      <c r="K4" s="210">
        <f t="shared" si="0"/>
        <v>13885.295764741611</v>
      </c>
      <c r="L4" s="361">
        <v>43922</v>
      </c>
    </row>
    <row r="5" spans="1:12">
      <c r="A5" s="145" t="s">
        <v>4</v>
      </c>
      <c r="B5" s="209">
        <f>+Estado!H$23*'CALCULO GARANTIA 2do Sem'!Q9</f>
        <v>0</v>
      </c>
      <c r="C5" s="209">
        <f>+Estado!H$24*'CALCULO GARANTIA 2do Sem'!Q9</f>
        <v>0</v>
      </c>
      <c r="D5" s="209">
        <f>+Estado!H$25*'Art.14 Frac.III 1er Sem'!Q8</f>
        <v>0</v>
      </c>
      <c r="E5" s="209">
        <f>+Estado!H$26*'CALCULO GARANTIA 2do Sem'!Q9</f>
        <v>0</v>
      </c>
      <c r="F5" s="209">
        <f>+Estado!H$27*'CALCULO GARANTIA 2do Sem'!Q9</f>
        <v>38405.816694005283</v>
      </c>
      <c r="G5" s="209">
        <f>+Estado!H$28*'CALCULO GARANTIA 2do Sem'!Q9</f>
        <v>0</v>
      </c>
      <c r="H5" s="209">
        <f>+Estado!H$29*'CALCULO GARANTIA 2do Sem'!Q9</f>
        <v>0</v>
      </c>
      <c r="I5" s="209">
        <f>+Estado!H$30*'CALCULO GARANTIA 2do Sem'!Q9</f>
        <v>0</v>
      </c>
      <c r="J5" s="209">
        <f>+Estado!H$31*'COEF Art 14 F II 1er Sem'!N9</f>
        <v>0</v>
      </c>
      <c r="K5" s="210">
        <f t="shared" si="0"/>
        <v>38405.816694005283</v>
      </c>
      <c r="L5" s="361">
        <v>43922</v>
      </c>
    </row>
    <row r="6" spans="1:12">
      <c r="A6" s="145" t="s">
        <v>5</v>
      </c>
      <c r="B6" s="209">
        <f>+Estado!H$23*'CALCULO GARANTIA 2do Sem'!Q10</f>
        <v>0</v>
      </c>
      <c r="C6" s="209">
        <f>+Estado!H$24*'CALCULO GARANTIA 2do Sem'!Q10</f>
        <v>0</v>
      </c>
      <c r="D6" s="209">
        <f>+Estado!H$25*'Art.14 Frac.III 1er Sem'!Q9</f>
        <v>0</v>
      </c>
      <c r="E6" s="209">
        <f>+Estado!H$26*'CALCULO GARANTIA 2do Sem'!Q10</f>
        <v>0</v>
      </c>
      <c r="F6" s="209">
        <f>+Estado!H$27*'CALCULO GARANTIA 2do Sem'!Q10</f>
        <v>48505.630916006732</v>
      </c>
      <c r="G6" s="209">
        <f>+Estado!H$28*'CALCULO GARANTIA 2do Sem'!Q10</f>
        <v>0</v>
      </c>
      <c r="H6" s="209">
        <f>+Estado!H$29*'CALCULO GARANTIA 2do Sem'!Q10</f>
        <v>0</v>
      </c>
      <c r="I6" s="209">
        <f>+Estado!H$30*'CALCULO GARANTIA 2do Sem'!Q10</f>
        <v>0</v>
      </c>
      <c r="J6" s="209">
        <f>+Estado!H$31*'COEF Art 14 F II 1er Sem'!N10</f>
        <v>0</v>
      </c>
      <c r="K6" s="210">
        <f t="shared" si="0"/>
        <v>48505.630916006732</v>
      </c>
      <c r="L6" s="361">
        <v>43922</v>
      </c>
    </row>
    <row r="7" spans="1:12">
      <c r="A7" s="145" t="s">
        <v>6</v>
      </c>
      <c r="B7" s="209">
        <f>+Estado!H$23*'CALCULO GARANTIA 2do Sem'!Q11</f>
        <v>0</v>
      </c>
      <c r="C7" s="209">
        <f>+Estado!H$24*'CALCULO GARANTIA 2do Sem'!Q11</f>
        <v>0</v>
      </c>
      <c r="D7" s="209">
        <f>+Estado!H$25*'Art.14 Frac.III 1er Sem'!Q10</f>
        <v>0</v>
      </c>
      <c r="E7" s="209">
        <f>+Estado!H$26*'CALCULO GARANTIA 2do Sem'!Q11</f>
        <v>0</v>
      </c>
      <c r="F7" s="209">
        <f>+Estado!H$27*'CALCULO GARANTIA 2do Sem'!Q11</f>
        <v>330926.62991220533</v>
      </c>
      <c r="G7" s="209">
        <f>+Estado!H$28*'CALCULO GARANTIA 2do Sem'!Q11</f>
        <v>0</v>
      </c>
      <c r="H7" s="209">
        <f>+Estado!H$29*'CALCULO GARANTIA 2do Sem'!Q11</f>
        <v>0</v>
      </c>
      <c r="I7" s="209">
        <f>+Estado!H$30*'CALCULO GARANTIA 2do Sem'!Q11</f>
        <v>0</v>
      </c>
      <c r="J7" s="209">
        <f>+Estado!H$31*'COEF Art 14 F II 1er Sem'!N11</f>
        <v>0</v>
      </c>
      <c r="K7" s="210">
        <f t="shared" si="0"/>
        <v>330926.62991220533</v>
      </c>
      <c r="L7" s="361">
        <v>43922</v>
      </c>
    </row>
    <row r="8" spans="1:12">
      <c r="A8" s="145" t="s">
        <v>7</v>
      </c>
      <c r="B8" s="209">
        <f>+Estado!H$23*'CALCULO GARANTIA 2do Sem'!Q12</f>
        <v>0</v>
      </c>
      <c r="C8" s="209">
        <f>+Estado!H$24*'CALCULO GARANTIA 2do Sem'!Q12</f>
        <v>0</v>
      </c>
      <c r="D8" s="209">
        <f>+Estado!H$25*'Art.14 Frac.III 1er Sem'!Q11</f>
        <v>0</v>
      </c>
      <c r="E8" s="209">
        <f>+Estado!H$26*'CALCULO GARANTIA 2do Sem'!Q12</f>
        <v>0</v>
      </c>
      <c r="F8" s="209">
        <f>+Estado!H$27*'CALCULO GARANTIA 2do Sem'!Q12</f>
        <v>55369.490976021283</v>
      </c>
      <c r="G8" s="209">
        <f>+Estado!H$28*'CALCULO GARANTIA 2do Sem'!Q12</f>
        <v>0</v>
      </c>
      <c r="H8" s="209">
        <f>+Estado!H$29*'CALCULO GARANTIA 2do Sem'!Q12</f>
        <v>0</v>
      </c>
      <c r="I8" s="209">
        <f>+Estado!H$30*'CALCULO GARANTIA 2do Sem'!Q12</f>
        <v>0</v>
      </c>
      <c r="J8" s="209">
        <f>+Estado!H$31*'COEF Art 14 F II 1er Sem'!N12</f>
        <v>0</v>
      </c>
      <c r="K8" s="210">
        <f t="shared" si="0"/>
        <v>55369.490976021283</v>
      </c>
      <c r="L8" s="361">
        <v>43922</v>
      </c>
    </row>
    <row r="9" spans="1:12">
      <c r="A9" s="145" t="s">
        <v>8</v>
      </c>
      <c r="B9" s="209">
        <f>+Estado!H$23*'CALCULO GARANTIA 2do Sem'!Q13</f>
        <v>0</v>
      </c>
      <c r="C9" s="209">
        <f>+Estado!H$24*'CALCULO GARANTIA 2do Sem'!Q13</f>
        <v>0</v>
      </c>
      <c r="D9" s="209">
        <f>+Estado!H$25*'Art.14 Frac.III 1er Sem'!Q12</f>
        <v>0</v>
      </c>
      <c r="E9" s="209">
        <f>+Estado!H$26*'CALCULO GARANTIA 2do Sem'!Q13</f>
        <v>0</v>
      </c>
      <c r="F9" s="209">
        <f>+Estado!H$27*'CALCULO GARANTIA 2do Sem'!Q13</f>
        <v>8804.0425049240093</v>
      </c>
      <c r="G9" s="209">
        <f>+Estado!H$28*'CALCULO GARANTIA 2do Sem'!Q13</f>
        <v>0</v>
      </c>
      <c r="H9" s="209">
        <f>+Estado!H$29*'CALCULO GARANTIA 2do Sem'!Q13</f>
        <v>0</v>
      </c>
      <c r="I9" s="209">
        <f>+Estado!H$30*'CALCULO GARANTIA 2do Sem'!Q13</f>
        <v>0</v>
      </c>
      <c r="J9" s="209">
        <f>+Estado!H$31*'COEF Art 14 F II 1er Sem'!N13</f>
        <v>0</v>
      </c>
      <c r="K9" s="210">
        <f t="shared" si="0"/>
        <v>8804.0425049240093</v>
      </c>
      <c r="L9" s="361">
        <v>43922</v>
      </c>
    </row>
    <row r="10" spans="1:12">
      <c r="A10" s="145" t="s">
        <v>9</v>
      </c>
      <c r="B10" s="209">
        <f>+Estado!H$23*'CALCULO GARANTIA 2do Sem'!Q14</f>
        <v>0</v>
      </c>
      <c r="C10" s="209">
        <f>+Estado!H$24*'CALCULO GARANTIA 2do Sem'!Q14</f>
        <v>0</v>
      </c>
      <c r="D10" s="209">
        <f>+Estado!H$25*'Art.14 Frac.III 1er Sem'!Q13</f>
        <v>0</v>
      </c>
      <c r="E10" s="209">
        <f>+Estado!H$26*'CALCULO GARANTIA 2do Sem'!Q14</f>
        <v>0</v>
      </c>
      <c r="F10" s="209">
        <f>+Estado!H$27*'CALCULO GARANTIA 2do Sem'!Q14</f>
        <v>87513.905246224123</v>
      </c>
      <c r="G10" s="209">
        <f>+Estado!H$28*'CALCULO GARANTIA 2do Sem'!Q14</f>
        <v>0</v>
      </c>
      <c r="H10" s="209">
        <f>+Estado!H$29*'CALCULO GARANTIA 2do Sem'!Q14</f>
        <v>0</v>
      </c>
      <c r="I10" s="209">
        <f>+Estado!H$30*'CALCULO GARANTIA 2do Sem'!Q14</f>
        <v>0</v>
      </c>
      <c r="J10" s="209">
        <f>+Estado!H$31*'COEF Art 14 F II 1er Sem'!N14</f>
        <v>0</v>
      </c>
      <c r="K10" s="210">
        <f t="shared" si="0"/>
        <v>87513.905246224123</v>
      </c>
      <c r="L10" s="361">
        <v>43922</v>
      </c>
    </row>
    <row r="11" spans="1:12">
      <c r="A11" s="145" t="s">
        <v>10</v>
      </c>
      <c r="B11" s="209">
        <f>+Estado!H$23*'CALCULO GARANTIA 2do Sem'!Q15</f>
        <v>0</v>
      </c>
      <c r="C11" s="209">
        <f>+Estado!H$24*'CALCULO GARANTIA 2do Sem'!Q15</f>
        <v>0</v>
      </c>
      <c r="D11" s="209">
        <f>+Estado!H$25*'Art.14 Frac.III 1er Sem'!Q14</f>
        <v>0</v>
      </c>
      <c r="E11" s="209">
        <f>+Estado!H$26*'CALCULO GARANTIA 2do Sem'!Q15</f>
        <v>0</v>
      </c>
      <c r="F11" s="209">
        <f>+Estado!H$27*'CALCULO GARANTIA 2do Sem'!Q15</f>
        <v>14540.331705476918</v>
      </c>
      <c r="G11" s="209">
        <f>+Estado!H$28*'CALCULO GARANTIA 2do Sem'!Q15</f>
        <v>0</v>
      </c>
      <c r="H11" s="209">
        <f>+Estado!H$29*'CALCULO GARANTIA 2do Sem'!Q15</f>
        <v>0</v>
      </c>
      <c r="I11" s="209">
        <f>+Estado!H$30*'CALCULO GARANTIA 2do Sem'!Q15</f>
        <v>0</v>
      </c>
      <c r="J11" s="209">
        <f>+Estado!H$31*'COEF Art 14 F II 1er Sem'!N15</f>
        <v>0</v>
      </c>
      <c r="K11" s="210">
        <f t="shared" si="0"/>
        <v>14540.331705476918</v>
      </c>
      <c r="L11" s="361">
        <v>43922</v>
      </c>
    </row>
    <row r="12" spans="1:12">
      <c r="A12" s="145" t="s">
        <v>11</v>
      </c>
      <c r="B12" s="209">
        <f>+Estado!H$23*'CALCULO GARANTIA 2do Sem'!Q16</f>
        <v>0</v>
      </c>
      <c r="C12" s="209">
        <f>+Estado!H$24*'CALCULO GARANTIA 2do Sem'!Q16</f>
        <v>0</v>
      </c>
      <c r="D12" s="209">
        <f>+Estado!H$25*'Art.14 Frac.III 1er Sem'!Q15</f>
        <v>0</v>
      </c>
      <c r="E12" s="209">
        <f>+Estado!H$26*'CALCULO GARANTIA 2do Sem'!Q16</f>
        <v>0</v>
      </c>
      <c r="F12" s="209">
        <f>+Estado!H$27*'CALCULO GARANTIA 2do Sem'!Q16</f>
        <v>21124.943526348889</v>
      </c>
      <c r="G12" s="209">
        <f>+Estado!H$28*'CALCULO GARANTIA 2do Sem'!Q16</f>
        <v>0</v>
      </c>
      <c r="H12" s="209">
        <f>+Estado!H$29*'CALCULO GARANTIA 2do Sem'!Q16</f>
        <v>0</v>
      </c>
      <c r="I12" s="209">
        <f>+Estado!H$30*'CALCULO GARANTIA 2do Sem'!Q16</f>
        <v>0</v>
      </c>
      <c r="J12" s="209">
        <f>+Estado!H$31*'COEF Art 14 F II 1er Sem'!N16</f>
        <v>0</v>
      </c>
      <c r="K12" s="210">
        <f t="shared" si="0"/>
        <v>21124.943526348889</v>
      </c>
      <c r="L12" s="361">
        <v>43922</v>
      </c>
    </row>
    <row r="13" spans="1:12">
      <c r="A13" s="145" t="s">
        <v>12</v>
      </c>
      <c r="B13" s="209">
        <f>+Estado!H$23*'CALCULO GARANTIA 2do Sem'!Q17</f>
        <v>0</v>
      </c>
      <c r="C13" s="209">
        <f>+Estado!H$24*'CALCULO GARANTIA 2do Sem'!Q17</f>
        <v>0</v>
      </c>
      <c r="D13" s="209">
        <f>+Estado!H$25*'Art.14 Frac.III 1er Sem'!Q16</f>
        <v>0</v>
      </c>
      <c r="E13" s="209">
        <f>+Estado!H$26*'CALCULO GARANTIA 2do Sem'!Q17</f>
        <v>0</v>
      </c>
      <c r="F13" s="209">
        <f>+Estado!H$27*'CALCULO GARANTIA 2do Sem'!Q17</f>
        <v>44428.847150866924</v>
      </c>
      <c r="G13" s="209">
        <f>+Estado!H$28*'CALCULO GARANTIA 2do Sem'!Q17</f>
        <v>0</v>
      </c>
      <c r="H13" s="209">
        <f>+Estado!H$29*'CALCULO GARANTIA 2do Sem'!Q17</f>
        <v>0</v>
      </c>
      <c r="I13" s="209">
        <f>+Estado!H$30*'CALCULO GARANTIA 2do Sem'!Q17</f>
        <v>0</v>
      </c>
      <c r="J13" s="209">
        <f>+Estado!H$31*'COEF Art 14 F II 1er Sem'!N17</f>
        <v>0</v>
      </c>
      <c r="K13" s="210">
        <f t="shared" si="0"/>
        <v>44428.847150866924</v>
      </c>
      <c r="L13" s="361">
        <v>43922</v>
      </c>
    </row>
    <row r="14" spans="1:12">
      <c r="A14" s="145" t="s">
        <v>13</v>
      </c>
      <c r="B14" s="209">
        <f>+Estado!H$23*'CALCULO GARANTIA 2do Sem'!Q18</f>
        <v>0</v>
      </c>
      <c r="C14" s="209">
        <f>+Estado!H$24*'CALCULO GARANTIA 2do Sem'!Q18</f>
        <v>0</v>
      </c>
      <c r="D14" s="209">
        <f>+Estado!H$25*'Art.14 Frac.III 1er Sem'!Q17</f>
        <v>0</v>
      </c>
      <c r="E14" s="209">
        <f>+Estado!H$26*'CALCULO GARANTIA 2do Sem'!Q18</f>
        <v>0</v>
      </c>
      <c r="F14" s="209">
        <f>+Estado!H$27*'CALCULO GARANTIA 2do Sem'!Q18</f>
        <v>22605.821820530822</v>
      </c>
      <c r="G14" s="209">
        <f>+Estado!H$28*'CALCULO GARANTIA 2do Sem'!Q18</f>
        <v>0</v>
      </c>
      <c r="H14" s="209">
        <f>+Estado!H$29*'CALCULO GARANTIA 2do Sem'!Q18</f>
        <v>0</v>
      </c>
      <c r="I14" s="209">
        <f>+Estado!H$30*'CALCULO GARANTIA 2do Sem'!Q18</f>
        <v>0</v>
      </c>
      <c r="J14" s="209">
        <f>+Estado!H$31*'COEF Art 14 F II 1er Sem'!N18</f>
        <v>0</v>
      </c>
      <c r="K14" s="210">
        <f t="shared" si="0"/>
        <v>22605.821820530822</v>
      </c>
      <c r="L14" s="361">
        <v>43922</v>
      </c>
    </row>
    <row r="15" spans="1:12">
      <c r="A15" s="145" t="s">
        <v>14</v>
      </c>
      <c r="B15" s="209">
        <f>+Estado!H$23*'CALCULO GARANTIA 2do Sem'!Q19</f>
        <v>0</v>
      </c>
      <c r="C15" s="209">
        <f>+Estado!H$24*'CALCULO GARANTIA 2do Sem'!Q19</f>
        <v>0</v>
      </c>
      <c r="D15" s="209">
        <f>+Estado!H$25*'Art.14 Frac.III 1er Sem'!Q18</f>
        <v>0</v>
      </c>
      <c r="E15" s="209">
        <f>+Estado!H$26*'CALCULO GARANTIA 2do Sem'!Q19</f>
        <v>0</v>
      </c>
      <c r="F15" s="209">
        <f>+Estado!H$27*'CALCULO GARANTIA 2do Sem'!Q19</f>
        <v>123820.51449539872</v>
      </c>
      <c r="G15" s="209">
        <f>+Estado!H$28*'CALCULO GARANTIA 2do Sem'!Q19</f>
        <v>0</v>
      </c>
      <c r="H15" s="209">
        <f>+Estado!H$29*'CALCULO GARANTIA 2do Sem'!Q19</f>
        <v>0</v>
      </c>
      <c r="I15" s="209">
        <f>+Estado!H$30*'CALCULO GARANTIA 2do Sem'!Q19</f>
        <v>0</v>
      </c>
      <c r="J15" s="209">
        <f>+Estado!H$31*'COEF Art 14 F II 1er Sem'!N19</f>
        <v>0</v>
      </c>
      <c r="K15" s="210">
        <f t="shared" si="0"/>
        <v>123820.51449539872</v>
      </c>
      <c r="L15" s="361">
        <v>43922</v>
      </c>
    </row>
    <row r="16" spans="1:12">
      <c r="A16" s="145" t="s">
        <v>15</v>
      </c>
      <c r="B16" s="209">
        <f>+Estado!H$23*'CALCULO GARANTIA 2do Sem'!Q20</f>
        <v>0</v>
      </c>
      <c r="C16" s="209">
        <f>+Estado!H$24*'CALCULO GARANTIA 2do Sem'!Q20</f>
        <v>0</v>
      </c>
      <c r="D16" s="209">
        <f>+Estado!H$25*'Art.14 Frac.III 1er Sem'!Q19</f>
        <v>0</v>
      </c>
      <c r="E16" s="209">
        <f>+Estado!H$26*'CALCULO GARANTIA 2do Sem'!Q20</f>
        <v>0</v>
      </c>
      <c r="F16" s="209">
        <f>+Estado!H$27*'CALCULO GARANTIA 2do Sem'!Q20</f>
        <v>15807.027187976442</v>
      </c>
      <c r="G16" s="209">
        <f>+Estado!H$28*'CALCULO GARANTIA 2do Sem'!Q20</f>
        <v>0</v>
      </c>
      <c r="H16" s="209">
        <f>+Estado!H$29*'CALCULO GARANTIA 2do Sem'!Q20</f>
        <v>0</v>
      </c>
      <c r="I16" s="209">
        <f>+Estado!H$30*'CALCULO GARANTIA 2do Sem'!Q20</f>
        <v>0</v>
      </c>
      <c r="J16" s="209">
        <f>+Estado!H$31*'COEF Art 14 F II 1er Sem'!N20</f>
        <v>0</v>
      </c>
      <c r="K16" s="210">
        <f t="shared" si="0"/>
        <v>15807.027187976442</v>
      </c>
      <c r="L16" s="361">
        <v>43922</v>
      </c>
    </row>
    <row r="17" spans="1:12">
      <c r="A17" s="145" t="s">
        <v>16</v>
      </c>
      <c r="B17" s="209">
        <f>+Estado!H$23*'CALCULO GARANTIA 2do Sem'!Q21</f>
        <v>0</v>
      </c>
      <c r="C17" s="209">
        <f>+Estado!H$24*'CALCULO GARANTIA 2do Sem'!Q21</f>
        <v>0</v>
      </c>
      <c r="D17" s="209">
        <f>+Estado!H$25*'Art.14 Frac.III 1er Sem'!Q20</f>
        <v>0</v>
      </c>
      <c r="E17" s="209">
        <f>+Estado!H$26*'CALCULO GARANTIA 2do Sem'!Q21</f>
        <v>0</v>
      </c>
      <c r="F17" s="209">
        <f>+Estado!H$27*'CALCULO GARANTIA 2do Sem'!Q21</f>
        <v>11007.590079490401</v>
      </c>
      <c r="G17" s="209">
        <f>+Estado!H$28*'CALCULO GARANTIA 2do Sem'!Q21</f>
        <v>0</v>
      </c>
      <c r="H17" s="209">
        <f>+Estado!H$29*'CALCULO GARANTIA 2do Sem'!Q21</f>
        <v>0</v>
      </c>
      <c r="I17" s="209">
        <f>+Estado!H$30*'CALCULO GARANTIA 2do Sem'!Q21</f>
        <v>0</v>
      </c>
      <c r="J17" s="209">
        <f>+Estado!H$31*'COEF Art 14 F II 1er Sem'!N21</f>
        <v>0</v>
      </c>
      <c r="K17" s="210">
        <f t="shared" si="0"/>
        <v>11007.590079490401</v>
      </c>
      <c r="L17" s="361">
        <v>43922</v>
      </c>
    </row>
    <row r="18" spans="1:12">
      <c r="A18" s="145" t="s">
        <v>17</v>
      </c>
      <c r="B18" s="209">
        <f>+Estado!H$23*'CALCULO GARANTIA 2do Sem'!Q22</f>
        <v>0</v>
      </c>
      <c r="C18" s="209">
        <f>+Estado!H$24*'CALCULO GARANTIA 2do Sem'!Q22</f>
        <v>0</v>
      </c>
      <c r="D18" s="209">
        <f>+Estado!H$25*'Art.14 Frac.III 1er Sem'!Q21</f>
        <v>0</v>
      </c>
      <c r="E18" s="209">
        <f>+Estado!H$26*'CALCULO GARANTIA 2do Sem'!Q22</f>
        <v>0</v>
      </c>
      <c r="F18" s="209">
        <f>+Estado!H$27*'CALCULO GARANTIA 2do Sem'!Q22</f>
        <v>96538.041595608316</v>
      </c>
      <c r="G18" s="209">
        <f>+Estado!H$28*'CALCULO GARANTIA 2do Sem'!Q22</f>
        <v>0</v>
      </c>
      <c r="H18" s="209">
        <f>+Estado!H$29*'CALCULO GARANTIA 2do Sem'!Q22</f>
        <v>0</v>
      </c>
      <c r="I18" s="209">
        <f>+Estado!H$30*'CALCULO GARANTIA 2do Sem'!Q22</f>
        <v>0</v>
      </c>
      <c r="J18" s="209">
        <f>+Estado!H$31*'COEF Art 14 F II 1er Sem'!N22</f>
        <v>0</v>
      </c>
      <c r="K18" s="210">
        <f t="shared" si="0"/>
        <v>96538.041595608316</v>
      </c>
      <c r="L18" s="361">
        <v>43922</v>
      </c>
    </row>
    <row r="19" spans="1:12">
      <c r="A19" s="145" t="s">
        <v>18</v>
      </c>
      <c r="B19" s="209">
        <f>+Estado!H$23*'CALCULO GARANTIA 2do Sem'!Q23</f>
        <v>0</v>
      </c>
      <c r="C19" s="209">
        <f>+Estado!H$24*'CALCULO GARANTIA 2do Sem'!Q23</f>
        <v>0</v>
      </c>
      <c r="D19" s="209">
        <f>+Estado!H$25*'Art.14 Frac.III 1er Sem'!Q22</f>
        <v>0</v>
      </c>
      <c r="E19" s="209">
        <f>+Estado!H$26*'CALCULO GARANTIA 2do Sem'!Q23</f>
        <v>0</v>
      </c>
      <c r="F19" s="209">
        <f>+Estado!H$27*'CALCULO GARANTIA 2do Sem'!Q23</f>
        <v>118407.22302252978</v>
      </c>
      <c r="G19" s="209">
        <f>+Estado!H$28*'CALCULO GARANTIA 2do Sem'!Q23</f>
        <v>0</v>
      </c>
      <c r="H19" s="209">
        <f>+Estado!H$29*'CALCULO GARANTIA 2do Sem'!Q23</f>
        <v>0</v>
      </c>
      <c r="I19" s="209">
        <f>+Estado!H$30*'CALCULO GARANTIA 2do Sem'!Q23</f>
        <v>0</v>
      </c>
      <c r="J19" s="209">
        <f>+Estado!H$31*'COEF Art 14 F II 1er Sem'!N23</f>
        <v>0</v>
      </c>
      <c r="K19" s="210">
        <f t="shared" si="0"/>
        <v>118407.22302252978</v>
      </c>
      <c r="L19" s="361">
        <v>43922</v>
      </c>
    </row>
    <row r="20" spans="1:12">
      <c r="A20" s="145" t="s">
        <v>19</v>
      </c>
      <c r="B20" s="209">
        <f>+Estado!H$23*'CALCULO GARANTIA 2do Sem'!Q24</f>
        <v>0</v>
      </c>
      <c r="C20" s="209">
        <f>+Estado!H$24*'CALCULO GARANTIA 2do Sem'!Q24</f>
        <v>0</v>
      </c>
      <c r="D20" s="209">
        <f>+Estado!H$25*'Art.14 Frac.III 1er Sem'!Q23</f>
        <v>0</v>
      </c>
      <c r="E20" s="209">
        <f>+Estado!H$26*'CALCULO GARANTIA 2do Sem'!Q24</f>
        <v>0</v>
      </c>
      <c r="F20" s="209">
        <f>+Estado!H$27*'CALCULO GARANTIA 2do Sem'!Q24</f>
        <v>18554.645111398466</v>
      </c>
      <c r="G20" s="209">
        <f>+Estado!H$28*'CALCULO GARANTIA 2do Sem'!Q24</f>
        <v>0</v>
      </c>
      <c r="H20" s="209">
        <f>+Estado!H$29*'CALCULO GARANTIA 2do Sem'!Q24</f>
        <v>0</v>
      </c>
      <c r="I20" s="209">
        <f>+Estado!H$30*'CALCULO GARANTIA 2do Sem'!Q24</f>
        <v>0</v>
      </c>
      <c r="J20" s="209">
        <f>+Estado!H$31*'COEF Art 14 F II 1er Sem'!N24</f>
        <v>0</v>
      </c>
      <c r="K20" s="210">
        <f t="shared" si="0"/>
        <v>18554.645111398466</v>
      </c>
      <c r="L20" s="361">
        <v>43922</v>
      </c>
    </row>
    <row r="21" spans="1:12">
      <c r="A21" s="145" t="s">
        <v>20</v>
      </c>
      <c r="B21" s="209">
        <f>+Estado!H$23*'CALCULO GARANTIA 2do Sem'!Q25</f>
        <v>0</v>
      </c>
      <c r="C21" s="209">
        <f>+Estado!H$24*'CALCULO GARANTIA 2do Sem'!Q25</f>
        <v>0</v>
      </c>
      <c r="D21" s="209">
        <f>+Estado!H$25*'Art.14 Frac.III 1er Sem'!Q24</f>
        <v>0</v>
      </c>
      <c r="E21" s="209">
        <f>+Estado!H$26*'CALCULO GARANTIA 2do Sem'!Q25</f>
        <v>0</v>
      </c>
      <c r="F21" s="209">
        <f>+Estado!H$27*'CALCULO GARANTIA 2do Sem'!Q25</f>
        <v>253631.01702808388</v>
      </c>
      <c r="G21" s="209">
        <f>+Estado!H$28*'CALCULO GARANTIA 2do Sem'!Q25</f>
        <v>0</v>
      </c>
      <c r="H21" s="209">
        <f>+Estado!H$29*'CALCULO GARANTIA 2do Sem'!Q25</f>
        <v>0</v>
      </c>
      <c r="I21" s="209">
        <f>+Estado!H$30*'CALCULO GARANTIA 2do Sem'!Q25</f>
        <v>0</v>
      </c>
      <c r="J21" s="209">
        <f>+Estado!H$31*'COEF Art 14 F II 1er Sem'!N25</f>
        <v>0</v>
      </c>
      <c r="K21" s="210">
        <f t="shared" si="0"/>
        <v>253631.01702808388</v>
      </c>
      <c r="L21" s="361">
        <v>43922</v>
      </c>
    </row>
    <row r="22" spans="1:12">
      <c r="A22" s="145" t="s">
        <v>21</v>
      </c>
      <c r="B22" s="209">
        <f>+Estado!H$23*'CALCULO GARANTIA 2do Sem'!Q26</f>
        <v>0</v>
      </c>
      <c r="C22" s="209">
        <f>+Estado!H$24*'CALCULO GARANTIA 2do Sem'!Q26</f>
        <v>0</v>
      </c>
      <c r="D22" s="209">
        <f>+Estado!H$25*'Art.14 Frac.III 1er Sem'!Q25</f>
        <v>0</v>
      </c>
      <c r="E22" s="209">
        <f>+Estado!H$26*'CALCULO GARANTIA 2do Sem'!Q26</f>
        <v>0</v>
      </c>
      <c r="F22" s="209">
        <f>+Estado!H$27*'CALCULO GARANTIA 2do Sem'!Q26</f>
        <v>37447.661072984542</v>
      </c>
      <c r="G22" s="209">
        <f>+Estado!H$28*'CALCULO GARANTIA 2do Sem'!Q26</f>
        <v>0</v>
      </c>
      <c r="H22" s="209">
        <f>+Estado!H$29*'CALCULO GARANTIA 2do Sem'!Q26</f>
        <v>0</v>
      </c>
      <c r="I22" s="209">
        <f>+Estado!H$30*'CALCULO GARANTIA 2do Sem'!Q26</f>
        <v>0</v>
      </c>
      <c r="J22" s="209">
        <f>+Estado!H$31*'COEF Art 14 F II 1er Sem'!N26</f>
        <v>0</v>
      </c>
      <c r="K22" s="210">
        <f t="shared" si="0"/>
        <v>37447.661072984542</v>
      </c>
      <c r="L22" s="361">
        <v>43922</v>
      </c>
    </row>
    <row r="23" spans="1:12">
      <c r="A23" s="145" t="s">
        <v>22</v>
      </c>
      <c r="B23" s="209">
        <f>+Estado!H$23*'CALCULO GARANTIA 2do Sem'!Q27</f>
        <v>0</v>
      </c>
      <c r="C23" s="209">
        <f>+Estado!H$24*'CALCULO GARANTIA 2do Sem'!Q27</f>
        <v>0</v>
      </c>
      <c r="D23" s="209">
        <f>+Estado!H$25*'Art.14 Frac.III 1er Sem'!Q26</f>
        <v>0</v>
      </c>
      <c r="E23" s="209">
        <f>+Estado!H$26*'CALCULO GARANTIA 2do Sem'!Q27</f>
        <v>0</v>
      </c>
      <c r="F23" s="209">
        <f>+Estado!H$27*'CALCULO GARANTIA 2do Sem'!Q27</f>
        <v>6006.620774197766</v>
      </c>
      <c r="G23" s="209">
        <f>+Estado!H$28*'CALCULO GARANTIA 2do Sem'!Q27</f>
        <v>0</v>
      </c>
      <c r="H23" s="209">
        <f>+Estado!H$29*'CALCULO GARANTIA 2do Sem'!Q27</f>
        <v>0</v>
      </c>
      <c r="I23" s="209">
        <f>+Estado!H$30*'CALCULO GARANTIA 2do Sem'!Q27</f>
        <v>0</v>
      </c>
      <c r="J23" s="209">
        <f>+Estado!H$31*'COEF Art 14 F II 1er Sem'!N27</f>
        <v>0</v>
      </c>
      <c r="K23" s="210">
        <f t="shared" si="0"/>
        <v>6006.620774197766</v>
      </c>
      <c r="L23" s="361">
        <v>43922</v>
      </c>
    </row>
    <row r="24" spans="1:12">
      <c r="A24" s="145" t="s">
        <v>23</v>
      </c>
      <c r="B24" s="209">
        <f>+Estado!H$23*'CALCULO GARANTIA 2do Sem'!Q28</f>
        <v>0</v>
      </c>
      <c r="C24" s="209">
        <f>+Estado!H$24*'CALCULO GARANTIA 2do Sem'!Q28</f>
        <v>0</v>
      </c>
      <c r="D24" s="209">
        <f>+Estado!H$25*'Art.14 Frac.III 1er Sem'!Q27</f>
        <v>0</v>
      </c>
      <c r="E24" s="209">
        <f>+Estado!H$26*'CALCULO GARANTIA 2do Sem'!Q28</f>
        <v>0</v>
      </c>
      <c r="F24" s="209">
        <f>+Estado!H$27*'CALCULO GARANTIA 2do Sem'!Q28</f>
        <v>27816.609464554153</v>
      </c>
      <c r="G24" s="209">
        <f>+Estado!H$28*'CALCULO GARANTIA 2do Sem'!Q28</f>
        <v>0</v>
      </c>
      <c r="H24" s="209">
        <f>+Estado!H$29*'CALCULO GARANTIA 2do Sem'!Q28</f>
        <v>0</v>
      </c>
      <c r="I24" s="209">
        <f>+Estado!H$30*'CALCULO GARANTIA 2do Sem'!Q28</f>
        <v>0</v>
      </c>
      <c r="J24" s="209">
        <f>+Estado!H$31*'COEF Art 14 F II 1er Sem'!N28</f>
        <v>0</v>
      </c>
      <c r="K24" s="210">
        <f t="shared" si="0"/>
        <v>27816.609464554153</v>
      </c>
      <c r="L24" s="361">
        <v>43922</v>
      </c>
    </row>
    <row r="25" spans="1:12">
      <c r="A25" s="145" t="s">
        <v>24</v>
      </c>
      <c r="B25" s="209">
        <f>+Estado!H$23*'CALCULO GARANTIA 2do Sem'!Q29</f>
        <v>0</v>
      </c>
      <c r="C25" s="209">
        <f>+Estado!H$24*'CALCULO GARANTIA 2do Sem'!Q29</f>
        <v>0</v>
      </c>
      <c r="D25" s="209">
        <f>+Estado!H$25*'Art.14 Frac.III 1er Sem'!Q28</f>
        <v>0</v>
      </c>
      <c r="E25" s="209">
        <f>+Estado!H$26*'CALCULO GARANTIA 2do Sem'!Q29</f>
        <v>0</v>
      </c>
      <c r="F25" s="209">
        <f>+Estado!H$27*'CALCULO GARANTIA 2do Sem'!Q29</f>
        <v>27103.791046316823</v>
      </c>
      <c r="G25" s="209">
        <f>+Estado!H$28*'CALCULO GARANTIA 2do Sem'!Q29</f>
        <v>0</v>
      </c>
      <c r="H25" s="209">
        <f>+Estado!H$29*'CALCULO GARANTIA 2do Sem'!Q29</f>
        <v>0</v>
      </c>
      <c r="I25" s="209">
        <f>+Estado!H$30*'CALCULO GARANTIA 2do Sem'!Q29</f>
        <v>0</v>
      </c>
      <c r="J25" s="209">
        <f>+Estado!H$31*'COEF Art 14 F II 1er Sem'!N29</f>
        <v>0</v>
      </c>
      <c r="K25" s="210">
        <f t="shared" si="0"/>
        <v>27103.791046316823</v>
      </c>
      <c r="L25" s="361">
        <v>43922</v>
      </c>
    </row>
    <row r="26" spans="1:12">
      <c r="A26" s="145" t="s">
        <v>25</v>
      </c>
      <c r="B26" s="209">
        <f>+Estado!H$23*'CALCULO GARANTIA 2do Sem'!Q30</f>
        <v>0</v>
      </c>
      <c r="C26" s="209">
        <f>+Estado!H$24*'CALCULO GARANTIA 2do Sem'!Q30</f>
        <v>0</v>
      </c>
      <c r="D26" s="209">
        <f>+Estado!H$25*'Art.14 Frac.III 1er Sem'!Q29</f>
        <v>0</v>
      </c>
      <c r="E26" s="209">
        <f>+Estado!H$26*'CALCULO GARANTIA 2do Sem'!Q30</f>
        <v>0</v>
      </c>
      <c r="F26" s="209">
        <f>+Estado!H$27*'CALCULO GARANTIA 2do Sem'!Q30</f>
        <v>433788.837236961</v>
      </c>
      <c r="G26" s="209">
        <f>+Estado!H$28*'CALCULO GARANTIA 2do Sem'!Q30</f>
        <v>0</v>
      </c>
      <c r="H26" s="209">
        <f>+Estado!H$29*'CALCULO GARANTIA 2do Sem'!Q30</f>
        <v>0</v>
      </c>
      <c r="I26" s="209">
        <f>+Estado!H$30*'CALCULO GARANTIA 2do Sem'!Q30</f>
        <v>0</v>
      </c>
      <c r="J26" s="209">
        <f>+Estado!H$31*'COEF Art 14 F II 1er Sem'!N30</f>
        <v>0</v>
      </c>
      <c r="K26" s="210">
        <f t="shared" si="0"/>
        <v>433788.837236961</v>
      </c>
      <c r="L26" s="361">
        <v>43922</v>
      </c>
    </row>
    <row r="27" spans="1:12">
      <c r="A27" s="145" t="s">
        <v>248</v>
      </c>
      <c r="B27" s="209">
        <f>+Estado!H$23*'CALCULO GARANTIA 2do Sem'!Q31</f>
        <v>0</v>
      </c>
      <c r="C27" s="209">
        <f>+Estado!H$24*'CALCULO GARANTIA 2do Sem'!Q31</f>
        <v>0</v>
      </c>
      <c r="D27" s="209">
        <f>+Estado!H$25*'Art.14 Frac.III 1er Sem'!Q30</f>
        <v>0</v>
      </c>
      <c r="E27" s="209">
        <f>+Estado!H$26*'CALCULO GARANTIA 2do Sem'!Q31</f>
        <v>0</v>
      </c>
      <c r="F27" s="209">
        <f>+Estado!H$27*'CALCULO GARANTIA 2do Sem'!Q31</f>
        <v>11169.884460819949</v>
      </c>
      <c r="G27" s="209">
        <f>+Estado!H$28*'CALCULO GARANTIA 2do Sem'!Q31</f>
        <v>0</v>
      </c>
      <c r="H27" s="209">
        <f>+Estado!H$29*'CALCULO GARANTIA 2do Sem'!Q31</f>
        <v>0</v>
      </c>
      <c r="I27" s="209">
        <f>+Estado!H$30*'CALCULO GARANTIA 2do Sem'!Q31</f>
        <v>0</v>
      </c>
      <c r="J27" s="209">
        <f>+Estado!H$31*'COEF Art 14 F II 1er Sem'!N31</f>
        <v>0</v>
      </c>
      <c r="K27" s="210">
        <f t="shared" si="0"/>
        <v>11169.884460819949</v>
      </c>
      <c r="L27" s="361">
        <v>43922</v>
      </c>
    </row>
    <row r="28" spans="1:12">
      <c r="A28" s="145" t="s">
        <v>27</v>
      </c>
      <c r="B28" s="209">
        <f>+Estado!H$23*'CALCULO GARANTIA 2do Sem'!Q32</f>
        <v>0</v>
      </c>
      <c r="C28" s="209">
        <f>+Estado!H$24*'CALCULO GARANTIA 2do Sem'!Q32</f>
        <v>0</v>
      </c>
      <c r="D28" s="209">
        <f>+Estado!H$25*'Art.14 Frac.III 1er Sem'!Q31</f>
        <v>0</v>
      </c>
      <c r="E28" s="209">
        <f>+Estado!H$26*'CALCULO GARANTIA 2do Sem'!Q32</f>
        <v>0</v>
      </c>
      <c r="F28" s="209">
        <f>+Estado!H$27*'CALCULO GARANTIA 2do Sem'!Q32</f>
        <v>19227.228830272106</v>
      </c>
      <c r="G28" s="209">
        <f>+Estado!H$28*'CALCULO GARANTIA 2do Sem'!Q32</f>
        <v>0</v>
      </c>
      <c r="H28" s="209">
        <f>+Estado!H$29*'CALCULO GARANTIA 2do Sem'!Q32</f>
        <v>0</v>
      </c>
      <c r="I28" s="209">
        <f>+Estado!H$30*'CALCULO GARANTIA 2do Sem'!Q32</f>
        <v>0</v>
      </c>
      <c r="J28" s="209">
        <f>+Estado!H$31*'COEF Art 14 F II 1er Sem'!N32</f>
        <v>0</v>
      </c>
      <c r="K28" s="210">
        <f t="shared" si="0"/>
        <v>19227.228830272106</v>
      </c>
      <c r="L28" s="361">
        <v>43922</v>
      </c>
    </row>
    <row r="29" spans="1:12">
      <c r="A29" s="145" t="s">
        <v>28</v>
      </c>
      <c r="B29" s="209">
        <f>+Estado!H$23*'CALCULO GARANTIA 2do Sem'!Q33</f>
        <v>0</v>
      </c>
      <c r="C29" s="209">
        <f>+Estado!H$24*'CALCULO GARANTIA 2do Sem'!Q33</f>
        <v>0</v>
      </c>
      <c r="D29" s="209">
        <f>+Estado!H$25*'Art.14 Frac.III 1er Sem'!Q32</f>
        <v>0</v>
      </c>
      <c r="E29" s="209">
        <f>+Estado!H$26*'CALCULO GARANTIA 2do Sem'!Q33</f>
        <v>0</v>
      </c>
      <c r="F29" s="209">
        <f>+Estado!H$27*'CALCULO GARANTIA 2do Sem'!Q33</f>
        <v>11034.965549767547</v>
      </c>
      <c r="G29" s="209">
        <f>+Estado!H$28*'CALCULO GARANTIA 2do Sem'!Q33</f>
        <v>0</v>
      </c>
      <c r="H29" s="209">
        <f>+Estado!H$29*'CALCULO GARANTIA 2do Sem'!Q33</f>
        <v>0</v>
      </c>
      <c r="I29" s="209">
        <f>+Estado!H$30*'CALCULO GARANTIA 2do Sem'!Q33</f>
        <v>0</v>
      </c>
      <c r="J29" s="209">
        <f>+Estado!H$31*'COEF Art 14 F II 1er Sem'!N33</f>
        <v>0</v>
      </c>
      <c r="K29" s="210">
        <f t="shared" si="0"/>
        <v>11034.965549767547</v>
      </c>
      <c r="L29" s="361">
        <v>43922</v>
      </c>
    </row>
    <row r="30" spans="1:12">
      <c r="A30" s="145" t="s">
        <v>29</v>
      </c>
      <c r="B30" s="209">
        <f>+Estado!H$23*'CALCULO GARANTIA 2do Sem'!Q34</f>
        <v>0</v>
      </c>
      <c r="C30" s="209">
        <f>+Estado!H$24*'CALCULO GARANTIA 2do Sem'!Q34</f>
        <v>0</v>
      </c>
      <c r="D30" s="209">
        <f>+Estado!H$25*'Art.14 Frac.III 1er Sem'!Q33</f>
        <v>0</v>
      </c>
      <c r="E30" s="209">
        <f>+Estado!H$26*'CALCULO GARANTIA 2do Sem'!Q34</f>
        <v>0</v>
      </c>
      <c r="F30" s="209">
        <f>+Estado!H$27*'CALCULO GARANTIA 2do Sem'!Q34</f>
        <v>15392.558625486998</v>
      </c>
      <c r="G30" s="209">
        <f>+Estado!H$28*'CALCULO GARANTIA 2do Sem'!Q34</f>
        <v>0</v>
      </c>
      <c r="H30" s="209">
        <f>+Estado!H$29*'CALCULO GARANTIA 2do Sem'!Q34</f>
        <v>0</v>
      </c>
      <c r="I30" s="209">
        <f>+Estado!H$30*'CALCULO GARANTIA 2do Sem'!Q34</f>
        <v>0</v>
      </c>
      <c r="J30" s="209">
        <f>+Estado!H$31*'COEF Art 14 F II 1er Sem'!N34</f>
        <v>0</v>
      </c>
      <c r="K30" s="210">
        <f t="shared" si="0"/>
        <v>15392.558625486998</v>
      </c>
      <c r="L30" s="361">
        <v>43922</v>
      </c>
    </row>
    <row r="31" spans="1:12">
      <c r="A31" s="145" t="s">
        <v>30</v>
      </c>
      <c r="B31" s="209">
        <f>+Estado!H$23*'CALCULO GARANTIA 2do Sem'!Q35</f>
        <v>0</v>
      </c>
      <c r="C31" s="209">
        <f>+Estado!H$24*'CALCULO GARANTIA 2do Sem'!Q35</f>
        <v>0</v>
      </c>
      <c r="D31" s="209">
        <f>+Estado!H$25*'Art.14 Frac.III 1er Sem'!Q34</f>
        <v>0</v>
      </c>
      <c r="E31" s="209">
        <f>+Estado!H$26*'CALCULO GARANTIA 2do Sem'!Q35</f>
        <v>0</v>
      </c>
      <c r="F31" s="209">
        <f>+Estado!H$27*'CALCULO GARANTIA 2do Sem'!Q35</f>
        <v>14488.040378613214</v>
      </c>
      <c r="G31" s="209">
        <f>+Estado!H$28*'CALCULO GARANTIA 2do Sem'!Q35</f>
        <v>0</v>
      </c>
      <c r="H31" s="209">
        <f>+Estado!H$29*'CALCULO GARANTIA 2do Sem'!Q35</f>
        <v>0</v>
      </c>
      <c r="I31" s="209">
        <f>+Estado!H$30*'CALCULO GARANTIA 2do Sem'!Q35</f>
        <v>0</v>
      </c>
      <c r="J31" s="209">
        <f>+Estado!H$31*'COEF Art 14 F II 1er Sem'!N35</f>
        <v>0</v>
      </c>
      <c r="K31" s="210">
        <f t="shared" si="0"/>
        <v>14488.040378613214</v>
      </c>
      <c r="L31" s="361">
        <v>43922</v>
      </c>
    </row>
    <row r="32" spans="1:12">
      <c r="A32" s="145" t="s">
        <v>31</v>
      </c>
      <c r="B32" s="209">
        <f>+Estado!H$23*'CALCULO GARANTIA 2do Sem'!Q36</f>
        <v>0</v>
      </c>
      <c r="C32" s="209">
        <f>+Estado!H$24*'CALCULO GARANTIA 2do Sem'!Q36</f>
        <v>0</v>
      </c>
      <c r="D32" s="209">
        <f>+Estado!H$25*'Art.14 Frac.III 1er Sem'!Q35</f>
        <v>0</v>
      </c>
      <c r="E32" s="209">
        <f>+Estado!H$26*'CALCULO GARANTIA 2do Sem'!Q36</f>
        <v>0</v>
      </c>
      <c r="F32" s="209">
        <f>+Estado!H$27*'CALCULO GARANTIA 2do Sem'!Q36</f>
        <v>134585.42712370731</v>
      </c>
      <c r="G32" s="209">
        <f>+Estado!H$28*'CALCULO GARANTIA 2do Sem'!Q36</f>
        <v>0</v>
      </c>
      <c r="H32" s="209">
        <f>+Estado!H$29*'CALCULO GARANTIA 2do Sem'!Q36</f>
        <v>0</v>
      </c>
      <c r="I32" s="209">
        <f>+Estado!H$30*'CALCULO GARANTIA 2do Sem'!Q36</f>
        <v>0</v>
      </c>
      <c r="J32" s="209">
        <f>+Estado!H$31*'COEF Art 14 F II 1er Sem'!N36</f>
        <v>0</v>
      </c>
      <c r="K32" s="210">
        <f t="shared" si="0"/>
        <v>134585.42712370731</v>
      </c>
      <c r="L32" s="361">
        <v>43922</v>
      </c>
    </row>
    <row r="33" spans="1:12">
      <c r="A33" s="145" t="s">
        <v>32</v>
      </c>
      <c r="B33" s="209">
        <f>+Estado!H$23*'CALCULO GARANTIA 2do Sem'!Q37</f>
        <v>0</v>
      </c>
      <c r="C33" s="209">
        <f>+Estado!H$24*'CALCULO GARANTIA 2do Sem'!Q37</f>
        <v>0</v>
      </c>
      <c r="D33" s="209">
        <f>+Estado!H$25*'Art.14 Frac.III 1er Sem'!Q36</f>
        <v>0</v>
      </c>
      <c r="E33" s="209">
        <f>+Estado!H$26*'CALCULO GARANTIA 2do Sem'!Q37</f>
        <v>0</v>
      </c>
      <c r="F33" s="209">
        <f>+Estado!H$27*'CALCULO GARANTIA 2do Sem'!Q37</f>
        <v>26227.646402269329</v>
      </c>
      <c r="G33" s="209">
        <f>+Estado!H$28*'CALCULO GARANTIA 2do Sem'!Q37</f>
        <v>0</v>
      </c>
      <c r="H33" s="209">
        <f>+Estado!H$29*'CALCULO GARANTIA 2do Sem'!Q37</f>
        <v>0</v>
      </c>
      <c r="I33" s="209">
        <f>+Estado!H$30*'CALCULO GARANTIA 2do Sem'!Q37</f>
        <v>0</v>
      </c>
      <c r="J33" s="209">
        <f>+Estado!H$31*'COEF Art 14 F II 1er Sem'!N37</f>
        <v>0</v>
      </c>
      <c r="K33" s="210">
        <f t="shared" si="0"/>
        <v>26227.646402269329</v>
      </c>
      <c r="L33" s="361">
        <v>43922</v>
      </c>
    </row>
    <row r="34" spans="1:12">
      <c r="A34" s="145" t="s">
        <v>33</v>
      </c>
      <c r="B34" s="209">
        <f>+Estado!H$23*'CALCULO GARANTIA 2do Sem'!Q38</f>
        <v>0</v>
      </c>
      <c r="C34" s="209">
        <f>+Estado!H$24*'CALCULO GARANTIA 2do Sem'!Q38</f>
        <v>0</v>
      </c>
      <c r="D34" s="209">
        <f>+Estado!H$25*'Art.14 Frac.III 1er Sem'!Q37</f>
        <v>0</v>
      </c>
      <c r="E34" s="209">
        <f>+Estado!H$26*'CALCULO GARANTIA 2do Sem'!Q38</f>
        <v>0</v>
      </c>
      <c r="F34" s="209">
        <f>+Estado!H$27*'CALCULO GARANTIA 2do Sem'!Q38</f>
        <v>96161.235158891723</v>
      </c>
      <c r="G34" s="209">
        <f>+Estado!H$28*'CALCULO GARANTIA 2do Sem'!Q38</f>
        <v>0</v>
      </c>
      <c r="H34" s="209">
        <f>+Estado!H$29*'CALCULO GARANTIA 2do Sem'!Q38</f>
        <v>0</v>
      </c>
      <c r="I34" s="209">
        <f>+Estado!H$30*'CALCULO GARANTIA 2do Sem'!Q38</f>
        <v>0</v>
      </c>
      <c r="J34" s="209">
        <f>+Estado!H$31*'COEF Art 14 F II 1er Sem'!N38</f>
        <v>0</v>
      </c>
      <c r="K34" s="210">
        <f t="shared" si="0"/>
        <v>96161.235158891723</v>
      </c>
      <c r="L34" s="361">
        <v>43922</v>
      </c>
    </row>
    <row r="35" spans="1:12">
      <c r="A35" s="145" t="s">
        <v>34</v>
      </c>
      <c r="B35" s="209">
        <f>+Estado!H$23*'CALCULO GARANTIA 2do Sem'!Q39</f>
        <v>0</v>
      </c>
      <c r="C35" s="209">
        <f>+Estado!H$24*'CALCULO GARANTIA 2do Sem'!Q39</f>
        <v>0</v>
      </c>
      <c r="D35" s="209">
        <f>+Estado!H$25*'Art.14 Frac.III 1er Sem'!Q38</f>
        <v>0</v>
      </c>
      <c r="E35" s="209">
        <f>+Estado!H$26*'CALCULO GARANTIA 2do Sem'!Q39</f>
        <v>0</v>
      </c>
      <c r="F35" s="209">
        <f>+Estado!H$27*'CALCULO GARANTIA 2do Sem'!Q39</f>
        <v>20517.562258324178</v>
      </c>
      <c r="G35" s="209">
        <f>+Estado!H$28*'CALCULO GARANTIA 2do Sem'!Q39</f>
        <v>0</v>
      </c>
      <c r="H35" s="209">
        <f>+Estado!H$29*'CALCULO GARANTIA 2do Sem'!Q39</f>
        <v>0</v>
      </c>
      <c r="I35" s="209">
        <f>+Estado!H$30*'CALCULO GARANTIA 2do Sem'!Q39</f>
        <v>0</v>
      </c>
      <c r="J35" s="209">
        <f>+Estado!H$31*'COEF Art 14 F II 1er Sem'!N39</f>
        <v>0</v>
      </c>
      <c r="K35" s="210">
        <f t="shared" si="0"/>
        <v>20517.562258324178</v>
      </c>
      <c r="L35" s="361">
        <v>43922</v>
      </c>
    </row>
    <row r="36" spans="1:12">
      <c r="A36" s="145" t="s">
        <v>35</v>
      </c>
      <c r="B36" s="209">
        <f>+Estado!H$23*'CALCULO GARANTIA 2do Sem'!Q40</f>
        <v>0</v>
      </c>
      <c r="C36" s="209">
        <f>+Estado!H$24*'CALCULO GARANTIA 2do Sem'!Q40</f>
        <v>0</v>
      </c>
      <c r="D36" s="209">
        <f>+Estado!H$25*'Art.14 Frac.III 1er Sem'!Q39</f>
        <v>0</v>
      </c>
      <c r="E36" s="209">
        <f>+Estado!H$26*'CALCULO GARANTIA 2do Sem'!Q40</f>
        <v>0</v>
      </c>
      <c r="F36" s="209">
        <f>+Estado!H$27*'CALCULO GARANTIA 2do Sem'!Q40</f>
        <v>19721.549025161996</v>
      </c>
      <c r="G36" s="209">
        <f>+Estado!H$28*'CALCULO GARANTIA 2do Sem'!Q40</f>
        <v>0</v>
      </c>
      <c r="H36" s="209">
        <f>+Estado!H$29*'CALCULO GARANTIA 2do Sem'!Q40</f>
        <v>0</v>
      </c>
      <c r="I36" s="209">
        <f>+Estado!H$30*'CALCULO GARANTIA 2do Sem'!Q40</f>
        <v>0</v>
      </c>
      <c r="J36" s="209">
        <f>+Estado!H$31*'COEF Art 14 F II 1er Sem'!N40</f>
        <v>0</v>
      </c>
      <c r="K36" s="210">
        <f t="shared" si="0"/>
        <v>19721.549025161996</v>
      </c>
      <c r="L36" s="361">
        <v>43922</v>
      </c>
    </row>
    <row r="37" spans="1:12">
      <c r="A37" s="145" t="s">
        <v>36</v>
      </c>
      <c r="B37" s="209">
        <f>+Estado!H$23*'CALCULO GARANTIA 2do Sem'!Q41</f>
        <v>0</v>
      </c>
      <c r="C37" s="209">
        <f>+Estado!H$24*'CALCULO GARANTIA 2do Sem'!Q41</f>
        <v>0</v>
      </c>
      <c r="D37" s="209">
        <f>+Estado!H$25*'Art.14 Frac.III 1er Sem'!Q40</f>
        <v>0</v>
      </c>
      <c r="E37" s="209">
        <f>+Estado!H$26*'CALCULO GARANTIA 2do Sem'!Q41</f>
        <v>0</v>
      </c>
      <c r="F37" s="209">
        <f>+Estado!H$27*'CALCULO GARANTIA 2do Sem'!Q41</f>
        <v>20707.387097108709</v>
      </c>
      <c r="G37" s="209">
        <f>+Estado!H$28*'CALCULO GARANTIA 2do Sem'!Q41</f>
        <v>0</v>
      </c>
      <c r="H37" s="209">
        <f>+Estado!H$29*'CALCULO GARANTIA 2do Sem'!Q41</f>
        <v>0</v>
      </c>
      <c r="I37" s="209">
        <f>+Estado!H$30*'CALCULO GARANTIA 2do Sem'!Q41</f>
        <v>0</v>
      </c>
      <c r="J37" s="209">
        <f>+Estado!H$31*'COEF Art 14 F II 1er Sem'!N41</f>
        <v>0</v>
      </c>
      <c r="K37" s="210">
        <f t="shared" si="0"/>
        <v>20707.387097108709</v>
      </c>
      <c r="L37" s="361">
        <v>43922</v>
      </c>
    </row>
    <row r="38" spans="1:12">
      <c r="A38" s="145" t="s">
        <v>37</v>
      </c>
      <c r="B38" s="209">
        <f>+Estado!H$23*'CALCULO GARANTIA 2do Sem'!Q42</f>
        <v>0</v>
      </c>
      <c r="C38" s="209">
        <f>+Estado!H$24*'CALCULO GARANTIA 2do Sem'!Q42</f>
        <v>0</v>
      </c>
      <c r="D38" s="209">
        <f>+Estado!H$25*'Art.14 Frac.III 1er Sem'!Q41</f>
        <v>0</v>
      </c>
      <c r="E38" s="209">
        <f>+Estado!H$26*'CALCULO GARANTIA 2do Sem'!Q42</f>
        <v>0</v>
      </c>
      <c r="F38" s="209">
        <f>+Estado!H$27*'CALCULO GARANTIA 2do Sem'!Q42</f>
        <v>29167.252325423666</v>
      </c>
      <c r="G38" s="209">
        <f>+Estado!H$28*'CALCULO GARANTIA 2do Sem'!Q42</f>
        <v>0</v>
      </c>
      <c r="H38" s="209">
        <f>+Estado!H$29*'CALCULO GARANTIA 2do Sem'!Q42</f>
        <v>0</v>
      </c>
      <c r="I38" s="209">
        <f>+Estado!H$30*'CALCULO GARANTIA 2do Sem'!Q42</f>
        <v>0</v>
      </c>
      <c r="J38" s="209">
        <f>+Estado!H$31*'COEF Art 14 F II 1er Sem'!N42</f>
        <v>0</v>
      </c>
      <c r="K38" s="210">
        <f t="shared" si="0"/>
        <v>29167.252325423666</v>
      </c>
      <c r="L38" s="361">
        <v>43922</v>
      </c>
    </row>
    <row r="39" spans="1:12">
      <c r="A39" s="145" t="s">
        <v>38</v>
      </c>
      <c r="B39" s="209">
        <f>+Estado!H$23*'CALCULO GARANTIA 2do Sem'!Q43</f>
        <v>0</v>
      </c>
      <c r="C39" s="209">
        <f>+Estado!H$24*'CALCULO GARANTIA 2do Sem'!Q43</f>
        <v>0</v>
      </c>
      <c r="D39" s="209">
        <f>+Estado!H$25*'Art.14 Frac.III 1er Sem'!Q42</f>
        <v>0</v>
      </c>
      <c r="E39" s="209">
        <f>+Estado!H$26*'CALCULO GARANTIA 2do Sem'!Q43</f>
        <v>0</v>
      </c>
      <c r="F39" s="209">
        <f>+Estado!H$27*'CALCULO GARANTIA 2do Sem'!Q43</f>
        <v>68429.067400604879</v>
      </c>
      <c r="G39" s="209">
        <f>+Estado!H$28*'CALCULO GARANTIA 2do Sem'!Q43</f>
        <v>0</v>
      </c>
      <c r="H39" s="209">
        <f>+Estado!H$29*'CALCULO GARANTIA 2do Sem'!Q43</f>
        <v>0</v>
      </c>
      <c r="I39" s="209">
        <f>+Estado!H$30*'CALCULO GARANTIA 2do Sem'!Q43</f>
        <v>0</v>
      </c>
      <c r="J39" s="209">
        <f>+Estado!H$31*'COEF Art 14 F II 1er Sem'!N43</f>
        <v>0</v>
      </c>
      <c r="K39" s="210">
        <f t="shared" si="0"/>
        <v>68429.067400604879</v>
      </c>
      <c r="L39" s="361">
        <v>43922</v>
      </c>
    </row>
    <row r="40" spans="1:12">
      <c r="A40" s="145" t="s">
        <v>39</v>
      </c>
      <c r="B40" s="209">
        <f>+Estado!H$23*'CALCULO GARANTIA 2do Sem'!Q44</f>
        <v>0</v>
      </c>
      <c r="C40" s="209">
        <f>+Estado!H$24*'CALCULO GARANTIA 2do Sem'!Q44</f>
        <v>0</v>
      </c>
      <c r="D40" s="209">
        <f>+Estado!H$25*'Art.14 Frac.III 1er Sem'!Q43</f>
        <v>0</v>
      </c>
      <c r="E40" s="209">
        <f>+Estado!H$26*'CALCULO GARANTIA 2do Sem'!Q44</f>
        <v>0</v>
      </c>
      <c r="F40" s="209">
        <f>+Estado!H$27*'CALCULO GARANTIA 2do Sem'!Q44</f>
        <v>1416153.9655748492</v>
      </c>
      <c r="G40" s="209">
        <f>+Estado!H$28*'CALCULO GARANTIA 2do Sem'!Q44</f>
        <v>0</v>
      </c>
      <c r="H40" s="209">
        <f>+Estado!H$29*'CALCULO GARANTIA 2do Sem'!Q44</f>
        <v>0</v>
      </c>
      <c r="I40" s="209">
        <f>+Estado!H$30*'CALCULO GARANTIA 2do Sem'!Q44</f>
        <v>0</v>
      </c>
      <c r="J40" s="209">
        <f>+Estado!H$31*'COEF Art 14 F II 1er Sem'!N44</f>
        <v>0</v>
      </c>
      <c r="K40" s="210">
        <f t="shared" si="0"/>
        <v>1416153.9655748492</v>
      </c>
      <c r="L40" s="361">
        <v>43922</v>
      </c>
    </row>
    <row r="41" spans="1:12">
      <c r="A41" s="145" t="s">
        <v>40</v>
      </c>
      <c r="B41" s="209">
        <f>+Estado!H$23*'CALCULO GARANTIA 2do Sem'!Q45</f>
        <v>0</v>
      </c>
      <c r="C41" s="209">
        <f>+Estado!H$24*'CALCULO GARANTIA 2do Sem'!Q45</f>
        <v>0</v>
      </c>
      <c r="D41" s="209">
        <f>+Estado!H$25*'Art.14 Frac.III 1er Sem'!Q44</f>
        <v>0</v>
      </c>
      <c r="E41" s="209">
        <f>+Estado!H$26*'CALCULO GARANTIA 2do Sem'!Q45</f>
        <v>0</v>
      </c>
      <c r="F41" s="209">
        <f>+Estado!H$27*'CALCULO GARANTIA 2do Sem'!Q45</f>
        <v>7313.8719766042323</v>
      </c>
      <c r="G41" s="209">
        <f>+Estado!H$28*'CALCULO GARANTIA 2do Sem'!Q45</f>
        <v>0</v>
      </c>
      <c r="H41" s="209">
        <f>+Estado!H$29*'CALCULO GARANTIA 2do Sem'!Q45</f>
        <v>0</v>
      </c>
      <c r="I41" s="209">
        <f>+Estado!H$30*'CALCULO GARANTIA 2do Sem'!Q45</f>
        <v>0</v>
      </c>
      <c r="J41" s="209">
        <f>+Estado!H$31*'COEF Art 14 F II 1er Sem'!N45</f>
        <v>0</v>
      </c>
      <c r="K41" s="210">
        <f t="shared" si="0"/>
        <v>7313.8719766042323</v>
      </c>
      <c r="L41" s="361">
        <v>43922</v>
      </c>
    </row>
    <row r="42" spans="1:12">
      <c r="A42" s="145" t="s">
        <v>41</v>
      </c>
      <c r="B42" s="209">
        <f>+Estado!H$23*'CALCULO GARANTIA 2do Sem'!Q46</f>
        <v>0</v>
      </c>
      <c r="C42" s="209">
        <f>+Estado!H$24*'CALCULO GARANTIA 2do Sem'!Q46</f>
        <v>0</v>
      </c>
      <c r="D42" s="209">
        <f>+Estado!H$25*'Art.14 Frac.III 1er Sem'!Q45</f>
        <v>0</v>
      </c>
      <c r="E42" s="209">
        <f>+Estado!H$26*'CALCULO GARANTIA 2do Sem'!Q46</f>
        <v>0</v>
      </c>
      <c r="F42" s="209">
        <f>+Estado!H$27*'CALCULO GARANTIA 2do Sem'!Q46</f>
        <v>30793.077751247118</v>
      </c>
      <c r="G42" s="209">
        <f>+Estado!H$28*'CALCULO GARANTIA 2do Sem'!Q46</f>
        <v>0</v>
      </c>
      <c r="H42" s="209">
        <f>+Estado!H$29*'CALCULO GARANTIA 2do Sem'!Q46</f>
        <v>0</v>
      </c>
      <c r="I42" s="209">
        <f>+Estado!H$30*'CALCULO GARANTIA 2do Sem'!Q46</f>
        <v>0</v>
      </c>
      <c r="J42" s="209">
        <f>+Estado!H$31*'COEF Art 14 F II 1er Sem'!N46</f>
        <v>0</v>
      </c>
      <c r="K42" s="210">
        <f t="shared" si="0"/>
        <v>30793.077751247118</v>
      </c>
      <c r="L42" s="361">
        <v>43922</v>
      </c>
    </row>
    <row r="43" spans="1:12">
      <c r="A43" s="145" t="s">
        <v>249</v>
      </c>
      <c r="B43" s="209">
        <f>+Estado!H$23*'CALCULO GARANTIA 2do Sem'!Q47</f>
        <v>0</v>
      </c>
      <c r="C43" s="209">
        <f>+Estado!H$24*'CALCULO GARANTIA 2do Sem'!Q47</f>
        <v>0</v>
      </c>
      <c r="D43" s="209">
        <f>+Estado!H$25*'Art.14 Frac.III 1er Sem'!Q46</f>
        <v>0</v>
      </c>
      <c r="E43" s="209">
        <f>+Estado!H$26*'CALCULO GARANTIA 2do Sem'!Q47</f>
        <v>0</v>
      </c>
      <c r="F43" s="209">
        <f>+Estado!H$27*'CALCULO GARANTIA 2do Sem'!Q47</f>
        <v>15512.500155753547</v>
      </c>
      <c r="G43" s="209">
        <f>+Estado!H$28*'CALCULO GARANTIA 2do Sem'!Q47</f>
        <v>0</v>
      </c>
      <c r="H43" s="209">
        <f>+Estado!H$29*'CALCULO GARANTIA 2do Sem'!Q47</f>
        <v>0</v>
      </c>
      <c r="I43" s="209">
        <f>+Estado!H$30*'CALCULO GARANTIA 2do Sem'!Q47</f>
        <v>0</v>
      </c>
      <c r="J43" s="209">
        <f>+Estado!H$31*'COEF Art 14 F II 1er Sem'!N47</f>
        <v>0</v>
      </c>
      <c r="K43" s="210">
        <f t="shared" si="0"/>
        <v>15512.500155753547</v>
      </c>
      <c r="L43" s="361">
        <v>43922</v>
      </c>
    </row>
    <row r="44" spans="1:12">
      <c r="A44" s="145" t="s">
        <v>43</v>
      </c>
      <c r="B44" s="209">
        <f>+Estado!H$23*'CALCULO GARANTIA 2do Sem'!Q48</f>
        <v>0</v>
      </c>
      <c r="C44" s="209">
        <f>+Estado!H$24*'CALCULO GARANTIA 2do Sem'!Q48</f>
        <v>0</v>
      </c>
      <c r="D44" s="209">
        <f>+Estado!H$25*'Art.14 Frac.III 1er Sem'!Q47</f>
        <v>0</v>
      </c>
      <c r="E44" s="209">
        <f>+Estado!H$26*'CALCULO GARANTIA 2do Sem'!Q48</f>
        <v>0</v>
      </c>
      <c r="F44" s="209">
        <f>+Estado!H$27*'CALCULO GARANTIA 2do Sem'!Q48</f>
        <v>17382.909551715496</v>
      </c>
      <c r="G44" s="209">
        <f>+Estado!H$28*'CALCULO GARANTIA 2do Sem'!Q48</f>
        <v>0</v>
      </c>
      <c r="H44" s="209">
        <f>+Estado!H$29*'CALCULO GARANTIA 2do Sem'!Q48</f>
        <v>0</v>
      </c>
      <c r="I44" s="209">
        <f>+Estado!H$30*'CALCULO GARANTIA 2do Sem'!Q48</f>
        <v>0</v>
      </c>
      <c r="J44" s="209">
        <f>+Estado!H$31*'COEF Art 14 F II 1er Sem'!N48</f>
        <v>0</v>
      </c>
      <c r="K44" s="210">
        <f t="shared" si="0"/>
        <v>17382.909551715496</v>
      </c>
      <c r="L44" s="361">
        <v>43922</v>
      </c>
    </row>
    <row r="45" spans="1:12">
      <c r="A45" s="145" t="s">
        <v>44</v>
      </c>
      <c r="B45" s="209">
        <f>+Estado!H$23*'CALCULO GARANTIA 2do Sem'!Q49</f>
        <v>0</v>
      </c>
      <c r="C45" s="209">
        <f>+Estado!H$24*'CALCULO GARANTIA 2do Sem'!Q49</f>
        <v>0</v>
      </c>
      <c r="D45" s="209">
        <f>+Estado!H$25*'Art.14 Frac.III 1er Sem'!Q48</f>
        <v>0</v>
      </c>
      <c r="E45" s="209">
        <f>+Estado!H$26*'CALCULO GARANTIA 2do Sem'!Q49</f>
        <v>0</v>
      </c>
      <c r="F45" s="209">
        <f>+Estado!H$27*'CALCULO GARANTIA 2do Sem'!Q49</f>
        <v>50013.356588487753</v>
      </c>
      <c r="G45" s="209">
        <f>+Estado!H$28*'CALCULO GARANTIA 2do Sem'!Q49</f>
        <v>0</v>
      </c>
      <c r="H45" s="209">
        <f>+Estado!H$29*'CALCULO GARANTIA 2do Sem'!Q49</f>
        <v>0</v>
      </c>
      <c r="I45" s="209">
        <f>+Estado!H$30*'CALCULO GARANTIA 2do Sem'!Q49</f>
        <v>0</v>
      </c>
      <c r="J45" s="209">
        <f>+Estado!H$31*'COEF Art 14 F II 1er Sem'!N49</f>
        <v>0</v>
      </c>
      <c r="K45" s="210">
        <f t="shared" si="0"/>
        <v>50013.356588487753</v>
      </c>
      <c r="L45" s="361">
        <v>43922</v>
      </c>
    </row>
    <row r="46" spans="1:12">
      <c r="A46" s="145" t="s">
        <v>45</v>
      </c>
      <c r="B46" s="209">
        <f>+Estado!H$23*'CALCULO GARANTIA 2do Sem'!Q50</f>
        <v>0</v>
      </c>
      <c r="C46" s="209">
        <f>+Estado!H$24*'CALCULO GARANTIA 2do Sem'!Q50</f>
        <v>0</v>
      </c>
      <c r="D46" s="209">
        <f>+Estado!H$25*'Art.14 Frac.III 1er Sem'!Q49</f>
        <v>0</v>
      </c>
      <c r="E46" s="209">
        <f>+Estado!H$26*'CALCULO GARANTIA 2do Sem'!Q50</f>
        <v>0</v>
      </c>
      <c r="F46" s="209">
        <f>+Estado!H$27*'CALCULO GARANTIA 2do Sem'!Q50</f>
        <v>43039.115373685279</v>
      </c>
      <c r="G46" s="209">
        <f>+Estado!H$28*'CALCULO GARANTIA 2do Sem'!Q50</f>
        <v>0</v>
      </c>
      <c r="H46" s="209">
        <f>+Estado!H$29*'CALCULO GARANTIA 2do Sem'!Q50</f>
        <v>0</v>
      </c>
      <c r="I46" s="209">
        <f>+Estado!H$30*'CALCULO GARANTIA 2do Sem'!Q50</f>
        <v>0</v>
      </c>
      <c r="J46" s="209">
        <f>+Estado!H$31*'COEF Art 14 F II 1er Sem'!N50</f>
        <v>0</v>
      </c>
      <c r="K46" s="210">
        <f t="shared" si="0"/>
        <v>43039.115373685279</v>
      </c>
      <c r="L46" s="361">
        <v>43922</v>
      </c>
    </row>
    <row r="47" spans="1:12">
      <c r="A47" s="145" t="s">
        <v>46</v>
      </c>
      <c r="B47" s="209">
        <f>+Estado!H$23*'CALCULO GARANTIA 2do Sem'!Q51</f>
        <v>0</v>
      </c>
      <c r="C47" s="209">
        <f>+Estado!H$24*'CALCULO GARANTIA 2do Sem'!Q51</f>
        <v>0</v>
      </c>
      <c r="D47" s="209">
        <f>+Estado!H$25*'Art.14 Frac.III 1er Sem'!Q50</f>
        <v>0</v>
      </c>
      <c r="E47" s="209">
        <f>+Estado!H$26*'CALCULO GARANTIA 2do Sem'!Q51</f>
        <v>0</v>
      </c>
      <c r="F47" s="209">
        <f>+Estado!H$27*'CALCULO GARANTIA 2do Sem'!Q51</f>
        <v>389441.59668308863</v>
      </c>
      <c r="G47" s="209">
        <f>+Estado!H$28*'CALCULO GARANTIA 2do Sem'!Q51</f>
        <v>0</v>
      </c>
      <c r="H47" s="209">
        <f>+Estado!H$29*'CALCULO GARANTIA 2do Sem'!Q51</f>
        <v>0</v>
      </c>
      <c r="I47" s="209">
        <f>+Estado!H$30*'CALCULO GARANTIA 2do Sem'!Q51</f>
        <v>0</v>
      </c>
      <c r="J47" s="209">
        <f>+Estado!H$31*'COEF Art 14 F II 1er Sem'!N51</f>
        <v>0</v>
      </c>
      <c r="K47" s="210">
        <f t="shared" si="0"/>
        <v>389441.59668308863</v>
      </c>
      <c r="L47" s="361">
        <v>43922</v>
      </c>
    </row>
    <row r="48" spans="1:12">
      <c r="A48" s="145" t="s">
        <v>47</v>
      </c>
      <c r="B48" s="209">
        <f>+Estado!H$23*'CALCULO GARANTIA 2do Sem'!Q52</f>
        <v>0</v>
      </c>
      <c r="C48" s="209">
        <f>+Estado!H$24*'CALCULO GARANTIA 2do Sem'!Q52</f>
        <v>0</v>
      </c>
      <c r="D48" s="209">
        <f>+Estado!H$25*'Art.14 Frac.III 1er Sem'!Q51</f>
        <v>0</v>
      </c>
      <c r="E48" s="209">
        <f>+Estado!H$26*'CALCULO GARANTIA 2do Sem'!Q52</f>
        <v>0</v>
      </c>
      <c r="F48" s="209">
        <f>+Estado!H$27*'CALCULO GARANTIA 2do Sem'!Q52</f>
        <v>752500.41477250704</v>
      </c>
      <c r="G48" s="209">
        <f>+Estado!H$28*'CALCULO GARANTIA 2do Sem'!Q52</f>
        <v>0</v>
      </c>
      <c r="H48" s="209">
        <f>+Estado!H$29*'CALCULO GARANTIA 2do Sem'!Q52</f>
        <v>0</v>
      </c>
      <c r="I48" s="209">
        <f>+Estado!H$30*'CALCULO GARANTIA 2do Sem'!Q52</f>
        <v>0</v>
      </c>
      <c r="J48" s="209">
        <f>+Estado!H$31*'COEF Art 14 F II 1er Sem'!N52</f>
        <v>0</v>
      </c>
      <c r="K48" s="210">
        <f t="shared" si="0"/>
        <v>752500.41477250704</v>
      </c>
      <c r="L48" s="361">
        <v>43922</v>
      </c>
    </row>
    <row r="49" spans="1:12">
      <c r="A49" s="145" t="s">
        <v>48</v>
      </c>
      <c r="B49" s="209">
        <f>+Estado!H$23*'CALCULO GARANTIA 2do Sem'!Q53</f>
        <v>0</v>
      </c>
      <c r="C49" s="209">
        <f>+Estado!H$24*'CALCULO GARANTIA 2do Sem'!Q53</f>
        <v>0</v>
      </c>
      <c r="D49" s="209">
        <f>+Estado!H$25*'Art.14 Frac.III 1er Sem'!Q52</f>
        <v>0</v>
      </c>
      <c r="E49" s="209">
        <f>+Estado!H$26*'CALCULO GARANTIA 2do Sem'!Q53</f>
        <v>0</v>
      </c>
      <c r="F49" s="209">
        <f>+Estado!H$27*'CALCULO GARANTIA 2do Sem'!Q53</f>
        <v>202772.39008274867</v>
      </c>
      <c r="G49" s="209">
        <f>+Estado!H$28*'CALCULO GARANTIA 2do Sem'!Q53</f>
        <v>0</v>
      </c>
      <c r="H49" s="209">
        <f>+Estado!H$29*'CALCULO GARANTIA 2do Sem'!Q53</f>
        <v>0</v>
      </c>
      <c r="I49" s="209">
        <f>+Estado!H$30*'CALCULO GARANTIA 2do Sem'!Q53</f>
        <v>0</v>
      </c>
      <c r="J49" s="209">
        <f>+Estado!H$31*'COEF Art 14 F II 1er Sem'!N53</f>
        <v>0</v>
      </c>
      <c r="K49" s="210">
        <f t="shared" si="0"/>
        <v>202772.39008274867</v>
      </c>
      <c r="L49" s="361">
        <v>43922</v>
      </c>
    </row>
    <row r="50" spans="1:12">
      <c r="A50" s="145" t="s">
        <v>49</v>
      </c>
      <c r="B50" s="209">
        <f>+Estado!H$23*'CALCULO GARANTIA 2do Sem'!Q54</f>
        <v>0</v>
      </c>
      <c r="C50" s="209">
        <f>+Estado!H$24*'CALCULO GARANTIA 2do Sem'!Q54</f>
        <v>0</v>
      </c>
      <c r="D50" s="209">
        <f>+Estado!H$25*'Art.14 Frac.III 1er Sem'!Q53</f>
        <v>0</v>
      </c>
      <c r="E50" s="209">
        <f>+Estado!H$26*'CALCULO GARANTIA 2do Sem'!Q54</f>
        <v>0</v>
      </c>
      <c r="F50" s="209">
        <f>+Estado!H$27*'CALCULO GARANTIA 2do Sem'!Q54</f>
        <v>64633.059710486348</v>
      </c>
      <c r="G50" s="209">
        <f>+Estado!H$28*'CALCULO GARANTIA 2do Sem'!Q54</f>
        <v>0</v>
      </c>
      <c r="H50" s="209">
        <f>+Estado!H$29*'CALCULO GARANTIA 2do Sem'!Q54</f>
        <v>0</v>
      </c>
      <c r="I50" s="209">
        <f>+Estado!H$30*'CALCULO GARANTIA 2do Sem'!Q54</f>
        <v>0</v>
      </c>
      <c r="J50" s="209">
        <f>+Estado!H$31*'COEF Art 14 F II 1er Sem'!N54</f>
        <v>0</v>
      </c>
      <c r="K50" s="210">
        <f t="shared" si="0"/>
        <v>64633.059710486348</v>
      </c>
      <c r="L50" s="361">
        <v>43922</v>
      </c>
    </row>
    <row r="51" spans="1:12">
      <c r="A51" s="145" t="s">
        <v>50</v>
      </c>
      <c r="B51" s="209">
        <f>+Estado!H$23*'CALCULO GARANTIA 2do Sem'!Q55</f>
        <v>0</v>
      </c>
      <c r="C51" s="209">
        <f>+Estado!H$24*'CALCULO GARANTIA 2do Sem'!Q55</f>
        <v>0</v>
      </c>
      <c r="D51" s="209">
        <f>+Estado!H$25*'Art.14 Frac.III 1er Sem'!Q54</f>
        <v>0</v>
      </c>
      <c r="E51" s="209">
        <f>+Estado!H$26*'CALCULO GARANTIA 2do Sem'!Q55</f>
        <v>0</v>
      </c>
      <c r="F51" s="209">
        <f>+Estado!H$27*'CALCULO GARANTIA 2do Sem'!Q55</f>
        <v>12986.45954641358</v>
      </c>
      <c r="G51" s="209">
        <f>+Estado!H$28*'CALCULO GARANTIA 2do Sem'!Q55</f>
        <v>0</v>
      </c>
      <c r="H51" s="209">
        <f>+Estado!H$29*'CALCULO GARANTIA 2do Sem'!Q55</f>
        <v>0</v>
      </c>
      <c r="I51" s="209">
        <f>+Estado!H$30*'CALCULO GARANTIA 2do Sem'!Q55</f>
        <v>0</v>
      </c>
      <c r="J51" s="209">
        <f>+Estado!H$31*'COEF Art 14 F II 1er Sem'!N55</f>
        <v>0</v>
      </c>
      <c r="K51" s="210">
        <f t="shared" si="0"/>
        <v>12986.45954641358</v>
      </c>
      <c r="L51" s="361">
        <v>43922</v>
      </c>
    </row>
    <row r="52" spans="1:12" ht="13.5" thickBot="1">
      <c r="A52" s="145" t="s">
        <v>51</v>
      </c>
      <c r="B52" s="209">
        <f>+Estado!H$23*'CALCULO GARANTIA 2do Sem'!Q56</f>
        <v>0</v>
      </c>
      <c r="C52" s="209">
        <f>+Estado!H$24*'CALCULO GARANTIA 2do Sem'!Q56</f>
        <v>0</v>
      </c>
      <c r="D52" s="209">
        <f>+Estado!H$25*'Art.14 Frac.III 1er Sem'!Q55</f>
        <v>0</v>
      </c>
      <c r="E52" s="209">
        <f>+Estado!H$26*'CALCULO GARANTIA 2do Sem'!Q56</f>
        <v>0</v>
      </c>
      <c r="F52" s="209">
        <f>+Estado!H$27*'CALCULO GARANTIA 2do Sem'!Q56</f>
        <v>17891.589212970292</v>
      </c>
      <c r="G52" s="209">
        <f>+Estado!H$28*'CALCULO GARANTIA 2do Sem'!Q56</f>
        <v>0</v>
      </c>
      <c r="H52" s="209">
        <f>+Estado!H$29*'CALCULO GARANTIA 2do Sem'!Q56</f>
        <v>0</v>
      </c>
      <c r="I52" s="209">
        <f>+Estado!H$30*'CALCULO GARANTIA 2do Sem'!Q56</f>
        <v>0</v>
      </c>
      <c r="J52" s="209">
        <f>+Estado!H$31*'COEF Art 14 F II 1er Sem'!N56</f>
        <v>0</v>
      </c>
      <c r="K52" s="210">
        <f t="shared" si="0"/>
        <v>17891.589212970292</v>
      </c>
      <c r="L52" s="361">
        <v>43922</v>
      </c>
    </row>
    <row r="53" spans="1:12" ht="14.25" thickTop="1" thickBot="1">
      <c r="A53" s="146" t="s">
        <v>52</v>
      </c>
      <c r="B53" s="211">
        <f t="shared" ref="B53:E53" si="1">SUM(B2:B52)</f>
        <v>0</v>
      </c>
      <c r="C53" s="211">
        <f t="shared" si="1"/>
        <v>0</v>
      </c>
      <c r="D53" s="211">
        <f t="shared" si="1"/>
        <v>0</v>
      </c>
      <c r="E53" s="211">
        <f t="shared" si="1"/>
        <v>0</v>
      </c>
      <c r="F53" s="211">
        <f>SUM(F2:F52)</f>
        <v>5383390.4000000013</v>
      </c>
      <c r="G53" s="211">
        <f t="shared" ref="G53:K53" si="2">SUM(G2:G52)</f>
        <v>0</v>
      </c>
      <c r="H53" s="211">
        <f t="shared" si="2"/>
        <v>0</v>
      </c>
      <c r="I53" s="211">
        <f t="shared" si="2"/>
        <v>0</v>
      </c>
      <c r="J53" s="211">
        <f t="shared" si="2"/>
        <v>0</v>
      </c>
      <c r="K53" s="212">
        <f t="shared" si="2"/>
        <v>5383390.4000000013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6.5" customHeight="1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+Estado!J$23*'CALCULO GARANTIA 2do Sem'!Q6</f>
        <v>0</v>
      </c>
      <c r="C2" s="209">
        <f>+Estado!J$24*'CALCULO GARANTIA 2do Sem'!Q6</f>
        <v>0</v>
      </c>
      <c r="D2" s="209">
        <f>+Estado!J$25*'Art.14 Frac.III 1er Sem'!Q5</f>
        <v>0</v>
      </c>
      <c r="E2" s="209">
        <f>+Estado!J$26*'CALCULO GARANTIA 2do Sem'!Q6</f>
        <v>0</v>
      </c>
      <c r="F2" s="209">
        <f>+Estado!J$27*'CALCULO GARANTIA 2do Sem'!Q6</f>
        <v>57888.119582351086</v>
      </c>
      <c r="G2" s="209">
        <f>+Estado!J$28*'CALCULO GARANTIA 2do Sem'!Q6</f>
        <v>0</v>
      </c>
      <c r="H2" s="209">
        <f>+Estado!J$29*'CALCULO GARANTIA 2do Sem'!Q6</f>
        <v>0</v>
      </c>
      <c r="I2" s="209">
        <f>+Estado!J$30*'CALCULO GARANTIA 2do Sem'!Q6</f>
        <v>0</v>
      </c>
      <c r="J2" s="209">
        <f>+Estado!J$31*'COEF Art 14 F II 1er Sem'!N6</f>
        <v>0</v>
      </c>
      <c r="K2" s="210">
        <f t="shared" ref="K2:K52" si="0">SUM(B2:J2)</f>
        <v>57888.119582351086</v>
      </c>
      <c r="L2" s="361">
        <v>43922</v>
      </c>
    </row>
    <row r="3" spans="1:12">
      <c r="A3" s="145" t="s">
        <v>2</v>
      </c>
      <c r="B3" s="209">
        <f>+Estado!J$23*'CALCULO GARANTIA 2do Sem'!Q7</f>
        <v>0</v>
      </c>
      <c r="C3" s="209">
        <f>+Estado!J$24*'CALCULO GARANTIA 2do Sem'!Q7</f>
        <v>0</v>
      </c>
      <c r="D3" s="209">
        <f>+Estado!J$25*'Art.14 Frac.III 1er Sem'!Q6</f>
        <v>0</v>
      </c>
      <c r="E3" s="209">
        <f>+Estado!J$26*'CALCULO GARANTIA 2do Sem'!Q7</f>
        <v>0</v>
      </c>
      <c r="F3" s="209">
        <f>+Estado!J$27*'CALCULO GARANTIA 2do Sem'!Q7</f>
        <v>114663.4774387932</v>
      </c>
      <c r="G3" s="209">
        <f>+Estado!J$28*'CALCULO GARANTIA 2do Sem'!Q7</f>
        <v>0</v>
      </c>
      <c r="H3" s="209">
        <f>+Estado!J$29*'CALCULO GARANTIA 2do Sem'!Q7</f>
        <v>0</v>
      </c>
      <c r="I3" s="209">
        <f>+Estado!J$30*'CALCULO GARANTIA 2do Sem'!Q7</f>
        <v>0</v>
      </c>
      <c r="J3" s="209">
        <f>+Estado!J$31*'COEF Art 14 F II 1er Sem'!N7</f>
        <v>0</v>
      </c>
      <c r="K3" s="210">
        <f t="shared" si="0"/>
        <v>114663.4774387932</v>
      </c>
      <c r="L3" s="361">
        <v>43922</v>
      </c>
    </row>
    <row r="4" spans="1:12">
      <c r="A4" s="145" t="s">
        <v>247</v>
      </c>
      <c r="B4" s="209">
        <f>+Estado!J$23*'CALCULO GARANTIA 2do Sem'!Q8</f>
        <v>0</v>
      </c>
      <c r="C4" s="209">
        <f>+Estado!J$24*'CALCULO GARANTIA 2do Sem'!Q8</f>
        <v>0</v>
      </c>
      <c r="D4" s="209">
        <f>+Estado!J$25*'Art.14 Frac.III 1er Sem'!Q7</f>
        <v>0</v>
      </c>
      <c r="E4" s="209">
        <f>+Estado!J$26*'CALCULO GARANTIA 2do Sem'!Q8</f>
        <v>0</v>
      </c>
      <c r="F4" s="209">
        <f>+Estado!J$27*'CALCULO GARANTIA 2do Sem'!Q8</f>
        <v>119283.85145839149</v>
      </c>
      <c r="G4" s="209">
        <f>+Estado!J$28*'CALCULO GARANTIA 2do Sem'!Q8</f>
        <v>0</v>
      </c>
      <c r="H4" s="209">
        <f>+Estado!J$29*'CALCULO GARANTIA 2do Sem'!Q8</f>
        <v>0</v>
      </c>
      <c r="I4" s="209">
        <f>+Estado!J$30*'CALCULO GARANTIA 2do Sem'!Q8</f>
        <v>0</v>
      </c>
      <c r="J4" s="209">
        <f>+Estado!J$31*'COEF Art 14 F II 1er Sem'!N8</f>
        <v>0</v>
      </c>
      <c r="K4" s="210">
        <f t="shared" si="0"/>
        <v>119283.85145839149</v>
      </c>
      <c r="L4" s="361">
        <v>43922</v>
      </c>
    </row>
    <row r="5" spans="1:12">
      <c r="A5" s="145" t="s">
        <v>4</v>
      </c>
      <c r="B5" s="209">
        <f>+Estado!J$23*'CALCULO GARANTIA 2do Sem'!Q9</f>
        <v>0</v>
      </c>
      <c r="C5" s="209">
        <f>+Estado!J$24*'CALCULO GARANTIA 2do Sem'!Q9</f>
        <v>0</v>
      </c>
      <c r="D5" s="209">
        <f>+Estado!J$25*'Art.14 Frac.III 1er Sem'!Q8</f>
        <v>0</v>
      </c>
      <c r="E5" s="209">
        <f>+Estado!J$26*'CALCULO GARANTIA 2do Sem'!Q9</f>
        <v>0</v>
      </c>
      <c r="F5" s="209">
        <f>+Estado!J$27*'CALCULO GARANTIA 2do Sem'!Q9</f>
        <v>329931.30368161004</v>
      </c>
      <c r="G5" s="209">
        <f>+Estado!J$28*'CALCULO GARANTIA 2do Sem'!Q9</f>
        <v>0</v>
      </c>
      <c r="H5" s="209">
        <f>+Estado!J$29*'CALCULO GARANTIA 2do Sem'!Q9</f>
        <v>0</v>
      </c>
      <c r="I5" s="209">
        <f>+Estado!J$30*'CALCULO GARANTIA 2do Sem'!Q9</f>
        <v>0</v>
      </c>
      <c r="J5" s="209">
        <f>+Estado!J$31*'COEF Art 14 F II 1er Sem'!N9</f>
        <v>0</v>
      </c>
      <c r="K5" s="210">
        <f t="shared" si="0"/>
        <v>329931.30368161004</v>
      </c>
      <c r="L5" s="361">
        <v>43922</v>
      </c>
    </row>
    <row r="6" spans="1:12">
      <c r="A6" s="145" t="s">
        <v>5</v>
      </c>
      <c r="B6" s="209">
        <f>+Estado!J$23*'CALCULO GARANTIA 2do Sem'!Q10</f>
        <v>0</v>
      </c>
      <c r="C6" s="209">
        <f>+Estado!J$24*'CALCULO GARANTIA 2do Sem'!Q10</f>
        <v>0</v>
      </c>
      <c r="D6" s="209">
        <f>+Estado!J$25*'Art.14 Frac.III 1er Sem'!Q9</f>
        <v>0</v>
      </c>
      <c r="E6" s="209">
        <f>+Estado!J$26*'CALCULO GARANTIA 2do Sem'!Q10</f>
        <v>0</v>
      </c>
      <c r="F6" s="209">
        <f>+Estado!J$27*'CALCULO GARANTIA 2do Sem'!Q10</f>
        <v>416695.37121222267</v>
      </c>
      <c r="G6" s="209">
        <f>+Estado!J$28*'CALCULO GARANTIA 2do Sem'!Q10</f>
        <v>0</v>
      </c>
      <c r="H6" s="209">
        <f>+Estado!J$29*'CALCULO GARANTIA 2do Sem'!Q10</f>
        <v>0</v>
      </c>
      <c r="I6" s="209">
        <f>+Estado!J$30*'CALCULO GARANTIA 2do Sem'!Q10</f>
        <v>0</v>
      </c>
      <c r="J6" s="209">
        <f>+Estado!J$31*'COEF Art 14 F II 1er Sem'!N10</f>
        <v>0</v>
      </c>
      <c r="K6" s="210">
        <f t="shared" si="0"/>
        <v>416695.37121222267</v>
      </c>
      <c r="L6" s="361">
        <v>43922</v>
      </c>
    </row>
    <row r="7" spans="1:12">
      <c r="A7" s="145" t="s">
        <v>6</v>
      </c>
      <c r="B7" s="209">
        <f>+Estado!J$23*'CALCULO GARANTIA 2do Sem'!Q11</f>
        <v>0</v>
      </c>
      <c r="C7" s="209">
        <f>+Estado!J$24*'CALCULO GARANTIA 2do Sem'!Q11</f>
        <v>0</v>
      </c>
      <c r="D7" s="209">
        <f>+Estado!J$25*'Art.14 Frac.III 1er Sem'!Q10</f>
        <v>0</v>
      </c>
      <c r="E7" s="209">
        <f>+Estado!J$26*'CALCULO GARANTIA 2do Sem'!Q11</f>
        <v>0</v>
      </c>
      <c r="F7" s="209">
        <f>+Estado!J$27*'CALCULO GARANTIA 2do Sem'!Q11</f>
        <v>2842878.0801564846</v>
      </c>
      <c r="G7" s="209">
        <f>+Estado!J$28*'CALCULO GARANTIA 2do Sem'!Q11</f>
        <v>0</v>
      </c>
      <c r="H7" s="209">
        <f>+Estado!J$29*'CALCULO GARANTIA 2do Sem'!Q11</f>
        <v>0</v>
      </c>
      <c r="I7" s="209">
        <f>+Estado!J$30*'CALCULO GARANTIA 2do Sem'!Q11</f>
        <v>0</v>
      </c>
      <c r="J7" s="209">
        <f>+Estado!J$31*'COEF Art 14 F II 1er Sem'!N11</f>
        <v>0</v>
      </c>
      <c r="K7" s="210">
        <f t="shared" si="0"/>
        <v>2842878.0801564846</v>
      </c>
      <c r="L7" s="361">
        <v>43922</v>
      </c>
    </row>
    <row r="8" spans="1:12">
      <c r="A8" s="145" t="s">
        <v>7</v>
      </c>
      <c r="B8" s="209">
        <f>+Estado!J$23*'CALCULO GARANTIA 2do Sem'!Q12</f>
        <v>0</v>
      </c>
      <c r="C8" s="209">
        <f>+Estado!J$24*'CALCULO GARANTIA 2do Sem'!Q12</f>
        <v>0</v>
      </c>
      <c r="D8" s="209">
        <f>+Estado!J$25*'Art.14 Frac.III 1er Sem'!Q11</f>
        <v>0</v>
      </c>
      <c r="E8" s="209">
        <f>+Estado!J$26*'CALCULO GARANTIA 2do Sem'!Q12</f>
        <v>0</v>
      </c>
      <c r="F8" s="209">
        <f>+Estado!J$27*'CALCULO GARANTIA 2do Sem'!Q12</f>
        <v>475660.45756702515</v>
      </c>
      <c r="G8" s="209">
        <f>+Estado!J$28*'CALCULO GARANTIA 2do Sem'!Q12</f>
        <v>0</v>
      </c>
      <c r="H8" s="209">
        <f>+Estado!J$29*'CALCULO GARANTIA 2do Sem'!Q12</f>
        <v>0</v>
      </c>
      <c r="I8" s="209">
        <f>+Estado!J$30*'CALCULO GARANTIA 2do Sem'!Q12</f>
        <v>0</v>
      </c>
      <c r="J8" s="209">
        <f>+Estado!J$31*'COEF Art 14 F II 1er Sem'!N12</f>
        <v>0</v>
      </c>
      <c r="K8" s="210">
        <f t="shared" si="0"/>
        <v>475660.45756702515</v>
      </c>
      <c r="L8" s="361">
        <v>43922</v>
      </c>
    </row>
    <row r="9" spans="1:12">
      <c r="A9" s="145" t="s">
        <v>8</v>
      </c>
      <c r="B9" s="209">
        <f>+Estado!J$23*'CALCULO GARANTIA 2do Sem'!Q13</f>
        <v>0</v>
      </c>
      <c r="C9" s="209">
        <f>+Estado!J$24*'CALCULO GARANTIA 2do Sem'!Q13</f>
        <v>0</v>
      </c>
      <c r="D9" s="209">
        <f>+Estado!J$25*'Art.14 Frac.III 1er Sem'!Q12</f>
        <v>0</v>
      </c>
      <c r="E9" s="209">
        <f>+Estado!J$26*'CALCULO GARANTIA 2do Sem'!Q13</f>
        <v>0</v>
      </c>
      <c r="F9" s="209">
        <f>+Estado!J$27*'CALCULO GARANTIA 2do Sem'!Q13</f>
        <v>75632.533594091801</v>
      </c>
      <c r="G9" s="209">
        <f>+Estado!J$28*'CALCULO GARANTIA 2do Sem'!Q13</f>
        <v>0</v>
      </c>
      <c r="H9" s="209">
        <f>+Estado!J$29*'CALCULO GARANTIA 2do Sem'!Q13</f>
        <v>0</v>
      </c>
      <c r="I9" s="209">
        <f>+Estado!J$30*'CALCULO GARANTIA 2do Sem'!Q13</f>
        <v>0</v>
      </c>
      <c r="J9" s="209">
        <f>+Estado!J$31*'COEF Art 14 F II 1er Sem'!N13</f>
        <v>0</v>
      </c>
      <c r="K9" s="210">
        <f t="shared" si="0"/>
        <v>75632.533594091801</v>
      </c>
      <c r="L9" s="361">
        <v>43922</v>
      </c>
    </row>
    <row r="10" spans="1:12">
      <c r="A10" s="145" t="s">
        <v>9</v>
      </c>
      <c r="B10" s="209">
        <f>+Estado!J$23*'CALCULO GARANTIA 2do Sem'!Q14</f>
        <v>0</v>
      </c>
      <c r="C10" s="209">
        <f>+Estado!J$24*'CALCULO GARANTIA 2do Sem'!Q14</f>
        <v>0</v>
      </c>
      <c r="D10" s="209">
        <f>+Estado!J$25*'Art.14 Frac.III 1er Sem'!Q13</f>
        <v>0</v>
      </c>
      <c r="E10" s="209">
        <f>+Estado!J$26*'CALCULO GARANTIA 2do Sem'!Q14</f>
        <v>0</v>
      </c>
      <c r="F10" s="209">
        <f>+Estado!J$27*'CALCULO GARANTIA 2do Sem'!Q14</f>
        <v>751802.18346098752</v>
      </c>
      <c r="G10" s="209">
        <f>+Estado!J$28*'CALCULO GARANTIA 2do Sem'!Q14</f>
        <v>0</v>
      </c>
      <c r="H10" s="209">
        <f>+Estado!J$29*'CALCULO GARANTIA 2do Sem'!Q14</f>
        <v>0</v>
      </c>
      <c r="I10" s="209">
        <f>+Estado!J$30*'CALCULO GARANTIA 2do Sem'!Q14</f>
        <v>0</v>
      </c>
      <c r="J10" s="209">
        <f>+Estado!J$31*'COEF Art 14 F II 1er Sem'!N14</f>
        <v>0</v>
      </c>
      <c r="K10" s="210">
        <f t="shared" si="0"/>
        <v>751802.18346098752</v>
      </c>
      <c r="L10" s="361">
        <v>43922</v>
      </c>
    </row>
    <row r="11" spans="1:12">
      <c r="A11" s="145" t="s">
        <v>10</v>
      </c>
      <c r="B11" s="209">
        <f>+Estado!J$23*'CALCULO GARANTIA 2do Sem'!Q15</f>
        <v>0</v>
      </c>
      <c r="C11" s="209">
        <f>+Estado!J$24*'CALCULO GARANTIA 2do Sem'!Q15</f>
        <v>0</v>
      </c>
      <c r="D11" s="209">
        <f>+Estado!J$25*'Art.14 Frac.III 1er Sem'!Q14</f>
        <v>0</v>
      </c>
      <c r="E11" s="209">
        <f>+Estado!J$26*'CALCULO GARANTIA 2do Sem'!Q15</f>
        <v>0</v>
      </c>
      <c r="F11" s="209">
        <f>+Estado!J$27*'CALCULO GARANTIA 2do Sem'!Q15</f>
        <v>124911.04234999524</v>
      </c>
      <c r="G11" s="209">
        <f>+Estado!J$28*'CALCULO GARANTIA 2do Sem'!Q15</f>
        <v>0</v>
      </c>
      <c r="H11" s="209">
        <f>+Estado!J$29*'CALCULO GARANTIA 2do Sem'!Q15</f>
        <v>0</v>
      </c>
      <c r="I11" s="209">
        <f>+Estado!J$30*'CALCULO GARANTIA 2do Sem'!Q15</f>
        <v>0</v>
      </c>
      <c r="J11" s="209">
        <f>+Estado!J$31*'COEF Art 14 F II 1er Sem'!N15</f>
        <v>0</v>
      </c>
      <c r="K11" s="210">
        <f t="shared" si="0"/>
        <v>124911.04234999524</v>
      </c>
      <c r="L11" s="361">
        <v>43922</v>
      </c>
    </row>
    <row r="12" spans="1:12">
      <c r="A12" s="145" t="s">
        <v>11</v>
      </c>
      <c r="B12" s="209">
        <f>+Estado!J$23*'CALCULO GARANTIA 2do Sem'!Q16</f>
        <v>0</v>
      </c>
      <c r="C12" s="209">
        <f>+Estado!J$24*'CALCULO GARANTIA 2do Sem'!Q16</f>
        <v>0</v>
      </c>
      <c r="D12" s="209">
        <f>+Estado!J$25*'Art.14 Frac.III 1er Sem'!Q15</f>
        <v>0</v>
      </c>
      <c r="E12" s="209">
        <f>+Estado!J$26*'CALCULO GARANTIA 2do Sem'!Q16</f>
        <v>0</v>
      </c>
      <c r="F12" s="209">
        <f>+Estado!J$27*'CALCULO GARANTIA 2do Sem'!Q16</f>
        <v>181477.20209622785</v>
      </c>
      <c r="G12" s="209">
        <f>+Estado!J$28*'CALCULO GARANTIA 2do Sem'!Q16</f>
        <v>0</v>
      </c>
      <c r="H12" s="209">
        <f>+Estado!J$29*'CALCULO GARANTIA 2do Sem'!Q16</f>
        <v>0</v>
      </c>
      <c r="I12" s="209">
        <f>+Estado!J$30*'CALCULO GARANTIA 2do Sem'!Q16</f>
        <v>0</v>
      </c>
      <c r="J12" s="209">
        <f>+Estado!J$31*'COEF Art 14 F II 1er Sem'!N16</f>
        <v>0</v>
      </c>
      <c r="K12" s="210">
        <f t="shared" si="0"/>
        <v>181477.20209622785</v>
      </c>
      <c r="L12" s="361">
        <v>43922</v>
      </c>
    </row>
    <row r="13" spans="1:12">
      <c r="A13" s="145" t="s">
        <v>12</v>
      </c>
      <c r="B13" s="209">
        <f>+Estado!J$23*'CALCULO GARANTIA 2do Sem'!Q17</f>
        <v>0</v>
      </c>
      <c r="C13" s="209">
        <f>+Estado!J$24*'CALCULO GARANTIA 2do Sem'!Q17</f>
        <v>0</v>
      </c>
      <c r="D13" s="209">
        <f>+Estado!J$25*'Art.14 Frac.III 1er Sem'!Q16</f>
        <v>0</v>
      </c>
      <c r="E13" s="209">
        <f>+Estado!J$26*'CALCULO GARANTIA 2do Sem'!Q17</f>
        <v>0</v>
      </c>
      <c r="F13" s="209">
        <f>+Estado!J$27*'CALCULO GARANTIA 2do Sem'!Q17</f>
        <v>381673.10900706699</v>
      </c>
      <c r="G13" s="209">
        <f>+Estado!J$28*'CALCULO GARANTIA 2do Sem'!Q17</f>
        <v>0</v>
      </c>
      <c r="H13" s="209">
        <f>+Estado!J$29*'CALCULO GARANTIA 2do Sem'!Q17</f>
        <v>0</v>
      </c>
      <c r="I13" s="209">
        <f>+Estado!J$30*'CALCULO GARANTIA 2do Sem'!Q17</f>
        <v>0</v>
      </c>
      <c r="J13" s="209">
        <f>+Estado!J$31*'COEF Art 14 F II 1er Sem'!N17</f>
        <v>0</v>
      </c>
      <c r="K13" s="210">
        <f t="shared" si="0"/>
        <v>381673.10900706699</v>
      </c>
      <c r="L13" s="361">
        <v>43922</v>
      </c>
    </row>
    <row r="14" spans="1:12">
      <c r="A14" s="145" t="s">
        <v>13</v>
      </c>
      <c r="B14" s="209">
        <f>+Estado!J$23*'CALCULO GARANTIA 2do Sem'!Q18</f>
        <v>0</v>
      </c>
      <c r="C14" s="209">
        <f>+Estado!J$24*'CALCULO GARANTIA 2do Sem'!Q18</f>
        <v>0</v>
      </c>
      <c r="D14" s="209">
        <f>+Estado!J$25*'Art.14 Frac.III 1er Sem'!Q17</f>
        <v>0</v>
      </c>
      <c r="E14" s="209">
        <f>+Estado!J$26*'CALCULO GARANTIA 2do Sem'!Q18</f>
        <v>0</v>
      </c>
      <c r="F14" s="209">
        <f>+Estado!J$27*'CALCULO GARANTIA 2do Sem'!Q18</f>
        <v>194198.92365434556</v>
      </c>
      <c r="G14" s="209">
        <f>+Estado!J$28*'CALCULO GARANTIA 2do Sem'!Q18</f>
        <v>0</v>
      </c>
      <c r="H14" s="209">
        <f>+Estado!J$29*'CALCULO GARANTIA 2do Sem'!Q18</f>
        <v>0</v>
      </c>
      <c r="I14" s="209">
        <f>+Estado!J$30*'CALCULO GARANTIA 2do Sem'!Q18</f>
        <v>0</v>
      </c>
      <c r="J14" s="209">
        <f>+Estado!J$31*'COEF Art 14 F II 1er Sem'!N18</f>
        <v>0</v>
      </c>
      <c r="K14" s="210">
        <f t="shared" si="0"/>
        <v>194198.92365434556</v>
      </c>
      <c r="L14" s="361">
        <v>43922</v>
      </c>
    </row>
    <row r="15" spans="1:12">
      <c r="A15" s="145" t="s">
        <v>14</v>
      </c>
      <c r="B15" s="209">
        <f>+Estado!J$23*'CALCULO GARANTIA 2do Sem'!Q19</f>
        <v>0</v>
      </c>
      <c r="C15" s="209">
        <f>+Estado!J$24*'CALCULO GARANTIA 2do Sem'!Q19</f>
        <v>0</v>
      </c>
      <c r="D15" s="209">
        <f>+Estado!J$25*'Art.14 Frac.III 1er Sem'!Q18</f>
        <v>0</v>
      </c>
      <c r="E15" s="209">
        <f>+Estado!J$26*'CALCULO GARANTIA 2do Sem'!Q19</f>
        <v>0</v>
      </c>
      <c r="F15" s="209">
        <f>+Estado!J$27*'CALCULO GARANTIA 2do Sem'!Q19</f>
        <v>1063699.9102370651</v>
      </c>
      <c r="G15" s="209">
        <f>+Estado!J$28*'CALCULO GARANTIA 2do Sem'!Q19</f>
        <v>0</v>
      </c>
      <c r="H15" s="209">
        <f>+Estado!J$29*'CALCULO GARANTIA 2do Sem'!Q19</f>
        <v>0</v>
      </c>
      <c r="I15" s="209">
        <f>+Estado!J$30*'CALCULO GARANTIA 2do Sem'!Q19</f>
        <v>0</v>
      </c>
      <c r="J15" s="209">
        <f>+Estado!J$31*'COEF Art 14 F II 1er Sem'!N19</f>
        <v>0</v>
      </c>
      <c r="K15" s="210">
        <f t="shared" si="0"/>
        <v>1063699.9102370651</v>
      </c>
      <c r="L15" s="361">
        <v>43922</v>
      </c>
    </row>
    <row r="16" spans="1:12">
      <c r="A16" s="145" t="s">
        <v>15</v>
      </c>
      <c r="B16" s="209">
        <f>+Estado!J$23*'CALCULO GARANTIA 2do Sem'!Q20</f>
        <v>0</v>
      </c>
      <c r="C16" s="209">
        <f>+Estado!J$24*'CALCULO GARANTIA 2do Sem'!Q20</f>
        <v>0</v>
      </c>
      <c r="D16" s="209">
        <f>+Estado!J$25*'Art.14 Frac.III 1er Sem'!Q19</f>
        <v>0</v>
      </c>
      <c r="E16" s="209">
        <f>+Estado!J$26*'CALCULO GARANTIA 2do Sem'!Q20</f>
        <v>0</v>
      </c>
      <c r="F16" s="209">
        <f>+Estado!J$27*'CALCULO GARANTIA 2do Sem'!Q20</f>
        <v>135792.79224841381</v>
      </c>
      <c r="G16" s="209">
        <f>+Estado!J$28*'CALCULO GARANTIA 2do Sem'!Q20</f>
        <v>0</v>
      </c>
      <c r="H16" s="209">
        <f>+Estado!J$29*'CALCULO GARANTIA 2do Sem'!Q20</f>
        <v>0</v>
      </c>
      <c r="I16" s="209">
        <f>+Estado!J$30*'CALCULO GARANTIA 2do Sem'!Q20</f>
        <v>0</v>
      </c>
      <c r="J16" s="209">
        <f>+Estado!J$31*'COEF Art 14 F II 1er Sem'!N20</f>
        <v>0</v>
      </c>
      <c r="K16" s="210">
        <f t="shared" si="0"/>
        <v>135792.79224841381</v>
      </c>
      <c r="L16" s="361">
        <v>43922</v>
      </c>
    </row>
    <row r="17" spans="1:12">
      <c r="A17" s="145" t="s">
        <v>16</v>
      </c>
      <c r="B17" s="209">
        <f>+Estado!J$23*'CALCULO GARANTIA 2do Sem'!Q21</f>
        <v>0</v>
      </c>
      <c r="C17" s="209">
        <f>+Estado!J$24*'CALCULO GARANTIA 2do Sem'!Q21</f>
        <v>0</v>
      </c>
      <c r="D17" s="209">
        <f>+Estado!J$25*'Art.14 Frac.III 1er Sem'!Q20</f>
        <v>0</v>
      </c>
      <c r="E17" s="209">
        <f>+Estado!J$26*'CALCULO GARANTIA 2do Sem'!Q21</f>
        <v>0</v>
      </c>
      <c r="F17" s="209">
        <f>+Estado!J$27*'CALCULO GARANTIA 2do Sem'!Q21</f>
        <v>94562.46105257023</v>
      </c>
      <c r="G17" s="209">
        <f>+Estado!J$28*'CALCULO GARANTIA 2do Sem'!Q21</f>
        <v>0</v>
      </c>
      <c r="H17" s="209">
        <f>+Estado!J$29*'CALCULO GARANTIA 2do Sem'!Q21</f>
        <v>0</v>
      </c>
      <c r="I17" s="209">
        <f>+Estado!J$30*'CALCULO GARANTIA 2do Sem'!Q21</f>
        <v>0</v>
      </c>
      <c r="J17" s="209">
        <f>+Estado!J$31*'COEF Art 14 F II 1er Sem'!N21</f>
        <v>0</v>
      </c>
      <c r="K17" s="210">
        <f t="shared" si="0"/>
        <v>94562.46105257023</v>
      </c>
      <c r="L17" s="361">
        <v>43922</v>
      </c>
    </row>
    <row r="18" spans="1:12">
      <c r="A18" s="145" t="s">
        <v>17</v>
      </c>
      <c r="B18" s="209">
        <f>+Estado!J$23*'CALCULO GARANTIA 2do Sem'!Q22</f>
        <v>0</v>
      </c>
      <c r="C18" s="209">
        <f>+Estado!J$24*'CALCULO GARANTIA 2do Sem'!Q22</f>
        <v>0</v>
      </c>
      <c r="D18" s="209">
        <f>+Estado!J$25*'Art.14 Frac.III 1er Sem'!Q21</f>
        <v>0</v>
      </c>
      <c r="E18" s="209">
        <f>+Estado!J$26*'CALCULO GARANTIA 2do Sem'!Q22</f>
        <v>0</v>
      </c>
      <c r="F18" s="209">
        <f>+Estado!J$27*'CALCULO GARANTIA 2do Sem'!Q22</f>
        <v>829325.46838614997</v>
      </c>
      <c r="G18" s="209">
        <f>+Estado!J$28*'CALCULO GARANTIA 2do Sem'!Q22</f>
        <v>0</v>
      </c>
      <c r="H18" s="209">
        <f>+Estado!J$29*'CALCULO GARANTIA 2do Sem'!Q22</f>
        <v>0</v>
      </c>
      <c r="I18" s="209">
        <f>+Estado!J$30*'CALCULO GARANTIA 2do Sem'!Q22</f>
        <v>0</v>
      </c>
      <c r="J18" s="209">
        <f>+Estado!J$31*'COEF Art 14 F II 1er Sem'!N22</f>
        <v>0</v>
      </c>
      <c r="K18" s="210">
        <f t="shared" si="0"/>
        <v>829325.46838614997</v>
      </c>
      <c r="L18" s="361">
        <v>43922</v>
      </c>
    </row>
    <row r="19" spans="1:12">
      <c r="A19" s="145" t="s">
        <v>18</v>
      </c>
      <c r="B19" s="209">
        <f>+Estado!J$23*'CALCULO GARANTIA 2do Sem'!Q23</f>
        <v>0</v>
      </c>
      <c r="C19" s="209">
        <f>+Estado!J$24*'CALCULO GARANTIA 2do Sem'!Q23</f>
        <v>0</v>
      </c>
      <c r="D19" s="209">
        <f>+Estado!J$25*'Art.14 Frac.III 1er Sem'!Q22</f>
        <v>0</v>
      </c>
      <c r="E19" s="209">
        <f>+Estado!J$26*'CALCULO GARANTIA 2do Sem'!Q23</f>
        <v>0</v>
      </c>
      <c r="F19" s="209">
        <f>+Estado!J$27*'CALCULO GARANTIA 2do Sem'!Q23</f>
        <v>1017196.1650600755</v>
      </c>
      <c r="G19" s="209">
        <f>+Estado!J$28*'CALCULO GARANTIA 2do Sem'!Q23</f>
        <v>0</v>
      </c>
      <c r="H19" s="209">
        <f>+Estado!J$29*'CALCULO GARANTIA 2do Sem'!Q23</f>
        <v>0</v>
      </c>
      <c r="I19" s="209">
        <f>+Estado!J$30*'CALCULO GARANTIA 2do Sem'!Q23</f>
        <v>0</v>
      </c>
      <c r="J19" s="209">
        <f>+Estado!J$31*'COEF Art 14 F II 1er Sem'!N23</f>
        <v>0</v>
      </c>
      <c r="K19" s="210">
        <f t="shared" si="0"/>
        <v>1017196.1650600755</v>
      </c>
      <c r="L19" s="361">
        <v>43922</v>
      </c>
    </row>
    <row r="20" spans="1:12">
      <c r="A20" s="145" t="s">
        <v>19</v>
      </c>
      <c r="B20" s="209">
        <f>+Estado!J$23*'CALCULO GARANTIA 2do Sem'!Q24</f>
        <v>0</v>
      </c>
      <c r="C20" s="209">
        <f>+Estado!J$24*'CALCULO GARANTIA 2do Sem'!Q24</f>
        <v>0</v>
      </c>
      <c r="D20" s="209">
        <f>+Estado!J$25*'Art.14 Frac.III 1er Sem'!Q23</f>
        <v>0</v>
      </c>
      <c r="E20" s="209">
        <f>+Estado!J$26*'CALCULO GARANTIA 2do Sem'!Q24</f>
        <v>0</v>
      </c>
      <c r="F20" s="209">
        <f>+Estado!J$27*'CALCULO GARANTIA 2do Sem'!Q24</f>
        <v>159396.64295457743</v>
      </c>
      <c r="G20" s="209">
        <f>+Estado!J$28*'CALCULO GARANTIA 2do Sem'!Q24</f>
        <v>0</v>
      </c>
      <c r="H20" s="209">
        <f>+Estado!J$29*'CALCULO GARANTIA 2do Sem'!Q24</f>
        <v>0</v>
      </c>
      <c r="I20" s="209">
        <f>+Estado!J$30*'CALCULO GARANTIA 2do Sem'!Q24</f>
        <v>0</v>
      </c>
      <c r="J20" s="209">
        <f>+Estado!J$31*'COEF Art 14 F II 1er Sem'!N24</f>
        <v>0</v>
      </c>
      <c r="K20" s="210">
        <f t="shared" si="0"/>
        <v>159396.64295457743</v>
      </c>
      <c r="L20" s="361">
        <v>43922</v>
      </c>
    </row>
    <row r="21" spans="1:12">
      <c r="A21" s="145" t="s">
        <v>20</v>
      </c>
      <c r="B21" s="209">
        <f>+Estado!J$23*'CALCULO GARANTIA 2do Sem'!Q25</f>
        <v>0</v>
      </c>
      <c r="C21" s="209">
        <f>+Estado!J$24*'CALCULO GARANTIA 2do Sem'!Q25</f>
        <v>0</v>
      </c>
      <c r="D21" s="209">
        <f>+Estado!J$25*'Art.14 Frac.III 1er Sem'!Q24</f>
        <v>0</v>
      </c>
      <c r="E21" s="209">
        <f>+Estado!J$26*'CALCULO GARANTIA 2do Sem'!Q25</f>
        <v>0</v>
      </c>
      <c r="F21" s="209">
        <f>+Estado!J$27*'CALCULO GARANTIA 2do Sem'!Q25</f>
        <v>2178857.7696156632</v>
      </c>
      <c r="G21" s="209">
        <f>+Estado!J$28*'CALCULO GARANTIA 2do Sem'!Q25</f>
        <v>0</v>
      </c>
      <c r="H21" s="209">
        <f>+Estado!J$29*'CALCULO GARANTIA 2do Sem'!Q25</f>
        <v>0</v>
      </c>
      <c r="I21" s="209">
        <f>+Estado!J$30*'CALCULO GARANTIA 2do Sem'!Q25</f>
        <v>0</v>
      </c>
      <c r="J21" s="209">
        <f>+Estado!J$31*'COEF Art 14 F II 1er Sem'!N25</f>
        <v>0</v>
      </c>
      <c r="K21" s="210">
        <f t="shared" si="0"/>
        <v>2178857.7696156632</v>
      </c>
      <c r="L21" s="361">
        <v>43922</v>
      </c>
    </row>
    <row r="22" spans="1:12">
      <c r="A22" s="145" t="s">
        <v>21</v>
      </c>
      <c r="B22" s="209">
        <f>+Estado!J$23*'CALCULO GARANTIA 2do Sem'!Q26</f>
        <v>0</v>
      </c>
      <c r="C22" s="209">
        <f>+Estado!J$24*'CALCULO GARANTIA 2do Sem'!Q26</f>
        <v>0</v>
      </c>
      <c r="D22" s="209">
        <f>+Estado!J$25*'Art.14 Frac.III 1er Sem'!Q25</f>
        <v>0</v>
      </c>
      <c r="E22" s="209">
        <f>+Estado!J$26*'CALCULO GARANTIA 2do Sem'!Q26</f>
        <v>0</v>
      </c>
      <c r="F22" s="209">
        <f>+Estado!J$27*'CALCULO GARANTIA 2do Sem'!Q26</f>
        <v>321700.11475280958</v>
      </c>
      <c r="G22" s="209">
        <f>+Estado!J$28*'CALCULO GARANTIA 2do Sem'!Q26</f>
        <v>0</v>
      </c>
      <c r="H22" s="209">
        <f>+Estado!J$29*'CALCULO GARANTIA 2do Sem'!Q26</f>
        <v>0</v>
      </c>
      <c r="I22" s="209">
        <f>+Estado!J$30*'CALCULO GARANTIA 2do Sem'!Q26</f>
        <v>0</v>
      </c>
      <c r="J22" s="209">
        <f>+Estado!J$31*'COEF Art 14 F II 1er Sem'!N26</f>
        <v>0</v>
      </c>
      <c r="K22" s="210">
        <f t="shared" si="0"/>
        <v>321700.11475280958</v>
      </c>
      <c r="L22" s="361">
        <v>43922</v>
      </c>
    </row>
    <row r="23" spans="1:12">
      <c r="A23" s="145" t="s">
        <v>22</v>
      </c>
      <c r="B23" s="209">
        <f>+Estado!J$23*'CALCULO GARANTIA 2do Sem'!Q27</f>
        <v>0</v>
      </c>
      <c r="C23" s="209">
        <f>+Estado!J$24*'CALCULO GARANTIA 2do Sem'!Q27</f>
        <v>0</v>
      </c>
      <c r="D23" s="209">
        <f>+Estado!J$25*'Art.14 Frac.III 1er Sem'!Q26</f>
        <v>0</v>
      </c>
      <c r="E23" s="209">
        <f>+Estado!J$26*'CALCULO GARANTIA 2do Sem'!Q27</f>
        <v>0</v>
      </c>
      <c r="F23" s="209">
        <f>+Estado!J$27*'CALCULO GARANTIA 2do Sem'!Q27</f>
        <v>51600.835325067914</v>
      </c>
      <c r="G23" s="209">
        <f>+Estado!J$28*'CALCULO GARANTIA 2do Sem'!Q27</f>
        <v>0</v>
      </c>
      <c r="H23" s="209">
        <f>+Estado!J$29*'CALCULO GARANTIA 2do Sem'!Q27</f>
        <v>0</v>
      </c>
      <c r="I23" s="209">
        <f>+Estado!J$30*'CALCULO GARANTIA 2do Sem'!Q27</f>
        <v>0</v>
      </c>
      <c r="J23" s="209">
        <f>+Estado!J$31*'COEF Art 14 F II 1er Sem'!N27</f>
        <v>0</v>
      </c>
      <c r="K23" s="210">
        <f t="shared" si="0"/>
        <v>51600.835325067914</v>
      </c>
      <c r="L23" s="361">
        <v>43922</v>
      </c>
    </row>
    <row r="24" spans="1:12">
      <c r="A24" s="145" t="s">
        <v>23</v>
      </c>
      <c r="B24" s="209">
        <f>+Estado!J$23*'CALCULO GARANTIA 2do Sem'!Q28</f>
        <v>0</v>
      </c>
      <c r="C24" s="209">
        <f>+Estado!J$24*'CALCULO GARANTIA 2do Sem'!Q28</f>
        <v>0</v>
      </c>
      <c r="D24" s="209">
        <f>+Estado!J$25*'Art.14 Frac.III 1er Sem'!Q27</f>
        <v>0</v>
      </c>
      <c r="E24" s="209">
        <f>+Estado!J$26*'CALCULO GARANTIA 2do Sem'!Q28</f>
        <v>0</v>
      </c>
      <c r="F24" s="209">
        <f>+Estado!J$27*'CALCULO GARANTIA 2do Sem'!Q28</f>
        <v>238963.02733942593</v>
      </c>
      <c r="G24" s="209">
        <f>+Estado!J$28*'CALCULO GARANTIA 2do Sem'!Q28</f>
        <v>0</v>
      </c>
      <c r="H24" s="209">
        <f>+Estado!J$29*'CALCULO GARANTIA 2do Sem'!Q28</f>
        <v>0</v>
      </c>
      <c r="I24" s="209">
        <f>+Estado!J$30*'CALCULO GARANTIA 2do Sem'!Q28</f>
        <v>0</v>
      </c>
      <c r="J24" s="209">
        <f>+Estado!J$31*'COEF Art 14 F II 1er Sem'!N28</f>
        <v>0</v>
      </c>
      <c r="K24" s="210">
        <f t="shared" si="0"/>
        <v>238963.02733942593</v>
      </c>
      <c r="L24" s="361">
        <v>43922</v>
      </c>
    </row>
    <row r="25" spans="1:12">
      <c r="A25" s="145" t="s">
        <v>24</v>
      </c>
      <c r="B25" s="209">
        <f>+Estado!J$23*'CALCULO GARANTIA 2do Sem'!Q29</f>
        <v>0</v>
      </c>
      <c r="C25" s="209">
        <f>+Estado!J$24*'CALCULO GARANTIA 2do Sem'!Q29</f>
        <v>0</v>
      </c>
      <c r="D25" s="209">
        <f>+Estado!J$25*'Art.14 Frac.III 1er Sem'!Q28</f>
        <v>0</v>
      </c>
      <c r="E25" s="209">
        <f>+Estado!J$26*'CALCULO GARANTIA 2do Sem'!Q29</f>
        <v>0</v>
      </c>
      <c r="F25" s="209">
        <f>+Estado!J$27*'CALCULO GARANTIA 2do Sem'!Q29</f>
        <v>232839.44684402627</v>
      </c>
      <c r="G25" s="209">
        <f>+Estado!J$28*'CALCULO GARANTIA 2do Sem'!Q29</f>
        <v>0</v>
      </c>
      <c r="H25" s="209">
        <f>+Estado!J$29*'CALCULO GARANTIA 2do Sem'!Q29</f>
        <v>0</v>
      </c>
      <c r="I25" s="209">
        <f>+Estado!J$30*'CALCULO GARANTIA 2do Sem'!Q29</f>
        <v>0</v>
      </c>
      <c r="J25" s="209">
        <f>+Estado!J$31*'COEF Art 14 F II 1er Sem'!N29</f>
        <v>0</v>
      </c>
      <c r="K25" s="210">
        <f t="shared" si="0"/>
        <v>232839.44684402627</v>
      </c>
      <c r="L25" s="361">
        <v>43922</v>
      </c>
    </row>
    <row r="26" spans="1:12">
      <c r="A26" s="145" t="s">
        <v>25</v>
      </c>
      <c r="B26" s="209">
        <f>+Estado!J$23*'CALCULO GARANTIA 2do Sem'!Q30</f>
        <v>0</v>
      </c>
      <c r="C26" s="209">
        <f>+Estado!J$24*'CALCULO GARANTIA 2do Sem'!Q30</f>
        <v>0</v>
      </c>
      <c r="D26" s="209">
        <f>+Estado!J$25*'Art.14 Frac.III 1er Sem'!Q29</f>
        <v>0</v>
      </c>
      <c r="E26" s="209">
        <f>+Estado!J$26*'CALCULO GARANTIA 2do Sem'!Q30</f>
        <v>0</v>
      </c>
      <c r="F26" s="209">
        <f>+Estado!J$27*'CALCULO GARANTIA 2do Sem'!Q30</f>
        <v>3726532.3045313549</v>
      </c>
      <c r="G26" s="209">
        <f>+Estado!J$28*'CALCULO GARANTIA 2do Sem'!Q30</f>
        <v>0</v>
      </c>
      <c r="H26" s="209">
        <f>+Estado!J$29*'CALCULO GARANTIA 2do Sem'!Q30</f>
        <v>0</v>
      </c>
      <c r="I26" s="209">
        <f>+Estado!J$30*'CALCULO GARANTIA 2do Sem'!Q30</f>
        <v>0</v>
      </c>
      <c r="J26" s="209">
        <f>+Estado!J$31*'COEF Art 14 F II 1er Sem'!N30</f>
        <v>0</v>
      </c>
      <c r="K26" s="210">
        <f t="shared" si="0"/>
        <v>3726532.3045313549</v>
      </c>
      <c r="L26" s="361">
        <v>43922</v>
      </c>
    </row>
    <row r="27" spans="1:12">
      <c r="A27" s="145" t="s">
        <v>248</v>
      </c>
      <c r="B27" s="209">
        <f>+Estado!J$23*'CALCULO GARANTIA 2do Sem'!Q31</f>
        <v>0</v>
      </c>
      <c r="C27" s="209">
        <f>+Estado!J$24*'CALCULO GARANTIA 2do Sem'!Q31</f>
        <v>0</v>
      </c>
      <c r="D27" s="209">
        <f>+Estado!J$25*'Art.14 Frac.III 1er Sem'!Q30</f>
        <v>0</v>
      </c>
      <c r="E27" s="209">
        <f>+Estado!J$26*'CALCULO GARANTIA 2do Sem'!Q31</f>
        <v>0</v>
      </c>
      <c r="F27" s="209">
        <f>+Estado!J$27*'CALCULO GARANTIA 2do Sem'!Q31</f>
        <v>95956.676862088891</v>
      </c>
      <c r="G27" s="209">
        <f>+Estado!J$28*'CALCULO GARANTIA 2do Sem'!Q31</f>
        <v>0</v>
      </c>
      <c r="H27" s="209">
        <f>+Estado!J$29*'CALCULO GARANTIA 2do Sem'!Q31</f>
        <v>0</v>
      </c>
      <c r="I27" s="209">
        <f>+Estado!J$30*'CALCULO GARANTIA 2do Sem'!Q31</f>
        <v>0</v>
      </c>
      <c r="J27" s="209">
        <f>+Estado!J$31*'COEF Art 14 F II 1er Sem'!N31</f>
        <v>0</v>
      </c>
      <c r="K27" s="210">
        <f t="shared" si="0"/>
        <v>95956.676862088891</v>
      </c>
      <c r="L27" s="361">
        <v>43922</v>
      </c>
    </row>
    <row r="28" spans="1:12">
      <c r="A28" s="145" t="s">
        <v>27</v>
      </c>
      <c r="B28" s="209">
        <f>+Estado!J$23*'CALCULO GARANTIA 2do Sem'!Q32</f>
        <v>0</v>
      </c>
      <c r="C28" s="209">
        <f>+Estado!J$24*'CALCULO GARANTIA 2do Sem'!Q32</f>
        <v>0</v>
      </c>
      <c r="D28" s="209">
        <f>+Estado!J$25*'Art.14 Frac.III 1er Sem'!Q31</f>
        <v>0</v>
      </c>
      <c r="E28" s="209">
        <f>+Estado!J$26*'CALCULO GARANTIA 2do Sem'!Q32</f>
        <v>0</v>
      </c>
      <c r="F28" s="209">
        <f>+Estado!J$27*'CALCULO GARANTIA 2do Sem'!Q32</f>
        <v>165174.58083755552</v>
      </c>
      <c r="G28" s="209">
        <f>+Estado!J$28*'CALCULO GARANTIA 2do Sem'!Q32</f>
        <v>0</v>
      </c>
      <c r="H28" s="209">
        <f>+Estado!J$29*'CALCULO GARANTIA 2do Sem'!Q32</f>
        <v>0</v>
      </c>
      <c r="I28" s="209">
        <f>+Estado!J$30*'CALCULO GARANTIA 2do Sem'!Q32</f>
        <v>0</v>
      </c>
      <c r="J28" s="209">
        <f>+Estado!J$31*'COEF Art 14 F II 1er Sem'!N32</f>
        <v>0</v>
      </c>
      <c r="K28" s="210">
        <f t="shared" si="0"/>
        <v>165174.58083755552</v>
      </c>
      <c r="L28" s="361">
        <v>43922</v>
      </c>
    </row>
    <row r="29" spans="1:12">
      <c r="A29" s="145" t="s">
        <v>28</v>
      </c>
      <c r="B29" s="209">
        <f>+Estado!J$23*'CALCULO GARANTIA 2do Sem'!Q33</f>
        <v>0</v>
      </c>
      <c r="C29" s="209">
        <f>+Estado!J$24*'CALCULO GARANTIA 2do Sem'!Q33</f>
        <v>0</v>
      </c>
      <c r="D29" s="209">
        <f>+Estado!J$25*'Art.14 Frac.III 1er Sem'!Q32</f>
        <v>0</v>
      </c>
      <c r="E29" s="209">
        <f>+Estado!J$26*'CALCULO GARANTIA 2do Sem'!Q33</f>
        <v>0</v>
      </c>
      <c r="F29" s="209">
        <f>+Estado!J$27*'CALCULO GARANTIA 2do Sem'!Q33</f>
        <v>94797.634403247735</v>
      </c>
      <c r="G29" s="209">
        <f>+Estado!J$28*'CALCULO GARANTIA 2do Sem'!Q33</f>
        <v>0</v>
      </c>
      <c r="H29" s="209">
        <f>+Estado!J$29*'CALCULO GARANTIA 2do Sem'!Q33</f>
        <v>0</v>
      </c>
      <c r="I29" s="209">
        <f>+Estado!J$30*'CALCULO GARANTIA 2do Sem'!Q33</f>
        <v>0</v>
      </c>
      <c r="J29" s="209">
        <f>+Estado!J$31*'COEF Art 14 F II 1er Sem'!N33</f>
        <v>0</v>
      </c>
      <c r="K29" s="210">
        <f t="shared" si="0"/>
        <v>94797.634403247735</v>
      </c>
      <c r="L29" s="361">
        <v>43922</v>
      </c>
    </row>
    <row r="30" spans="1:12">
      <c r="A30" s="145" t="s">
        <v>29</v>
      </c>
      <c r="B30" s="209">
        <f>+Estado!J$23*'CALCULO GARANTIA 2do Sem'!Q34</f>
        <v>0</v>
      </c>
      <c r="C30" s="209">
        <f>+Estado!J$24*'CALCULO GARANTIA 2do Sem'!Q34</f>
        <v>0</v>
      </c>
      <c r="D30" s="209">
        <f>+Estado!J$25*'Art.14 Frac.III 1er Sem'!Q33</f>
        <v>0</v>
      </c>
      <c r="E30" s="209">
        <f>+Estado!J$26*'CALCULO GARANTIA 2do Sem'!Q34</f>
        <v>0</v>
      </c>
      <c r="F30" s="209">
        <f>+Estado!J$27*'CALCULO GARANTIA 2do Sem'!Q34</f>
        <v>132232.23385053629</v>
      </c>
      <c r="G30" s="209">
        <f>+Estado!J$28*'CALCULO GARANTIA 2do Sem'!Q34</f>
        <v>0</v>
      </c>
      <c r="H30" s="209">
        <f>+Estado!J$29*'CALCULO GARANTIA 2do Sem'!Q34</f>
        <v>0</v>
      </c>
      <c r="I30" s="209">
        <f>+Estado!J$30*'CALCULO GARANTIA 2do Sem'!Q34</f>
        <v>0</v>
      </c>
      <c r="J30" s="209">
        <f>+Estado!J$31*'COEF Art 14 F II 1er Sem'!N34</f>
        <v>0</v>
      </c>
      <c r="K30" s="210">
        <f t="shared" si="0"/>
        <v>132232.23385053629</v>
      </c>
      <c r="L30" s="361">
        <v>43922</v>
      </c>
    </row>
    <row r="31" spans="1:12">
      <c r="A31" s="145" t="s">
        <v>30</v>
      </c>
      <c r="B31" s="209">
        <f>+Estado!J$23*'CALCULO GARANTIA 2do Sem'!Q35</f>
        <v>0</v>
      </c>
      <c r="C31" s="209">
        <f>+Estado!J$24*'CALCULO GARANTIA 2do Sem'!Q35</f>
        <v>0</v>
      </c>
      <c r="D31" s="209">
        <f>+Estado!J$25*'Art.14 Frac.III 1er Sem'!Q34</f>
        <v>0</v>
      </c>
      <c r="E31" s="209">
        <f>+Estado!J$26*'CALCULO GARANTIA 2do Sem'!Q35</f>
        <v>0</v>
      </c>
      <c r="F31" s="209">
        <f>+Estado!J$27*'CALCULO GARANTIA 2do Sem'!Q35</f>
        <v>124461.82535297521</v>
      </c>
      <c r="G31" s="209">
        <f>+Estado!J$28*'CALCULO GARANTIA 2do Sem'!Q35</f>
        <v>0</v>
      </c>
      <c r="H31" s="209">
        <f>+Estado!J$29*'CALCULO GARANTIA 2do Sem'!Q35</f>
        <v>0</v>
      </c>
      <c r="I31" s="209">
        <f>+Estado!J$30*'CALCULO GARANTIA 2do Sem'!Q35</f>
        <v>0</v>
      </c>
      <c r="J31" s="209">
        <f>+Estado!J$31*'COEF Art 14 F II 1er Sem'!N35</f>
        <v>0</v>
      </c>
      <c r="K31" s="210">
        <f t="shared" si="0"/>
        <v>124461.82535297521</v>
      </c>
      <c r="L31" s="361">
        <v>43922</v>
      </c>
    </row>
    <row r="32" spans="1:12">
      <c r="A32" s="145" t="s">
        <v>31</v>
      </c>
      <c r="B32" s="209">
        <f>+Estado!J$23*'CALCULO GARANTIA 2do Sem'!Q36</f>
        <v>0</v>
      </c>
      <c r="C32" s="209">
        <f>+Estado!J$24*'CALCULO GARANTIA 2do Sem'!Q36</f>
        <v>0</v>
      </c>
      <c r="D32" s="209">
        <f>+Estado!J$25*'Art.14 Frac.III 1er Sem'!Q35</f>
        <v>0</v>
      </c>
      <c r="E32" s="209">
        <f>+Estado!J$26*'CALCULO GARANTIA 2do Sem'!Q36</f>
        <v>0</v>
      </c>
      <c r="F32" s="209">
        <f>+Estado!J$27*'CALCULO GARANTIA 2do Sem'!Q36</f>
        <v>1156177.6118772663</v>
      </c>
      <c r="G32" s="209">
        <f>+Estado!J$28*'CALCULO GARANTIA 2do Sem'!Q36</f>
        <v>0</v>
      </c>
      <c r="H32" s="209">
        <f>+Estado!J$29*'CALCULO GARANTIA 2do Sem'!Q36</f>
        <v>0</v>
      </c>
      <c r="I32" s="209">
        <f>+Estado!J$30*'CALCULO GARANTIA 2do Sem'!Q36</f>
        <v>0</v>
      </c>
      <c r="J32" s="209">
        <f>+Estado!J$31*'COEF Art 14 F II 1er Sem'!N36</f>
        <v>0</v>
      </c>
      <c r="K32" s="210">
        <f t="shared" si="0"/>
        <v>1156177.6118772663</v>
      </c>
      <c r="L32" s="361">
        <v>43922</v>
      </c>
    </row>
    <row r="33" spans="1:12">
      <c r="A33" s="145" t="s">
        <v>32</v>
      </c>
      <c r="B33" s="209">
        <f>+Estado!J$23*'CALCULO GARANTIA 2do Sem'!Q37</f>
        <v>0</v>
      </c>
      <c r="C33" s="209">
        <f>+Estado!J$24*'CALCULO GARANTIA 2do Sem'!Q37</f>
        <v>0</v>
      </c>
      <c r="D33" s="209">
        <f>+Estado!J$25*'Art.14 Frac.III 1er Sem'!Q36</f>
        <v>0</v>
      </c>
      <c r="E33" s="209">
        <f>+Estado!J$26*'CALCULO GARANTIA 2do Sem'!Q37</f>
        <v>0</v>
      </c>
      <c r="F33" s="209">
        <f>+Estado!J$27*'CALCULO GARANTIA 2do Sem'!Q37</f>
        <v>225312.7863142589</v>
      </c>
      <c r="G33" s="209">
        <f>+Estado!J$28*'CALCULO GARANTIA 2do Sem'!Q37</f>
        <v>0</v>
      </c>
      <c r="H33" s="209">
        <f>+Estado!J$29*'CALCULO GARANTIA 2do Sem'!Q37</f>
        <v>0</v>
      </c>
      <c r="I33" s="209">
        <f>+Estado!J$30*'CALCULO GARANTIA 2do Sem'!Q37</f>
        <v>0</v>
      </c>
      <c r="J33" s="209">
        <f>+Estado!J$31*'COEF Art 14 F II 1er Sem'!N37</f>
        <v>0</v>
      </c>
      <c r="K33" s="210">
        <f t="shared" si="0"/>
        <v>225312.7863142589</v>
      </c>
      <c r="L33" s="361">
        <v>43922</v>
      </c>
    </row>
    <row r="34" spans="1:12">
      <c r="A34" s="145" t="s">
        <v>33</v>
      </c>
      <c r="B34" s="209">
        <f>+Estado!J$23*'CALCULO GARANTIA 2do Sem'!Q38</f>
        <v>0</v>
      </c>
      <c r="C34" s="209">
        <f>+Estado!J$24*'CALCULO GARANTIA 2do Sem'!Q38</f>
        <v>0</v>
      </c>
      <c r="D34" s="209">
        <f>+Estado!J$25*'Art.14 Frac.III 1er Sem'!Q37</f>
        <v>0</v>
      </c>
      <c r="E34" s="209">
        <f>+Estado!J$26*'CALCULO GARANTIA 2do Sem'!Q38</f>
        <v>0</v>
      </c>
      <c r="F34" s="209">
        <f>+Estado!J$27*'CALCULO GARANTIA 2do Sem'!Q38</f>
        <v>826088.45249629044</v>
      </c>
      <c r="G34" s="209">
        <f>+Estado!J$28*'CALCULO GARANTIA 2do Sem'!Q38</f>
        <v>0</v>
      </c>
      <c r="H34" s="209">
        <f>+Estado!J$29*'CALCULO GARANTIA 2do Sem'!Q38</f>
        <v>0</v>
      </c>
      <c r="I34" s="209">
        <f>+Estado!J$30*'CALCULO GARANTIA 2do Sem'!Q38</f>
        <v>0</v>
      </c>
      <c r="J34" s="209">
        <f>+Estado!J$31*'COEF Art 14 F II 1er Sem'!N38</f>
        <v>0</v>
      </c>
      <c r="K34" s="210">
        <f t="shared" si="0"/>
        <v>826088.45249629044</v>
      </c>
      <c r="L34" s="361">
        <v>43922</v>
      </c>
    </row>
    <row r="35" spans="1:12">
      <c r="A35" s="145" t="s">
        <v>34</v>
      </c>
      <c r="B35" s="209">
        <f>+Estado!J$23*'CALCULO GARANTIA 2do Sem'!Q39</f>
        <v>0</v>
      </c>
      <c r="C35" s="209">
        <f>+Estado!J$24*'CALCULO GARANTIA 2do Sem'!Q39</f>
        <v>0</v>
      </c>
      <c r="D35" s="209">
        <f>+Estado!J$25*'Art.14 Frac.III 1er Sem'!Q38</f>
        <v>0</v>
      </c>
      <c r="E35" s="209">
        <f>+Estado!J$26*'CALCULO GARANTIA 2do Sem'!Q39</f>
        <v>0</v>
      </c>
      <c r="F35" s="209">
        <f>+Estado!J$27*'CALCULO GARANTIA 2do Sem'!Q39</f>
        <v>176259.39628343121</v>
      </c>
      <c r="G35" s="209">
        <f>+Estado!J$28*'CALCULO GARANTIA 2do Sem'!Q39</f>
        <v>0</v>
      </c>
      <c r="H35" s="209">
        <f>+Estado!J$29*'CALCULO GARANTIA 2do Sem'!Q39</f>
        <v>0</v>
      </c>
      <c r="I35" s="209">
        <f>+Estado!J$30*'CALCULO GARANTIA 2do Sem'!Q39</f>
        <v>0</v>
      </c>
      <c r="J35" s="209">
        <f>+Estado!J$31*'COEF Art 14 F II 1er Sem'!N39</f>
        <v>0</v>
      </c>
      <c r="K35" s="210">
        <f t="shared" si="0"/>
        <v>176259.39628343121</v>
      </c>
      <c r="L35" s="361">
        <v>43922</v>
      </c>
    </row>
    <row r="36" spans="1:12">
      <c r="A36" s="145" t="s">
        <v>35</v>
      </c>
      <c r="B36" s="209">
        <f>+Estado!J$23*'CALCULO GARANTIA 2do Sem'!Q40</f>
        <v>0</v>
      </c>
      <c r="C36" s="209">
        <f>+Estado!J$24*'CALCULO GARANTIA 2do Sem'!Q40</f>
        <v>0</v>
      </c>
      <c r="D36" s="209">
        <f>+Estado!J$25*'Art.14 Frac.III 1er Sem'!Q39</f>
        <v>0</v>
      </c>
      <c r="E36" s="209">
        <f>+Estado!J$26*'CALCULO GARANTIA 2do Sem'!Q40</f>
        <v>0</v>
      </c>
      <c r="F36" s="209">
        <f>+Estado!J$27*'CALCULO GARANTIA 2do Sem'!Q40</f>
        <v>169421.11743995579</v>
      </c>
      <c r="G36" s="209">
        <f>+Estado!J$28*'CALCULO GARANTIA 2do Sem'!Q40</f>
        <v>0</v>
      </c>
      <c r="H36" s="209">
        <f>+Estado!J$29*'CALCULO GARANTIA 2do Sem'!Q40</f>
        <v>0</v>
      </c>
      <c r="I36" s="209">
        <f>+Estado!J$30*'CALCULO GARANTIA 2do Sem'!Q40</f>
        <v>0</v>
      </c>
      <c r="J36" s="209">
        <f>+Estado!J$31*'COEF Art 14 F II 1er Sem'!N40</f>
        <v>0</v>
      </c>
      <c r="K36" s="210">
        <f t="shared" si="0"/>
        <v>169421.11743995579</v>
      </c>
      <c r="L36" s="361">
        <v>43922</v>
      </c>
    </row>
    <row r="37" spans="1:12">
      <c r="A37" s="145" t="s">
        <v>36</v>
      </c>
      <c r="B37" s="209">
        <f>+Estado!J$23*'CALCULO GARANTIA 2do Sem'!Q41</f>
        <v>0</v>
      </c>
      <c r="C37" s="209">
        <f>+Estado!J$24*'CALCULO GARANTIA 2do Sem'!Q41</f>
        <v>0</v>
      </c>
      <c r="D37" s="209">
        <f>+Estado!J$25*'Art.14 Frac.III 1er Sem'!Q40</f>
        <v>0</v>
      </c>
      <c r="E37" s="209">
        <f>+Estado!J$26*'CALCULO GARANTIA 2do Sem'!Q41</f>
        <v>0</v>
      </c>
      <c r="F37" s="209">
        <f>+Estado!J$27*'CALCULO GARANTIA 2do Sem'!Q41</f>
        <v>177890.11688573801</v>
      </c>
      <c r="G37" s="209">
        <f>+Estado!J$28*'CALCULO GARANTIA 2do Sem'!Q41</f>
        <v>0</v>
      </c>
      <c r="H37" s="209">
        <f>+Estado!J$29*'CALCULO GARANTIA 2do Sem'!Q41</f>
        <v>0</v>
      </c>
      <c r="I37" s="209">
        <f>+Estado!J$30*'CALCULO GARANTIA 2do Sem'!Q41</f>
        <v>0</v>
      </c>
      <c r="J37" s="209">
        <f>+Estado!J$31*'COEF Art 14 F II 1er Sem'!N41</f>
        <v>0</v>
      </c>
      <c r="K37" s="210">
        <f t="shared" si="0"/>
        <v>177890.11688573801</v>
      </c>
      <c r="L37" s="361">
        <v>43922</v>
      </c>
    </row>
    <row r="38" spans="1:12">
      <c r="A38" s="145" t="s">
        <v>37</v>
      </c>
      <c r="B38" s="209">
        <f>+Estado!J$23*'CALCULO GARANTIA 2do Sem'!Q42</f>
        <v>0</v>
      </c>
      <c r="C38" s="209">
        <f>+Estado!J$24*'CALCULO GARANTIA 2do Sem'!Q42</f>
        <v>0</v>
      </c>
      <c r="D38" s="209">
        <f>+Estado!J$25*'Art.14 Frac.III 1er Sem'!Q41</f>
        <v>0</v>
      </c>
      <c r="E38" s="209">
        <f>+Estado!J$26*'CALCULO GARANTIA 2do Sem'!Q42</f>
        <v>0</v>
      </c>
      <c r="F38" s="209">
        <f>+Estado!J$27*'CALCULO GARANTIA 2do Sem'!Q42</f>
        <v>250565.94060241856</v>
      </c>
      <c r="G38" s="209">
        <f>+Estado!J$28*'CALCULO GARANTIA 2do Sem'!Q42</f>
        <v>0</v>
      </c>
      <c r="H38" s="209">
        <f>+Estado!J$29*'CALCULO GARANTIA 2do Sem'!Q42</f>
        <v>0</v>
      </c>
      <c r="I38" s="209">
        <f>+Estado!J$30*'CALCULO GARANTIA 2do Sem'!Q42</f>
        <v>0</v>
      </c>
      <c r="J38" s="209">
        <f>+Estado!J$31*'COEF Art 14 F II 1er Sem'!N42</f>
        <v>0</v>
      </c>
      <c r="K38" s="210">
        <f t="shared" si="0"/>
        <v>250565.94060241856</v>
      </c>
      <c r="L38" s="361">
        <v>43922</v>
      </c>
    </row>
    <row r="39" spans="1:12">
      <c r="A39" s="145" t="s">
        <v>38</v>
      </c>
      <c r="B39" s="209">
        <f>+Estado!J$23*'CALCULO GARANTIA 2do Sem'!Q43</f>
        <v>0</v>
      </c>
      <c r="C39" s="209">
        <f>+Estado!J$24*'CALCULO GARANTIA 2do Sem'!Q43</f>
        <v>0</v>
      </c>
      <c r="D39" s="209">
        <f>+Estado!J$25*'Art.14 Frac.III 1er Sem'!Q42</f>
        <v>0</v>
      </c>
      <c r="E39" s="209">
        <f>+Estado!J$26*'CALCULO GARANTIA 2do Sem'!Q43</f>
        <v>0</v>
      </c>
      <c r="F39" s="209">
        <f>+Estado!J$27*'CALCULO GARANTIA 2do Sem'!Q43</f>
        <v>587850.83512420999</v>
      </c>
      <c r="G39" s="209">
        <f>+Estado!J$28*'CALCULO GARANTIA 2do Sem'!Q43</f>
        <v>0</v>
      </c>
      <c r="H39" s="209">
        <f>+Estado!J$29*'CALCULO GARANTIA 2do Sem'!Q43</f>
        <v>0</v>
      </c>
      <c r="I39" s="209">
        <f>+Estado!J$30*'CALCULO GARANTIA 2do Sem'!Q43</f>
        <v>0</v>
      </c>
      <c r="J39" s="209">
        <f>+Estado!J$31*'COEF Art 14 F II 1er Sem'!N43</f>
        <v>0</v>
      </c>
      <c r="K39" s="210">
        <f t="shared" si="0"/>
        <v>587850.83512420999</v>
      </c>
      <c r="L39" s="361">
        <v>43922</v>
      </c>
    </row>
    <row r="40" spans="1:12">
      <c r="A40" s="145" t="s">
        <v>39</v>
      </c>
      <c r="B40" s="209">
        <f>+Estado!J$23*'CALCULO GARANTIA 2do Sem'!Q44</f>
        <v>0</v>
      </c>
      <c r="C40" s="209">
        <f>+Estado!J$24*'CALCULO GARANTIA 2do Sem'!Q44</f>
        <v>0</v>
      </c>
      <c r="D40" s="209">
        <f>+Estado!J$25*'Art.14 Frac.III 1er Sem'!Q43</f>
        <v>0</v>
      </c>
      <c r="E40" s="209">
        <f>+Estado!J$26*'CALCULO GARANTIA 2do Sem'!Q44</f>
        <v>0</v>
      </c>
      <c r="F40" s="209">
        <f>+Estado!J$27*'CALCULO GARANTIA 2do Sem'!Q44</f>
        <v>12165696.873435367</v>
      </c>
      <c r="G40" s="209">
        <f>+Estado!J$28*'CALCULO GARANTIA 2do Sem'!Q44</f>
        <v>0</v>
      </c>
      <c r="H40" s="209">
        <f>+Estado!J$29*'CALCULO GARANTIA 2do Sem'!Q44</f>
        <v>0</v>
      </c>
      <c r="I40" s="209">
        <f>+Estado!J$30*'CALCULO GARANTIA 2do Sem'!Q44</f>
        <v>0</v>
      </c>
      <c r="J40" s="209">
        <f>+Estado!J$31*'COEF Art 14 F II 1er Sem'!N44</f>
        <v>0</v>
      </c>
      <c r="K40" s="210">
        <f t="shared" si="0"/>
        <v>12165696.873435367</v>
      </c>
      <c r="L40" s="361">
        <v>43922</v>
      </c>
    </row>
    <row r="41" spans="1:12">
      <c r="A41" s="145" t="s">
        <v>40</v>
      </c>
      <c r="B41" s="209">
        <f>+Estado!J$23*'CALCULO GARANTIA 2do Sem'!Q45</f>
        <v>0</v>
      </c>
      <c r="C41" s="209">
        <f>+Estado!J$24*'CALCULO GARANTIA 2do Sem'!Q45</f>
        <v>0</v>
      </c>
      <c r="D41" s="209">
        <f>+Estado!J$25*'Art.14 Frac.III 1er Sem'!Q44</f>
        <v>0</v>
      </c>
      <c r="E41" s="209">
        <f>+Estado!J$26*'CALCULO GARANTIA 2do Sem'!Q45</f>
        <v>0</v>
      </c>
      <c r="F41" s="209">
        <f>+Estado!J$27*'CALCULO GARANTIA 2do Sem'!Q45</f>
        <v>62830.985614168239</v>
      </c>
      <c r="G41" s="209">
        <f>+Estado!J$28*'CALCULO GARANTIA 2do Sem'!Q45</f>
        <v>0</v>
      </c>
      <c r="H41" s="209">
        <f>+Estado!J$29*'CALCULO GARANTIA 2do Sem'!Q45</f>
        <v>0</v>
      </c>
      <c r="I41" s="209">
        <f>+Estado!J$30*'CALCULO GARANTIA 2do Sem'!Q45</f>
        <v>0</v>
      </c>
      <c r="J41" s="209">
        <f>+Estado!J$31*'COEF Art 14 F II 1er Sem'!N45</f>
        <v>0</v>
      </c>
      <c r="K41" s="210">
        <f t="shared" si="0"/>
        <v>62830.985614168239</v>
      </c>
      <c r="L41" s="361">
        <v>43922</v>
      </c>
    </row>
    <row r="42" spans="1:12">
      <c r="A42" s="145" t="s">
        <v>41</v>
      </c>
      <c r="B42" s="209">
        <f>+Estado!J$23*'CALCULO GARANTIA 2do Sem'!Q46</f>
        <v>0</v>
      </c>
      <c r="C42" s="209">
        <f>+Estado!J$24*'CALCULO GARANTIA 2do Sem'!Q46</f>
        <v>0</v>
      </c>
      <c r="D42" s="209">
        <f>+Estado!J$25*'Art.14 Frac.III 1er Sem'!Q45</f>
        <v>0</v>
      </c>
      <c r="E42" s="209">
        <f>+Estado!J$26*'CALCULO GARANTIA 2do Sem'!Q46</f>
        <v>0</v>
      </c>
      <c r="F42" s="209">
        <f>+Estado!J$27*'CALCULO GARANTIA 2do Sem'!Q46</f>
        <v>264532.85365036759</v>
      </c>
      <c r="G42" s="209">
        <f>+Estado!J$28*'CALCULO GARANTIA 2do Sem'!Q46</f>
        <v>0</v>
      </c>
      <c r="H42" s="209">
        <f>+Estado!J$29*'CALCULO GARANTIA 2do Sem'!Q46</f>
        <v>0</v>
      </c>
      <c r="I42" s="209">
        <f>+Estado!J$30*'CALCULO GARANTIA 2do Sem'!Q46</f>
        <v>0</v>
      </c>
      <c r="J42" s="209">
        <f>+Estado!J$31*'COEF Art 14 F II 1er Sem'!N46</f>
        <v>0</v>
      </c>
      <c r="K42" s="210">
        <f t="shared" si="0"/>
        <v>264532.85365036759</v>
      </c>
      <c r="L42" s="361">
        <v>43922</v>
      </c>
    </row>
    <row r="43" spans="1:12">
      <c r="A43" s="145" t="s">
        <v>249</v>
      </c>
      <c r="B43" s="209">
        <f>+Estado!J$23*'CALCULO GARANTIA 2do Sem'!Q47</f>
        <v>0</v>
      </c>
      <c r="C43" s="209">
        <f>+Estado!J$24*'CALCULO GARANTIA 2do Sem'!Q47</f>
        <v>0</v>
      </c>
      <c r="D43" s="209">
        <f>+Estado!J$25*'Art.14 Frac.III 1er Sem'!Q46</f>
        <v>0</v>
      </c>
      <c r="E43" s="209">
        <f>+Estado!J$26*'CALCULO GARANTIA 2do Sem'!Q47</f>
        <v>0</v>
      </c>
      <c r="F43" s="209">
        <f>+Estado!J$27*'CALCULO GARANTIA 2do Sem'!Q47</f>
        <v>133262.61072708337</v>
      </c>
      <c r="G43" s="209">
        <f>+Estado!J$28*'CALCULO GARANTIA 2do Sem'!Q47</f>
        <v>0</v>
      </c>
      <c r="H43" s="209">
        <f>+Estado!J$29*'CALCULO GARANTIA 2do Sem'!Q47</f>
        <v>0</v>
      </c>
      <c r="I43" s="209">
        <f>+Estado!J$30*'CALCULO GARANTIA 2do Sem'!Q47</f>
        <v>0</v>
      </c>
      <c r="J43" s="209">
        <f>+Estado!J$31*'COEF Art 14 F II 1er Sem'!N47</f>
        <v>0</v>
      </c>
      <c r="K43" s="210">
        <f t="shared" si="0"/>
        <v>133262.61072708337</v>
      </c>
      <c r="L43" s="361">
        <v>43922</v>
      </c>
    </row>
    <row r="44" spans="1:12">
      <c r="A44" s="145" t="s">
        <v>43</v>
      </c>
      <c r="B44" s="209">
        <f>+Estado!J$23*'CALCULO GARANTIA 2do Sem'!Q48</f>
        <v>0</v>
      </c>
      <c r="C44" s="209">
        <f>+Estado!J$24*'CALCULO GARANTIA 2do Sem'!Q48</f>
        <v>0</v>
      </c>
      <c r="D44" s="209">
        <f>+Estado!J$25*'Art.14 Frac.III 1er Sem'!Q47</f>
        <v>0</v>
      </c>
      <c r="E44" s="209">
        <f>+Estado!J$26*'CALCULO GARANTIA 2do Sem'!Q48</f>
        <v>0</v>
      </c>
      <c r="F44" s="209">
        <f>+Estado!J$27*'CALCULO GARANTIA 2do Sem'!Q48</f>
        <v>149330.66144306731</v>
      </c>
      <c r="G44" s="209">
        <f>+Estado!J$28*'CALCULO GARANTIA 2do Sem'!Q48</f>
        <v>0</v>
      </c>
      <c r="H44" s="209">
        <f>+Estado!J$29*'CALCULO GARANTIA 2do Sem'!Q48</f>
        <v>0</v>
      </c>
      <c r="I44" s="209">
        <f>+Estado!J$30*'CALCULO GARANTIA 2do Sem'!Q48</f>
        <v>0</v>
      </c>
      <c r="J44" s="209">
        <f>+Estado!J$31*'COEF Art 14 F II 1er Sem'!N48</f>
        <v>0</v>
      </c>
      <c r="K44" s="210">
        <f t="shared" si="0"/>
        <v>149330.66144306731</v>
      </c>
      <c r="L44" s="361">
        <v>43922</v>
      </c>
    </row>
    <row r="45" spans="1:12">
      <c r="A45" s="145" t="s">
        <v>44</v>
      </c>
      <c r="B45" s="209">
        <f>+Estado!J$23*'CALCULO GARANTIA 2do Sem'!Q49</f>
        <v>0</v>
      </c>
      <c r="C45" s="209">
        <f>+Estado!J$24*'CALCULO GARANTIA 2do Sem'!Q49</f>
        <v>0</v>
      </c>
      <c r="D45" s="209">
        <f>+Estado!J$25*'Art.14 Frac.III 1er Sem'!Q48</f>
        <v>0</v>
      </c>
      <c r="E45" s="209">
        <f>+Estado!J$26*'CALCULO GARANTIA 2do Sem'!Q49</f>
        <v>0</v>
      </c>
      <c r="F45" s="209">
        <f>+Estado!J$27*'CALCULO GARANTIA 2do Sem'!Q49</f>
        <v>429647.72946251713</v>
      </c>
      <c r="G45" s="209">
        <f>+Estado!J$28*'CALCULO GARANTIA 2do Sem'!Q49</f>
        <v>0</v>
      </c>
      <c r="H45" s="209">
        <f>+Estado!J$29*'CALCULO GARANTIA 2do Sem'!Q49</f>
        <v>0</v>
      </c>
      <c r="I45" s="209">
        <f>+Estado!J$30*'CALCULO GARANTIA 2do Sem'!Q49</f>
        <v>0</v>
      </c>
      <c r="J45" s="209">
        <f>+Estado!J$31*'COEF Art 14 F II 1er Sem'!N49</f>
        <v>0</v>
      </c>
      <c r="K45" s="210">
        <f t="shared" si="0"/>
        <v>429647.72946251713</v>
      </c>
      <c r="L45" s="361">
        <v>43922</v>
      </c>
    </row>
    <row r="46" spans="1:12">
      <c r="A46" s="145" t="s">
        <v>45</v>
      </c>
      <c r="B46" s="209">
        <f>+Estado!J$23*'CALCULO GARANTIA 2do Sem'!Q50</f>
        <v>0</v>
      </c>
      <c r="C46" s="209">
        <f>+Estado!J$24*'CALCULO GARANTIA 2do Sem'!Q50</f>
        <v>0</v>
      </c>
      <c r="D46" s="209">
        <f>+Estado!J$25*'Art.14 Frac.III 1er Sem'!Q49</f>
        <v>0</v>
      </c>
      <c r="E46" s="209">
        <f>+Estado!J$26*'CALCULO GARANTIA 2do Sem'!Q50</f>
        <v>0</v>
      </c>
      <c r="F46" s="209">
        <f>+Estado!J$27*'CALCULO GARANTIA 2do Sem'!Q50</f>
        <v>369734.3961639973</v>
      </c>
      <c r="G46" s="209">
        <f>+Estado!J$28*'CALCULO GARANTIA 2do Sem'!Q50</f>
        <v>0</v>
      </c>
      <c r="H46" s="209">
        <f>+Estado!J$29*'CALCULO GARANTIA 2do Sem'!Q50</f>
        <v>0</v>
      </c>
      <c r="I46" s="209">
        <f>+Estado!J$30*'CALCULO GARANTIA 2do Sem'!Q50</f>
        <v>0</v>
      </c>
      <c r="J46" s="209">
        <f>+Estado!J$31*'COEF Art 14 F II 1er Sem'!N50</f>
        <v>0</v>
      </c>
      <c r="K46" s="210">
        <f t="shared" si="0"/>
        <v>369734.3961639973</v>
      </c>
      <c r="L46" s="361">
        <v>43922</v>
      </c>
    </row>
    <row r="47" spans="1:12">
      <c r="A47" s="145" t="s">
        <v>46</v>
      </c>
      <c r="B47" s="209">
        <f>+Estado!J$23*'CALCULO GARANTIA 2do Sem'!Q51</f>
        <v>0</v>
      </c>
      <c r="C47" s="209">
        <f>+Estado!J$24*'CALCULO GARANTIA 2do Sem'!Q51</f>
        <v>0</v>
      </c>
      <c r="D47" s="209">
        <f>+Estado!J$25*'Art.14 Frac.III 1er Sem'!Q50</f>
        <v>0</v>
      </c>
      <c r="E47" s="209">
        <f>+Estado!J$26*'CALCULO GARANTIA 2do Sem'!Q51</f>
        <v>0</v>
      </c>
      <c r="F47" s="209">
        <f>+Estado!J$27*'CALCULO GARANTIA 2do Sem'!Q51</f>
        <v>3345560.2500325143</v>
      </c>
      <c r="G47" s="209">
        <f>+Estado!J$28*'CALCULO GARANTIA 2do Sem'!Q51</f>
        <v>0</v>
      </c>
      <c r="H47" s="209">
        <f>+Estado!J$29*'CALCULO GARANTIA 2do Sem'!Q51</f>
        <v>0</v>
      </c>
      <c r="I47" s="209">
        <f>+Estado!J$30*'CALCULO GARANTIA 2do Sem'!Q51</f>
        <v>0</v>
      </c>
      <c r="J47" s="209">
        <f>+Estado!J$31*'COEF Art 14 F II 1er Sem'!N51</f>
        <v>0</v>
      </c>
      <c r="K47" s="210">
        <f t="shared" si="0"/>
        <v>3345560.2500325143</v>
      </c>
      <c r="L47" s="361">
        <v>43922</v>
      </c>
    </row>
    <row r="48" spans="1:12">
      <c r="A48" s="145" t="s">
        <v>47</v>
      </c>
      <c r="B48" s="209">
        <f>+Estado!J$23*'CALCULO GARANTIA 2do Sem'!Q52</f>
        <v>0</v>
      </c>
      <c r="C48" s="209">
        <f>+Estado!J$24*'CALCULO GARANTIA 2do Sem'!Q52</f>
        <v>0</v>
      </c>
      <c r="D48" s="209">
        <f>+Estado!J$25*'Art.14 Frac.III 1er Sem'!Q51</f>
        <v>0</v>
      </c>
      <c r="E48" s="209">
        <f>+Estado!J$26*'CALCULO GARANTIA 2do Sem'!Q52</f>
        <v>0</v>
      </c>
      <c r="F48" s="209">
        <f>+Estado!J$27*'CALCULO GARANTIA 2do Sem'!Q52</f>
        <v>6464475.0258780001</v>
      </c>
      <c r="G48" s="209">
        <f>+Estado!J$28*'CALCULO GARANTIA 2do Sem'!Q52</f>
        <v>0</v>
      </c>
      <c r="H48" s="209">
        <f>+Estado!J$29*'CALCULO GARANTIA 2do Sem'!Q52</f>
        <v>0</v>
      </c>
      <c r="I48" s="209">
        <f>+Estado!J$30*'CALCULO GARANTIA 2do Sem'!Q52</f>
        <v>0</v>
      </c>
      <c r="J48" s="209">
        <f>+Estado!J$31*'COEF Art 14 F II 1er Sem'!N52</f>
        <v>0</v>
      </c>
      <c r="K48" s="210">
        <f t="shared" si="0"/>
        <v>6464475.0258780001</v>
      </c>
      <c r="L48" s="361">
        <v>43922</v>
      </c>
    </row>
    <row r="49" spans="1:12">
      <c r="A49" s="145" t="s">
        <v>48</v>
      </c>
      <c r="B49" s="209">
        <f>+Estado!J$23*'CALCULO GARANTIA 2do Sem'!Q53</f>
        <v>0</v>
      </c>
      <c r="C49" s="209">
        <f>+Estado!J$24*'CALCULO GARANTIA 2do Sem'!Q53</f>
        <v>0</v>
      </c>
      <c r="D49" s="209">
        <f>+Estado!J$25*'Art.14 Frac.III 1er Sem'!Q52</f>
        <v>0</v>
      </c>
      <c r="E49" s="209">
        <f>+Estado!J$26*'CALCULO GARANTIA 2do Sem'!Q53</f>
        <v>0</v>
      </c>
      <c r="F49" s="209">
        <f>+Estado!J$27*'CALCULO GARANTIA 2do Sem'!Q53</f>
        <v>1741948.6101197721</v>
      </c>
      <c r="G49" s="209">
        <f>+Estado!J$28*'CALCULO GARANTIA 2do Sem'!Q53</f>
        <v>0</v>
      </c>
      <c r="H49" s="209">
        <f>+Estado!J$29*'CALCULO GARANTIA 2do Sem'!Q53</f>
        <v>0</v>
      </c>
      <c r="I49" s="209">
        <f>+Estado!J$30*'CALCULO GARANTIA 2do Sem'!Q53</f>
        <v>0</v>
      </c>
      <c r="J49" s="209">
        <f>+Estado!J$31*'COEF Art 14 F II 1er Sem'!N53</f>
        <v>0</v>
      </c>
      <c r="K49" s="210">
        <f t="shared" si="0"/>
        <v>1741948.6101197721</v>
      </c>
      <c r="L49" s="361">
        <v>43922</v>
      </c>
    </row>
    <row r="50" spans="1:12">
      <c r="A50" s="145" t="s">
        <v>49</v>
      </c>
      <c r="B50" s="209">
        <f>+Estado!J$23*'CALCULO GARANTIA 2do Sem'!Q54</f>
        <v>0</v>
      </c>
      <c r="C50" s="209">
        <f>+Estado!J$24*'CALCULO GARANTIA 2do Sem'!Q54</f>
        <v>0</v>
      </c>
      <c r="D50" s="209">
        <f>+Estado!J$25*'Art.14 Frac.III 1er Sem'!Q53</f>
        <v>0</v>
      </c>
      <c r="E50" s="209">
        <f>+Estado!J$26*'CALCULO GARANTIA 2do Sem'!Q54</f>
        <v>0</v>
      </c>
      <c r="F50" s="209">
        <f>+Estado!J$27*'CALCULO GARANTIA 2do Sem'!Q54</f>
        <v>555240.6246458136</v>
      </c>
      <c r="G50" s="209">
        <f>+Estado!J$28*'CALCULO GARANTIA 2do Sem'!Q54</f>
        <v>0</v>
      </c>
      <c r="H50" s="209">
        <f>+Estado!J$29*'CALCULO GARANTIA 2do Sem'!Q54</f>
        <v>0</v>
      </c>
      <c r="I50" s="209">
        <f>+Estado!J$30*'CALCULO GARANTIA 2do Sem'!Q54</f>
        <v>0</v>
      </c>
      <c r="J50" s="209">
        <f>+Estado!J$31*'COEF Art 14 F II 1er Sem'!N54</f>
        <v>0</v>
      </c>
      <c r="K50" s="210">
        <f t="shared" si="0"/>
        <v>555240.6246458136</v>
      </c>
      <c r="L50" s="361">
        <v>43922</v>
      </c>
    </row>
    <row r="51" spans="1:12">
      <c r="A51" s="145" t="s">
        <v>50</v>
      </c>
      <c r="B51" s="209">
        <f>+Estado!J$23*'CALCULO GARANTIA 2do Sem'!Q55</f>
        <v>0</v>
      </c>
      <c r="C51" s="209">
        <f>+Estado!J$24*'CALCULO GARANTIA 2do Sem'!Q55</f>
        <v>0</v>
      </c>
      <c r="D51" s="209">
        <f>+Estado!J$25*'Art.14 Frac.III 1er Sem'!Q54</f>
        <v>0</v>
      </c>
      <c r="E51" s="209">
        <f>+Estado!J$26*'CALCULO GARANTIA 2do Sem'!Q55</f>
        <v>0</v>
      </c>
      <c r="F51" s="209">
        <f>+Estado!J$27*'CALCULO GARANTIA 2do Sem'!Q55</f>
        <v>111562.25533476306</v>
      </c>
      <c r="G51" s="209">
        <f>+Estado!J$28*'CALCULO GARANTIA 2do Sem'!Q55</f>
        <v>0</v>
      </c>
      <c r="H51" s="209">
        <f>+Estado!J$29*'CALCULO GARANTIA 2do Sem'!Q55</f>
        <v>0</v>
      </c>
      <c r="I51" s="209">
        <f>+Estado!J$30*'CALCULO GARANTIA 2do Sem'!Q55</f>
        <v>0</v>
      </c>
      <c r="J51" s="209">
        <f>+Estado!J$31*'COEF Art 14 F II 1er Sem'!N55</f>
        <v>0</v>
      </c>
      <c r="K51" s="210">
        <f t="shared" si="0"/>
        <v>111562.25533476306</v>
      </c>
      <c r="L51" s="361">
        <v>43922</v>
      </c>
    </row>
    <row r="52" spans="1:12" ht="13.5" thickBot="1">
      <c r="A52" s="145" t="s">
        <v>51</v>
      </c>
      <c r="B52" s="209">
        <f>+Estado!J$23*'CALCULO GARANTIA 2do Sem'!Q56</f>
        <v>0</v>
      </c>
      <c r="C52" s="209">
        <f>+Estado!J$24*'CALCULO GARANTIA 2do Sem'!Q56</f>
        <v>0</v>
      </c>
      <c r="D52" s="209">
        <f>+Estado!J$25*'Art.14 Frac.III 1er Sem'!Q55</f>
        <v>0</v>
      </c>
      <c r="E52" s="209">
        <f>+Estado!J$26*'CALCULO GARANTIA 2do Sem'!Q56</f>
        <v>0</v>
      </c>
      <c r="F52" s="209">
        <f>+Estado!J$27*'CALCULO GARANTIA 2do Sem'!Q56</f>
        <v>153700.55533521596</v>
      </c>
      <c r="G52" s="209">
        <f>+Estado!J$28*'CALCULO GARANTIA 2do Sem'!Q56</f>
        <v>0</v>
      </c>
      <c r="H52" s="209">
        <f>+Estado!J$29*'CALCULO GARANTIA 2do Sem'!Q56</f>
        <v>0</v>
      </c>
      <c r="I52" s="209">
        <f>+Estado!J$30*'CALCULO GARANTIA 2do Sem'!Q56</f>
        <v>0</v>
      </c>
      <c r="J52" s="209">
        <f>+Estado!J$31*'COEF Art 14 F II 1er Sem'!N56</f>
        <v>0</v>
      </c>
      <c r="K52" s="210">
        <f t="shared" si="0"/>
        <v>153700.55533521596</v>
      </c>
      <c r="L52" s="361">
        <v>43922</v>
      </c>
    </row>
    <row r="53" spans="1:12" ht="14.25" thickTop="1" thickBot="1">
      <c r="A53" s="146" t="s">
        <v>52</v>
      </c>
      <c r="B53" s="211">
        <f t="shared" ref="B53:E53" si="1">SUM(B2:B52)</f>
        <v>0</v>
      </c>
      <c r="C53" s="211">
        <f t="shared" si="1"/>
        <v>0</v>
      </c>
      <c r="D53" s="211">
        <f t="shared" si="1"/>
        <v>0</v>
      </c>
      <c r="E53" s="211">
        <f t="shared" si="1"/>
        <v>0</v>
      </c>
      <c r="F53" s="211">
        <f>SUM(F2:F52)</f>
        <v>46246875.233779415</v>
      </c>
      <c r="G53" s="211">
        <f t="shared" ref="G53:K53" si="2">SUM(G2:G52)</f>
        <v>0</v>
      </c>
      <c r="H53" s="211">
        <f t="shared" si="2"/>
        <v>0</v>
      </c>
      <c r="I53" s="211">
        <f t="shared" si="2"/>
        <v>0</v>
      </c>
      <c r="J53" s="211">
        <f t="shared" si="2"/>
        <v>0</v>
      </c>
      <c r="K53" s="212">
        <f t="shared" si="2"/>
        <v>46246875.233779415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+Estado!K$23*'CALCULO GARANTIA 2do Sem'!Q6</f>
        <v>569240.82721953024</v>
      </c>
      <c r="C2" s="209">
        <f>+Estado!K$24*'CALCULO GARANTIA 2do Sem'!Q6</f>
        <v>75301.593097051591</v>
      </c>
      <c r="D2" s="209">
        <f>+Estado!K$25*'Art.14 Frac.III 1er Sem'!Q5</f>
        <v>92794.568887311529</v>
      </c>
      <c r="E2" s="209">
        <f>+Estado!K$26*'CALCULO GARANTIA 2do Sem'!Q6</f>
        <v>13208.516832562114</v>
      </c>
      <c r="F2" s="209">
        <f>+Estado!K$27*'CALCULO GARANTIA 2do Sem'!Q6</f>
        <v>18850.424085341732</v>
      </c>
      <c r="G2" s="209">
        <f>+Estado!K$28*'CALCULO GARANTIA 2do Sem'!Q6</f>
        <v>1545.591929988188</v>
      </c>
      <c r="H2" s="209">
        <f>+Estado!K$29*'CALCULO GARANTIA 2do Sem'!Q6</f>
        <v>14879.858151327293</v>
      </c>
      <c r="I2" s="209">
        <f>+Estado!K$30*'CALCULO GARANTIA 2do Sem'!Q6</f>
        <v>3960.0937976030223</v>
      </c>
      <c r="J2" s="209">
        <f>+Estado!K$31*'COEF Art 14 F II 1er Sem'!N6</f>
        <v>7335.5518863448297</v>
      </c>
      <c r="K2" s="210">
        <f t="shared" ref="K2:K52" si="0">SUM(B2:J2)</f>
        <v>797117.02588706056</v>
      </c>
      <c r="L2" s="361">
        <v>43952</v>
      </c>
    </row>
    <row r="3" spans="1:12">
      <c r="A3" s="145" t="s">
        <v>2</v>
      </c>
      <c r="B3" s="209">
        <f>+Estado!K$23*'CALCULO GARANTIA 2do Sem'!Q7</f>
        <v>1127539.3503890294</v>
      </c>
      <c r="C3" s="209">
        <f>+Estado!K$24*'CALCULO GARANTIA 2do Sem'!Q7</f>
        <v>149155.69176341663</v>
      </c>
      <c r="D3" s="209">
        <f>+Estado!K$25*'Art.14 Frac.III 1er Sem'!Q6</f>
        <v>248750.62079061667</v>
      </c>
      <c r="E3" s="209">
        <f>+Estado!K$26*'CALCULO GARANTIA 2do Sem'!Q7</f>
        <v>26163.131273867755</v>
      </c>
      <c r="F3" s="209">
        <f>+Estado!K$27*'CALCULO GARANTIA 2do Sem'!Q7</f>
        <v>37338.493501182049</v>
      </c>
      <c r="G3" s="209">
        <f>+Estado!K$28*'CALCULO GARANTIA 2do Sem'!Q7</f>
        <v>3061.4735229335915</v>
      </c>
      <c r="H3" s="209">
        <f>+Estado!K$29*'CALCULO GARANTIA 2do Sem'!Q7</f>
        <v>29473.686340769287</v>
      </c>
      <c r="I3" s="209">
        <f>+Estado!K$30*'CALCULO GARANTIA 2do Sem'!Q7</f>
        <v>7844.0641895612416</v>
      </c>
      <c r="J3" s="209">
        <f>+Estado!K$31*'COEF Art 14 F II 1er Sem'!N7</f>
        <v>15786.603328943853</v>
      </c>
      <c r="K3" s="210">
        <f t="shared" si="0"/>
        <v>1645113.1151003204</v>
      </c>
      <c r="L3" s="361">
        <v>43952</v>
      </c>
    </row>
    <row r="4" spans="1:12">
      <c r="A4" s="145" t="s">
        <v>247</v>
      </c>
      <c r="B4" s="209">
        <f>+Estado!K$23*'CALCULO GARANTIA 2do Sem'!Q8</f>
        <v>1172973.6389434915</v>
      </c>
      <c r="C4" s="209">
        <f>+Estado!K$24*'CALCULO GARANTIA 2do Sem'!Q8</f>
        <v>155165.93232555874</v>
      </c>
      <c r="D4" s="209">
        <f>+Estado!K$25*'Art.14 Frac.III 1er Sem'!Q7</f>
        <v>220880.25797262945</v>
      </c>
      <c r="E4" s="209">
        <f>+Estado!K$26*'CALCULO GARANTIA 2do Sem'!Q8</f>
        <v>27217.376746875019</v>
      </c>
      <c r="F4" s="209">
        <f>+Estado!K$27*'CALCULO GARANTIA 2do Sem'!Q8</f>
        <v>38843.051091421636</v>
      </c>
      <c r="G4" s="209">
        <f>+Estado!K$28*'CALCULO GARANTIA 2do Sem'!Q8</f>
        <v>3184.8358440754832</v>
      </c>
      <c r="H4" s="209">
        <f>+Estado!K$29*'CALCULO GARANTIA 2do Sem'!Q8</f>
        <v>30661.330895709383</v>
      </c>
      <c r="I4" s="209">
        <f>+Estado!K$30*'CALCULO GARANTIA 2do Sem'!Q8</f>
        <v>8160.1413851866428</v>
      </c>
      <c r="J4" s="209">
        <f>+Estado!K$31*'COEF Art 14 F II 1er Sem'!N8</f>
        <v>14438.940752535842</v>
      </c>
      <c r="K4" s="210">
        <f t="shared" si="0"/>
        <v>1671525.5059574838</v>
      </c>
      <c r="L4" s="361">
        <v>43952</v>
      </c>
    </row>
    <row r="5" spans="1:12">
      <c r="A5" s="145" t="s">
        <v>4</v>
      </c>
      <c r="B5" s="209">
        <f>+Estado!K$23*'CALCULO GARANTIA 2do Sem'!Q9</f>
        <v>3244368.0946685532</v>
      </c>
      <c r="C5" s="209">
        <f>+Estado!K$24*'CALCULO GARANTIA 2do Sem'!Q9</f>
        <v>429178.78416259523</v>
      </c>
      <c r="D5" s="209">
        <f>+Estado!K$25*'Art.14 Frac.III 1er Sem'!Q8</f>
        <v>357145.23329956055</v>
      </c>
      <c r="E5" s="209">
        <f>+Estado!K$26*'CALCULO GARANTIA 2do Sem'!Q9</f>
        <v>75281.477610759102</v>
      </c>
      <c r="F5" s="209">
        <f>+Estado!K$27*'CALCULO GARANTIA 2do Sem'!Q9</f>
        <v>107437.32977161986</v>
      </c>
      <c r="G5" s="209">
        <f>+Estado!K$28*'CALCULO GARANTIA 2do Sem'!Q9</f>
        <v>8809.0469011580863</v>
      </c>
      <c r="H5" s="209">
        <f>+Estado!K$29*'CALCULO GARANTIA 2do Sem'!Q9</f>
        <v>84807.228735092678</v>
      </c>
      <c r="I5" s="209">
        <f>+Estado!K$30*'CALCULO GARANTIA 2do Sem'!Q9</f>
        <v>22570.415462985024</v>
      </c>
      <c r="J5" s="209">
        <f>+Estado!K$31*'COEF Art 14 F II 1er Sem'!N9</f>
        <v>105648.41213108944</v>
      </c>
      <c r="K5" s="210">
        <f t="shared" si="0"/>
        <v>4435246.0227434132</v>
      </c>
      <c r="L5" s="361">
        <v>43952</v>
      </c>
    </row>
    <row r="6" spans="1:12">
      <c r="A6" s="145" t="s">
        <v>5</v>
      </c>
      <c r="B6" s="209">
        <f>+Estado!K$23*'CALCULO GARANTIA 2do Sem'!Q10</f>
        <v>4097559.5600398872</v>
      </c>
      <c r="C6" s="209">
        <f>+Estado!K$24*'CALCULO GARANTIA 2do Sem'!Q10</f>
        <v>542042.57306734344</v>
      </c>
      <c r="D6" s="209">
        <f>+Estado!K$25*'Art.14 Frac.III 1er Sem'!Q9</f>
        <v>82528.816184189171</v>
      </c>
      <c r="E6" s="209">
        <f>+Estado!K$26*'CALCULO GARANTIA 2do Sem'!Q10</f>
        <v>95078.711563216813</v>
      </c>
      <c r="F6" s="209">
        <f>+Estado!K$27*'CALCULO GARANTIA 2do Sem'!Q10</f>
        <v>135690.78626876129</v>
      </c>
      <c r="G6" s="209">
        <f>+Estado!K$28*'CALCULO GARANTIA 2do Sem'!Q10</f>
        <v>11125.616234482051</v>
      </c>
      <c r="H6" s="209">
        <f>+Estado!K$29*'CALCULO GARANTIA 2do Sem'!Q10</f>
        <v>107109.50814582878</v>
      </c>
      <c r="I6" s="209">
        <f>+Estado!K$30*'CALCULO GARANTIA 2do Sem'!Q10</f>
        <v>28505.896666412191</v>
      </c>
      <c r="J6" s="209">
        <f>+Estado!K$31*'COEF Art 14 F II 1er Sem'!N10</f>
        <v>68792.066713787062</v>
      </c>
      <c r="K6" s="210">
        <f t="shared" si="0"/>
        <v>5168433.534883908</v>
      </c>
      <c r="L6" s="361">
        <v>43952</v>
      </c>
    </row>
    <row r="7" spans="1:12">
      <c r="A7" s="145" t="s">
        <v>6</v>
      </c>
      <c r="B7" s="209">
        <f>+Estado!K$23*'CALCULO GARANTIA 2do Sem'!Q11</f>
        <v>27955343.543857813</v>
      </c>
      <c r="C7" s="209">
        <f>+Estado!K$24*'CALCULO GARANTIA 2do Sem'!Q11</f>
        <v>3698051.5166317029</v>
      </c>
      <c r="D7" s="209">
        <f>+Estado!K$25*'Art.14 Frac.III 1er Sem'!Q10</f>
        <v>639600.70527258713</v>
      </c>
      <c r="E7" s="209">
        <f>+Estado!K$26*'CALCULO GARANTIA 2do Sem'!Q11</f>
        <v>648668.55661549396</v>
      </c>
      <c r="F7" s="209">
        <f>+Estado!K$27*'CALCULO GARANTIA 2do Sem'!Q11</f>
        <v>925741.89350953104</v>
      </c>
      <c r="G7" s="209">
        <f>+Estado!K$28*'CALCULO GARANTIA 2do Sem'!Q11</f>
        <v>75903.820167787853</v>
      </c>
      <c r="H7" s="209">
        <f>+Estado!K$29*'CALCULO GARANTIA 2do Sem'!Q11</f>
        <v>730747.9130336626</v>
      </c>
      <c r="I7" s="209">
        <f>+Estado!K$30*'CALCULO GARANTIA 2do Sem'!Q11</f>
        <v>194479.69520850765</v>
      </c>
      <c r="J7" s="209">
        <f>+Estado!K$31*'COEF Art 14 F II 1er Sem'!N11</f>
        <v>1531843.6763905692</v>
      </c>
      <c r="K7" s="210">
        <f t="shared" si="0"/>
        <v>36400381.320687652</v>
      </c>
      <c r="L7" s="361">
        <v>43952</v>
      </c>
    </row>
    <row r="8" spans="1:12">
      <c r="A8" s="145" t="s">
        <v>7</v>
      </c>
      <c r="B8" s="209">
        <f>+Estado!K$23*'CALCULO GARANTIA 2do Sem'!Q12</f>
        <v>4677390.7028692728</v>
      </c>
      <c r="C8" s="209">
        <f>+Estado!K$24*'CALCULO GARANTIA 2do Sem'!Q12</f>
        <v>618745.09806999634</v>
      </c>
      <c r="D8" s="209">
        <f>+Estado!K$25*'Art.14 Frac.III 1er Sem'!Q11</f>
        <v>0</v>
      </c>
      <c r="E8" s="209">
        <f>+Estado!K$26*'CALCULO GARANTIA 2do Sem'!Q12</f>
        <v>108532.96333836585</v>
      </c>
      <c r="F8" s="209">
        <f>+Estado!K$27*'CALCULO GARANTIA 2do Sem'!Q12</f>
        <v>154891.90891769429</v>
      </c>
      <c r="G8" s="209">
        <f>+Estado!K$28*'CALCULO GARANTIA 2do Sem'!Q12</f>
        <v>12699.962789156196</v>
      </c>
      <c r="H8" s="209">
        <f>+Estado!K$29*'CALCULO GARANTIA 2do Sem'!Q12</f>
        <v>122266.19534123949</v>
      </c>
      <c r="I8" s="209">
        <f>+Estado!K$30*'CALCULO GARANTIA 2do Sem'!Q12</f>
        <v>32539.6651569674</v>
      </c>
      <c r="J8" s="209">
        <f>+Estado!K$31*'COEF Art 14 F II 1er Sem'!N12</f>
        <v>79170.960077181735</v>
      </c>
      <c r="K8" s="210">
        <f t="shared" si="0"/>
        <v>5806237.4565598741</v>
      </c>
      <c r="L8" s="361">
        <v>43952</v>
      </c>
    </row>
    <row r="9" spans="1:12">
      <c r="A9" s="145" t="s">
        <v>8</v>
      </c>
      <c r="B9" s="209">
        <f>+Estado!K$23*'CALCULO GARANTIA 2do Sem'!Q13</f>
        <v>743729.91035859729</v>
      </c>
      <c r="C9" s="209">
        <f>+Estado!K$24*'CALCULO GARANTIA 2do Sem'!Q13</f>
        <v>98383.749734682206</v>
      </c>
      <c r="D9" s="209">
        <f>+Estado!K$25*'Art.14 Frac.III 1er Sem'!Q12</f>
        <v>332993.06580369303</v>
      </c>
      <c r="E9" s="209">
        <f>+Estado!K$26*'CALCULO GARANTIA 2do Sem'!Q13</f>
        <v>17257.316359114455</v>
      </c>
      <c r="F9" s="209">
        <f>+Estado!K$27*'CALCULO GARANTIA 2do Sem'!Q13</f>
        <v>24628.634393094959</v>
      </c>
      <c r="G9" s="209">
        <f>+Estado!K$28*'CALCULO GARANTIA 2do Sem'!Q13</f>
        <v>2019.3613890202844</v>
      </c>
      <c r="H9" s="209">
        <f>+Estado!K$29*'CALCULO GARANTIA 2do Sem'!Q13</f>
        <v>19440.973029096189</v>
      </c>
      <c r="I9" s="209">
        <f>+Estado!K$30*'CALCULO GARANTIA 2do Sem'!Q13</f>
        <v>5173.9792092725065</v>
      </c>
      <c r="J9" s="209">
        <f>+Estado!K$31*'COEF Art 14 F II 1er Sem'!N13</f>
        <v>14284.010168873518</v>
      </c>
      <c r="K9" s="210">
        <f t="shared" si="0"/>
        <v>1257911.0004454444</v>
      </c>
      <c r="L9" s="361">
        <v>43952</v>
      </c>
    </row>
    <row r="10" spans="1:12">
      <c r="A10" s="145" t="s">
        <v>9</v>
      </c>
      <c r="B10" s="209">
        <f>+Estado!K$23*'CALCULO GARANTIA 2do Sem'!Q14</f>
        <v>7392820.8396884408</v>
      </c>
      <c r="C10" s="209">
        <f>+Estado!K$24*'CALCULO GARANTIA 2do Sem'!Q14</f>
        <v>977953.72378469922</v>
      </c>
      <c r="D10" s="209">
        <f>+Estado!K$25*'Art.14 Frac.III 1er Sem'!Q13</f>
        <v>179737.16240049922</v>
      </c>
      <c r="E10" s="209">
        <f>+Estado!K$26*'CALCULO GARANTIA 2do Sem'!Q14</f>
        <v>171541.10146685294</v>
      </c>
      <c r="F10" s="209">
        <f>+Estado!K$27*'CALCULO GARANTIA 2do Sem'!Q14</f>
        <v>244813.44512089132</v>
      </c>
      <c r="G10" s="209">
        <f>+Estado!K$28*'CALCULO GARANTIA 2do Sem'!Q14</f>
        <v>20072.847349131469</v>
      </c>
      <c r="H10" s="209">
        <f>+Estado!K$29*'CALCULO GARANTIA 2do Sem'!Q14</f>
        <v>193247.07605752381</v>
      </c>
      <c r="I10" s="209">
        <f>+Estado!K$30*'CALCULO GARANTIA 2do Sem'!Q14</f>
        <v>51430.365768107564</v>
      </c>
      <c r="J10" s="209">
        <f>+Estado!K$31*'COEF Art 14 F II 1er Sem'!N14</f>
        <v>247321.08445487954</v>
      </c>
      <c r="K10" s="210">
        <f t="shared" si="0"/>
        <v>9478937.6460910253</v>
      </c>
      <c r="L10" s="361">
        <v>43952</v>
      </c>
    </row>
    <row r="11" spans="1:12">
      <c r="A11" s="145" t="s">
        <v>10</v>
      </c>
      <c r="B11" s="209">
        <f>+Estado!K$23*'CALCULO GARANTIA 2do Sem'!Q15</f>
        <v>1228308.426481405</v>
      </c>
      <c r="C11" s="209">
        <f>+Estado!K$24*'CALCULO GARANTIA 2do Sem'!Q15</f>
        <v>162485.85292163503</v>
      </c>
      <c r="D11" s="209">
        <f>+Estado!K$25*'Art.14 Frac.III 1er Sem'!Q14</f>
        <v>361302.53148412815</v>
      </c>
      <c r="E11" s="209">
        <f>+Estado!K$26*'CALCULO GARANTIA 2do Sem'!Q15</f>
        <v>28501.350835997946</v>
      </c>
      <c r="F11" s="209">
        <f>+Estado!K$27*'CALCULO GARANTIA 2do Sem'!Q15</f>
        <v>40675.463950592188</v>
      </c>
      <c r="G11" s="209">
        <f>+Estado!K$28*'CALCULO GARANTIA 2do Sem'!Q15</f>
        <v>3335.0798128434276</v>
      </c>
      <c r="H11" s="209">
        <f>+Estado!K$29*'CALCULO GARANTIA 2do Sem'!Q15</f>
        <v>32107.772805752575</v>
      </c>
      <c r="I11" s="209">
        <f>+Estado!K$30*'CALCULO GARANTIA 2do Sem'!Q15</f>
        <v>8545.0943584140223</v>
      </c>
      <c r="J11" s="209">
        <f>+Estado!K$31*'COEF Art 14 F II 1er Sem'!N15</f>
        <v>95228.069943821596</v>
      </c>
      <c r="K11" s="210">
        <f t="shared" si="0"/>
        <v>1960489.6425945896</v>
      </c>
      <c r="L11" s="361">
        <v>43952</v>
      </c>
    </row>
    <row r="12" spans="1:12">
      <c r="A12" s="145" t="s">
        <v>11</v>
      </c>
      <c r="B12" s="209">
        <f>+Estado!K$23*'CALCULO GARANTIA 2do Sem'!Q16</f>
        <v>1784549.8072498795</v>
      </c>
      <c r="C12" s="209">
        <f>+Estado!K$24*'CALCULO GARANTIA 2do Sem'!Q16</f>
        <v>236067.82405845993</v>
      </c>
      <c r="D12" s="209">
        <f>+Estado!K$25*'Art.14 Frac.III 1er Sem'!Q15</f>
        <v>188327.77066924601</v>
      </c>
      <c r="E12" s="209">
        <f>+Estado!K$26*'CALCULO GARANTIA 2do Sem'!Q16</f>
        <v>41408.231877428479</v>
      </c>
      <c r="F12" s="209">
        <f>+Estado!K$27*'CALCULO GARANTIA 2do Sem'!Q16</f>
        <v>59095.411044896544</v>
      </c>
      <c r="G12" s="209">
        <f>+Estado!K$28*'CALCULO GARANTIA 2do Sem'!Q16</f>
        <v>4845.3758916411725</v>
      </c>
      <c r="H12" s="209">
        <f>+Estado!K$29*'CALCULO GARANTIA 2do Sem'!Q16</f>
        <v>46647.827643634671</v>
      </c>
      <c r="I12" s="209">
        <f>+Estado!K$30*'CALCULO GARANTIA 2do Sem'!Q16</f>
        <v>12414.753624968827</v>
      </c>
      <c r="J12" s="209">
        <f>+Estado!K$31*'COEF Art 14 F II 1er Sem'!N16</f>
        <v>29221.732091607144</v>
      </c>
      <c r="K12" s="210">
        <f t="shared" si="0"/>
        <v>2402578.734151762</v>
      </c>
      <c r="L12" s="361">
        <v>43952</v>
      </c>
    </row>
    <row r="13" spans="1:12">
      <c r="A13" s="145" t="s">
        <v>12</v>
      </c>
      <c r="B13" s="209">
        <f>+Estado!K$23*'CALCULO GARANTIA 2do Sem'!Q17</f>
        <v>3753169.352643338</v>
      </c>
      <c r="C13" s="209">
        <f>+Estado!K$24*'CALCULO GARANTIA 2do Sem'!Q17</f>
        <v>496485.17446918756</v>
      </c>
      <c r="D13" s="209">
        <f>+Estado!K$25*'Art.14 Frac.III 1er Sem'!Q16</f>
        <v>264846.35699673567</v>
      </c>
      <c r="E13" s="209">
        <f>+Estado!K$26*'CALCULO GARANTIA 2do Sem'!Q17</f>
        <v>87087.570320614803</v>
      </c>
      <c r="F13" s="209">
        <f>+Estado!K$27*'CALCULO GARANTIA 2do Sem'!Q17</f>
        <v>124286.29602519675</v>
      </c>
      <c r="G13" s="209">
        <f>+Estado!K$28*'CALCULO GARANTIA 2do Sem'!Q17</f>
        <v>10190.534455616978</v>
      </c>
      <c r="H13" s="209">
        <f>+Estado!K$29*'CALCULO GARANTIA 2do Sem'!Q17</f>
        <v>98107.206853074604</v>
      </c>
      <c r="I13" s="209">
        <f>+Estado!K$30*'CALCULO GARANTIA 2do Sem'!Q17</f>
        <v>26110.043349059866</v>
      </c>
      <c r="J13" s="209">
        <f>+Estado!K$31*'COEF Art 14 F II 1er Sem'!N17</f>
        <v>53353.685234156314</v>
      </c>
      <c r="K13" s="210">
        <f t="shared" si="0"/>
        <v>4913636.2203469817</v>
      </c>
      <c r="L13" s="361">
        <v>43952</v>
      </c>
    </row>
    <row r="14" spans="1:12">
      <c r="A14" s="145" t="s">
        <v>13</v>
      </c>
      <c r="B14" s="209">
        <f>+Estado!K$23*'CALCULO GARANTIA 2do Sem'!Q18</f>
        <v>1909648.4173903845</v>
      </c>
      <c r="C14" s="209">
        <f>+Estado!K$24*'CALCULO GARANTIA 2do Sem'!Q18</f>
        <v>252616.39926136623</v>
      </c>
      <c r="D14" s="209">
        <f>+Estado!K$25*'Art.14 Frac.III 1er Sem'!Q17</f>
        <v>221799.36136639575</v>
      </c>
      <c r="E14" s="209">
        <f>+Estado!K$26*'CALCULO GARANTIA 2do Sem'!Q18</f>
        <v>44310.987651012052</v>
      </c>
      <c r="F14" s="209">
        <f>+Estado!K$27*'CALCULO GARANTIA 2do Sem'!Q18</f>
        <v>63238.054616605623</v>
      </c>
      <c r="G14" s="209">
        <f>+Estado!K$28*'CALCULO GARANTIA 2do Sem'!Q18</f>
        <v>5185.0412723383579</v>
      </c>
      <c r="H14" s="209">
        <f>+Estado!K$29*'CALCULO GARANTIA 2do Sem'!Q18</f>
        <v>49917.883979739723</v>
      </c>
      <c r="I14" s="209">
        <f>+Estado!K$30*'CALCULO GARANTIA 2do Sem'!Q18</f>
        <v>13285.039462557066</v>
      </c>
      <c r="J14" s="209">
        <f>+Estado!K$31*'COEF Art 14 F II 1er Sem'!N18</f>
        <v>106527.18988430437</v>
      </c>
      <c r="K14" s="210">
        <f t="shared" si="0"/>
        <v>2666528.3748847037</v>
      </c>
      <c r="L14" s="361">
        <v>43952</v>
      </c>
    </row>
    <row r="15" spans="1:12">
      <c r="A15" s="145" t="s">
        <v>14</v>
      </c>
      <c r="B15" s="209">
        <f>+Estado!K$23*'CALCULO GARANTIA 2do Sem'!Q19</f>
        <v>10459856.377875714</v>
      </c>
      <c r="C15" s="209">
        <f>+Estado!K$24*'CALCULO GARANTIA 2do Sem'!Q19</f>
        <v>1383674.204585186</v>
      </c>
      <c r="D15" s="209">
        <f>+Estado!K$25*'Art.14 Frac.III 1er Sem'!Q18</f>
        <v>202238.63809379702</v>
      </c>
      <c r="E15" s="209">
        <f>+Estado!K$26*'CALCULO GARANTIA 2do Sem'!Q19</f>
        <v>242707.80033153144</v>
      </c>
      <c r="F15" s="209">
        <f>+Estado!K$27*'CALCULO GARANTIA 2do Sem'!Q19</f>
        <v>346378.40289463836</v>
      </c>
      <c r="G15" s="209">
        <f>+Estado!K$28*'CALCULO GARANTIA 2do Sem'!Q19</f>
        <v>28400.404246207436</v>
      </c>
      <c r="H15" s="209">
        <f>+Estado!K$29*'CALCULO GARANTIA 2do Sem'!Q19</f>
        <v>273418.86200657743</v>
      </c>
      <c r="I15" s="209">
        <f>+Estado!K$30*'CALCULO GARANTIA 2do Sem'!Q19</f>
        <v>72767.114348018193</v>
      </c>
      <c r="J15" s="209">
        <f>+Estado!K$31*'COEF Art 14 F II 1er Sem'!N19</f>
        <v>173492.35502825145</v>
      </c>
      <c r="K15" s="210">
        <f t="shared" si="0"/>
        <v>13182934.15940992</v>
      </c>
      <c r="L15" s="361">
        <v>43952</v>
      </c>
    </row>
    <row r="16" spans="1:12">
      <c r="A16" s="145" t="s">
        <v>15</v>
      </c>
      <c r="B16" s="209">
        <f>+Estado!K$23*'CALCULO GARANTIA 2do Sem'!Q20</f>
        <v>1335313.7387710849</v>
      </c>
      <c r="C16" s="209">
        <f>+Estado!K$24*'CALCULO GARANTIA 2do Sem'!Q20</f>
        <v>176640.96987735006</v>
      </c>
      <c r="D16" s="209">
        <f>+Estado!K$25*'Art.14 Frac.III 1er Sem'!Q19</f>
        <v>103287.69904422299</v>
      </c>
      <c r="E16" s="209">
        <f>+Estado!K$26*'CALCULO GARANTIA 2do Sem'!Q20</f>
        <v>30984.274408882728</v>
      </c>
      <c r="F16" s="209">
        <f>+Estado!K$27*'CALCULO GARANTIA 2do Sem'!Q20</f>
        <v>44218.947516058579</v>
      </c>
      <c r="G16" s="209">
        <f>+Estado!K$28*'CALCULO GARANTIA 2do Sem'!Q20</f>
        <v>3625.618613351869</v>
      </c>
      <c r="H16" s="209">
        <f>+Estado!K$29*'CALCULO GARANTIA 2do Sem'!Q20</f>
        <v>34904.873421472941</v>
      </c>
      <c r="I16" s="209">
        <f>+Estado!K$30*'CALCULO GARANTIA 2do Sem'!Q20</f>
        <v>9289.5087665982683</v>
      </c>
      <c r="J16" s="209">
        <f>+Estado!K$31*'COEF Art 14 F II 1er Sem'!N20</f>
        <v>16677.953244277178</v>
      </c>
      <c r="K16" s="210">
        <f t="shared" si="0"/>
        <v>1754943.5836632997</v>
      </c>
      <c r="L16" s="361">
        <v>43952</v>
      </c>
    </row>
    <row r="17" spans="1:12">
      <c r="A17" s="145" t="s">
        <v>16</v>
      </c>
      <c r="B17" s="209">
        <f>+Estado!K$23*'CALCULO GARANTIA 2do Sem'!Q21</f>
        <v>929876.69908509171</v>
      </c>
      <c r="C17" s="209">
        <f>+Estado!K$24*'CALCULO GARANTIA 2do Sem'!Q21</f>
        <v>123008.03715530242</v>
      </c>
      <c r="D17" s="209">
        <f>+Estado!K$25*'Art.14 Frac.III 1er Sem'!Q20</f>
        <v>316149.62083522504</v>
      </c>
      <c r="E17" s="209">
        <f>+Estado!K$26*'CALCULO GARANTIA 2do Sem'!Q21</f>
        <v>21576.618269047678</v>
      </c>
      <c r="F17" s="209">
        <f>+Estado!K$27*'CALCULO GARANTIA 2do Sem'!Q21</f>
        <v>30792.889909970752</v>
      </c>
      <c r="G17" s="209">
        <f>+Estado!K$28*'CALCULO GARANTIA 2do Sem'!Q21</f>
        <v>2524.7836298215939</v>
      </c>
      <c r="H17" s="209">
        <f>+Estado!K$29*'CALCULO GARANTIA 2do Sem'!Q21</f>
        <v>24306.818342941056</v>
      </c>
      <c r="I17" s="209">
        <f>+Estado!K$30*'CALCULO GARANTIA 2do Sem'!Q21</f>
        <v>6468.9649310103159</v>
      </c>
      <c r="J17" s="209">
        <f>+Estado!K$31*'COEF Art 14 F II 1er Sem'!N21</f>
        <v>11038.263688058219</v>
      </c>
      <c r="K17" s="210">
        <f t="shared" si="0"/>
        <v>1465742.6958464689</v>
      </c>
      <c r="L17" s="361">
        <v>43952</v>
      </c>
    </row>
    <row r="18" spans="1:12">
      <c r="A18" s="145" t="s">
        <v>17</v>
      </c>
      <c r="B18" s="209">
        <f>+Estado!K$23*'CALCULO GARANTIA 2do Sem'!Q22</f>
        <v>8155143.3880447866</v>
      </c>
      <c r="C18" s="209">
        <f>+Estado!K$24*'CALCULO GARANTIA 2do Sem'!Q22</f>
        <v>1078796.9866009464</v>
      </c>
      <c r="D18" s="209">
        <f>+Estado!K$25*'Art.14 Frac.III 1er Sem'!Q21</f>
        <v>159592.81207374847</v>
      </c>
      <c r="E18" s="209">
        <f>+Estado!K$26*'CALCULO GARANTIA 2do Sem'!Q22</f>
        <v>189229.8365862038</v>
      </c>
      <c r="F18" s="209">
        <f>+Estado!K$27*'CALCULO GARANTIA 2do Sem'!Q22</f>
        <v>270057.77518155589</v>
      </c>
      <c r="G18" s="209">
        <f>+Estado!K$28*'CALCULO GARANTIA 2do Sem'!Q22</f>
        <v>22142.691117265138</v>
      </c>
      <c r="H18" s="209">
        <f>+Estado!K$29*'CALCULO GARANTIA 2do Sem'!Q22</f>
        <v>213174.05747329319</v>
      </c>
      <c r="I18" s="209">
        <f>+Estado!K$30*'CALCULO GARANTIA 2do Sem'!Q22</f>
        <v>56733.690215625902</v>
      </c>
      <c r="J18" s="209">
        <f>+Estado!K$31*'COEF Art 14 F II 1er Sem'!N22</f>
        <v>160438.31633441907</v>
      </c>
      <c r="K18" s="210">
        <f t="shared" si="0"/>
        <v>10305309.553627843</v>
      </c>
      <c r="L18" s="361">
        <v>43952</v>
      </c>
    </row>
    <row r="19" spans="1:12">
      <c r="A19" s="145" t="s">
        <v>18</v>
      </c>
      <c r="B19" s="209">
        <f>+Estado!K$23*'CALCULO GARANTIA 2do Sem'!Q23</f>
        <v>10002563.403698219</v>
      </c>
      <c r="C19" s="209">
        <f>+Estado!K$24*'CALCULO GARANTIA 2do Sem'!Q23</f>
        <v>1323181.5487160485</v>
      </c>
      <c r="D19" s="209">
        <f>+Estado!K$25*'Art.14 Frac.III 1er Sem'!Q22</f>
        <v>257976.43291806331</v>
      </c>
      <c r="E19" s="209">
        <f>+Estado!K$26*'CALCULO GARANTIA 2do Sem'!Q23</f>
        <v>232096.89250831868</v>
      </c>
      <c r="F19" s="209">
        <f>+Estado!K$27*'CALCULO GARANTIA 2do Sem'!Q23</f>
        <v>331235.13473413343</v>
      </c>
      <c r="G19" s="209">
        <f>+Estado!K$28*'CALCULO GARANTIA 2do Sem'!Q23</f>
        <v>27158.771009917349</v>
      </c>
      <c r="H19" s="209">
        <f>+Estado!K$29*'CALCULO GARANTIA 2do Sem'!Q23</f>
        <v>261465.30164338948</v>
      </c>
      <c r="I19" s="209">
        <f>+Estado!K$30*'CALCULO GARANTIA 2do Sem'!Q23</f>
        <v>69585.819219253055</v>
      </c>
      <c r="J19" s="209">
        <f>+Estado!K$31*'COEF Art 14 F II 1er Sem'!N23</f>
        <v>627114.67715611239</v>
      </c>
      <c r="K19" s="210">
        <f t="shared" si="0"/>
        <v>13132377.981603455</v>
      </c>
      <c r="L19" s="361">
        <v>43952</v>
      </c>
    </row>
    <row r="20" spans="1:12">
      <c r="A20" s="145" t="s">
        <v>19</v>
      </c>
      <c r="B20" s="209">
        <f>+Estado!K$23*'CALCULO GARANTIA 2do Sem'!Q24</f>
        <v>1567421.3905393991</v>
      </c>
      <c r="C20" s="209">
        <f>+Estado!K$24*'CALCULO GARANTIA 2do Sem'!Q24</f>
        <v>207345.15536865045</v>
      </c>
      <c r="D20" s="209">
        <f>+Estado!K$25*'Art.14 Frac.III 1er Sem'!Q23</f>
        <v>105623.14805833528</v>
      </c>
      <c r="E20" s="209">
        <f>+Estado!K$26*'CALCULO GARANTIA 2do Sem'!Q24</f>
        <v>36370.040289947865</v>
      </c>
      <c r="F20" s="209">
        <f>+Estado!K$27*'CALCULO GARANTIA 2do Sem'!Q24</f>
        <v>51905.198150358519</v>
      </c>
      <c r="G20" s="209">
        <f>+Estado!K$28*'CALCULO GARANTIA 2do Sem'!Q24</f>
        <v>4255.8329203858648</v>
      </c>
      <c r="H20" s="209">
        <f>+Estado!K$29*'CALCULO GARANTIA 2do Sem'!Q24</f>
        <v>40972.1278575611</v>
      </c>
      <c r="I20" s="209">
        <f>+Estado!K$30*'CALCULO GARANTIA 2do Sem'!Q24</f>
        <v>10904.23495662508</v>
      </c>
      <c r="J20" s="209">
        <f>+Estado!K$31*'COEF Art 14 F II 1er Sem'!N24</f>
        <v>22995.314996983841</v>
      </c>
      <c r="K20" s="210">
        <f t="shared" si="0"/>
        <v>2047792.4431382471</v>
      </c>
      <c r="L20" s="361">
        <v>43952</v>
      </c>
    </row>
    <row r="21" spans="1:12">
      <c r="A21" s="145" t="s">
        <v>20</v>
      </c>
      <c r="B21" s="209">
        <f>+Estado!K$23*'CALCULO GARANTIA 2do Sem'!Q25</f>
        <v>21425722.723732445</v>
      </c>
      <c r="C21" s="209">
        <f>+Estado!K$24*'CALCULO GARANTIA 2do Sem'!Q25</f>
        <v>2834285.5557873417</v>
      </c>
      <c r="D21" s="209">
        <f>+Estado!K$25*'Art.14 Frac.III 1er Sem'!Q24</f>
        <v>390936.03577364032</v>
      </c>
      <c r="E21" s="209">
        <f>+Estado!K$26*'CALCULO GARANTIA 2do Sem'!Q25</f>
        <v>497156.92500230239</v>
      </c>
      <c r="F21" s="209">
        <f>+Estado!K$27*'CALCULO GARANTIA 2do Sem'!Q25</f>
        <v>709513.3384056096</v>
      </c>
      <c r="G21" s="209">
        <f>+Estado!K$28*'CALCULO GARANTIA 2do Sem'!Q25</f>
        <v>58174.717189064679</v>
      </c>
      <c r="H21" s="209">
        <f>+Estado!K$29*'CALCULO GARANTIA 2do Sem'!Q25</f>
        <v>560064.73828669614</v>
      </c>
      <c r="I21" s="209">
        <f>+Estado!K$30*'CALCULO GARANTIA 2do Sem'!Q25</f>
        <v>149054.43813975246</v>
      </c>
      <c r="J21" s="209">
        <f>+Estado!K$31*'COEF Art 14 F II 1er Sem'!N25</f>
        <v>1067292.1098027711</v>
      </c>
      <c r="K21" s="210">
        <f t="shared" si="0"/>
        <v>27692200.582119625</v>
      </c>
      <c r="L21" s="361">
        <v>43952</v>
      </c>
    </row>
    <row r="22" spans="1:12">
      <c r="A22" s="145" t="s">
        <v>21</v>
      </c>
      <c r="B22" s="209">
        <f>+Estado!K$23*'CALCULO GARANTIA 2do Sem'!Q26</f>
        <v>3163426.9822497084</v>
      </c>
      <c r="C22" s="209">
        <f>+Estado!K$24*'CALCULO GARANTIA 2do Sem'!Q26</f>
        <v>418471.5502103896</v>
      </c>
      <c r="D22" s="209">
        <f>+Estado!K$25*'Art.14 Frac.III 1er Sem'!Q25</f>
        <v>303793.48606766766</v>
      </c>
      <c r="E22" s="209">
        <f>+Estado!K$26*'CALCULO GARANTIA 2do Sem'!Q26</f>
        <v>73403.340986137991</v>
      </c>
      <c r="F22" s="209">
        <f>+Estado!K$27*'CALCULO GARANTIA 2do Sem'!Q26</f>
        <v>104756.96283011424</v>
      </c>
      <c r="G22" s="209">
        <f>+Estado!K$28*'CALCULO GARANTIA 2do Sem'!Q26</f>
        <v>8589.2771232770865</v>
      </c>
      <c r="H22" s="209">
        <f>+Estado!K$29*'CALCULO GARANTIA 2do Sem'!Q26</f>
        <v>82691.441859288403</v>
      </c>
      <c r="I22" s="209">
        <f>+Estado!K$30*'CALCULO GARANTIA 2do Sem'!Q26</f>
        <v>22007.324444326692</v>
      </c>
      <c r="J22" s="209">
        <f>+Estado!K$31*'COEF Art 14 F II 1er Sem'!N26</f>
        <v>58580.401056158771</v>
      </c>
      <c r="K22" s="210">
        <f t="shared" si="0"/>
        <v>4235720.7668270692</v>
      </c>
      <c r="L22" s="361">
        <v>43952</v>
      </c>
    </row>
    <row r="23" spans="1:12">
      <c r="A23" s="145" t="s">
        <v>22</v>
      </c>
      <c r="B23" s="209">
        <f>+Estado!K$23*'CALCULO GARANTIA 2do Sem'!Q27</f>
        <v>507415.03433833673</v>
      </c>
      <c r="C23" s="209">
        <f>+Estado!K$24*'CALCULO GARANTIA 2do Sem'!Q27</f>
        <v>67123.014759333761</v>
      </c>
      <c r="D23" s="209">
        <f>+Estado!K$25*'Art.14 Frac.III 1er Sem'!Q26</f>
        <v>398110.48978607834</v>
      </c>
      <c r="E23" s="209">
        <f>+Estado!K$26*'CALCULO GARANTIA 2do Sem'!Q27</f>
        <v>11773.927135356842</v>
      </c>
      <c r="F23" s="209">
        <f>+Estado!K$27*'CALCULO GARANTIA 2do Sem'!Q27</f>
        <v>16803.06142353894</v>
      </c>
      <c r="G23" s="209">
        <f>+Estado!K$28*'CALCULO GARANTIA 2do Sem'!Q27</f>
        <v>1377.7237062540498</v>
      </c>
      <c r="H23" s="209">
        <f>+Estado!K$29*'CALCULO GARANTIA 2do Sem'!Q27</f>
        <v>13263.742468516801</v>
      </c>
      <c r="I23" s="209">
        <f>+Estado!K$30*'CALCULO GARANTIA 2do Sem'!Q27</f>
        <v>3529.9842074026665</v>
      </c>
      <c r="J23" s="209">
        <f>+Estado!K$31*'COEF Art 14 F II 1er Sem'!N27</f>
        <v>4598.7154723856211</v>
      </c>
      <c r="K23" s="210">
        <f t="shared" si="0"/>
        <v>1023995.6932972037</v>
      </c>
      <c r="L23" s="361">
        <v>43952</v>
      </c>
    </row>
    <row r="24" spans="1:12">
      <c r="A24" s="145" t="s">
        <v>23</v>
      </c>
      <c r="B24" s="209">
        <f>+Estado!K$23*'CALCULO GARANTIA 2do Sem'!Q28</f>
        <v>2349834.6869613999</v>
      </c>
      <c r="C24" s="209">
        <f>+Estado!K$24*'CALCULO GARANTIA 2do Sem'!Q28</f>
        <v>310846.10762584105</v>
      </c>
      <c r="D24" s="209">
        <f>+Estado!K$25*'Art.14 Frac.III 1er Sem'!Q27</f>
        <v>0</v>
      </c>
      <c r="E24" s="209">
        <f>+Estado!K$26*'CALCULO GARANTIA 2do Sem'!Q28</f>
        <v>54524.955927832802</v>
      </c>
      <c r="F24" s="209">
        <f>+Estado!K$27*'CALCULO GARANTIA 2do Sem'!Q28</f>
        <v>77814.83383057818</v>
      </c>
      <c r="G24" s="209">
        <f>+Estado!K$28*'CALCULO GARANTIA 2do Sem'!Q28</f>
        <v>6380.2267077607312</v>
      </c>
      <c r="H24" s="209">
        <f>+Estado!K$29*'CALCULO GARANTIA 2do Sem'!Q28</f>
        <v>61424.2780017072</v>
      </c>
      <c r="I24" s="209">
        <f>+Estado!K$30*'CALCULO GARANTIA 2do Sem'!Q28</f>
        <v>16347.326692432665</v>
      </c>
      <c r="J24" s="209">
        <f>+Estado!K$31*'COEF Art 14 F II 1er Sem'!N28</f>
        <v>35132.375240690926</v>
      </c>
      <c r="K24" s="210">
        <f t="shared" si="0"/>
        <v>2912304.7909882437</v>
      </c>
      <c r="L24" s="361">
        <v>43952</v>
      </c>
    </row>
    <row r="25" spans="1:12">
      <c r="A25" s="145" t="s">
        <v>24</v>
      </c>
      <c r="B25" s="209">
        <f>+Estado!K$23*'CALCULO GARANTIA 2do Sem'!Q29</f>
        <v>2289618.6693761712</v>
      </c>
      <c r="C25" s="209">
        <f>+Estado!K$24*'CALCULO GARANTIA 2do Sem'!Q29</f>
        <v>302880.47719789727</v>
      </c>
      <c r="D25" s="209">
        <f>+Estado!K$25*'Art.14 Frac.III 1er Sem'!Q28</f>
        <v>65208.528998453759</v>
      </c>
      <c r="E25" s="209">
        <f>+Estado!K$26*'CALCULO GARANTIA 2do Sem'!Q29</f>
        <v>53127.719039977572</v>
      </c>
      <c r="F25" s="209">
        <f>+Estado!K$27*'CALCULO GARANTIA 2do Sem'!Q29</f>
        <v>75820.778917552423</v>
      </c>
      <c r="G25" s="209">
        <f>+Estado!K$28*'CALCULO GARANTIA 2do Sem'!Q29</f>
        <v>6216.7293154700983</v>
      </c>
      <c r="H25" s="209">
        <f>+Estado!K$29*'CALCULO GARANTIA 2do Sem'!Q29</f>
        <v>59850.24157061951</v>
      </c>
      <c r="I25" s="209">
        <f>+Estado!K$30*'CALCULO GARANTIA 2do Sem'!Q29</f>
        <v>15928.41598477948</v>
      </c>
      <c r="J25" s="209">
        <f>+Estado!K$31*'COEF Art 14 F II 1er Sem'!N29</f>
        <v>170940.02542422383</v>
      </c>
      <c r="K25" s="210">
        <f t="shared" si="0"/>
        <v>3039591.5858251448</v>
      </c>
      <c r="L25" s="361">
        <v>43952</v>
      </c>
    </row>
    <row r="26" spans="1:12">
      <c r="A26" s="145" t="s">
        <v>25</v>
      </c>
      <c r="B26" s="209">
        <f>+Estado!K$23*'CALCULO GARANTIA 2do Sem'!Q30</f>
        <v>36644726.879994743</v>
      </c>
      <c r="C26" s="209">
        <f>+Estado!K$24*'CALCULO GARANTIA 2do Sem'!Q30</f>
        <v>4847520.031457223</v>
      </c>
      <c r="D26" s="209">
        <f>+Estado!K$25*'Art.14 Frac.III 1er Sem'!Q29</f>
        <v>574831.36890375195</v>
      </c>
      <c r="E26" s="209">
        <f>+Estado!K$26*'CALCULO GARANTIA 2do Sem'!Q30</f>
        <v>850294.75869338249</v>
      </c>
      <c r="F26" s="209">
        <f>+Estado!K$27*'CALCULO GARANTIA 2do Sem'!Q30</f>
        <v>1213491.0377976533</v>
      </c>
      <c r="G26" s="209">
        <f>+Estado!K$28*'CALCULO GARANTIA 2do Sem'!Q30</f>
        <v>99497.069489884787</v>
      </c>
      <c r="H26" s="209">
        <f>+Estado!K$29*'CALCULO GARANTIA 2do Sem'!Q30</f>
        <v>957886.91164656577</v>
      </c>
      <c r="I26" s="209">
        <f>+Estado!K$30*'CALCULO GARANTIA 2do Sem'!Q30</f>
        <v>254929.98515434854</v>
      </c>
      <c r="J26" s="209">
        <f>+Estado!K$31*'COEF Art 14 F II 1er Sem'!N30</f>
        <v>1706942.0187746824</v>
      </c>
      <c r="K26" s="210">
        <f t="shared" si="0"/>
        <v>47150120.061912224</v>
      </c>
      <c r="L26" s="361">
        <v>43952</v>
      </c>
    </row>
    <row r="27" spans="1:12">
      <c r="A27" s="145" t="s">
        <v>248</v>
      </c>
      <c r="B27" s="209">
        <f>+Estado!K$23*'CALCULO GARANTIA 2do Sem'!Q31</f>
        <v>943586.67215830449</v>
      </c>
      <c r="C27" s="209">
        <f>+Estado!K$24*'CALCULO GARANTIA 2do Sem'!Q31</f>
        <v>124821.65059334988</v>
      </c>
      <c r="D27" s="209">
        <f>+Estado!K$25*'Art.14 Frac.III 1er Sem'!Q30</f>
        <v>291150.87406298943</v>
      </c>
      <c r="E27" s="209">
        <f>+Estado!K$26*'CALCULO GARANTIA 2do Sem'!Q31</f>
        <v>21894.740936032114</v>
      </c>
      <c r="F27" s="209">
        <f>+Estado!K$27*'CALCULO GARANTIA 2do Sem'!Q31</f>
        <v>31246.896007690459</v>
      </c>
      <c r="G27" s="209">
        <f>+Estado!K$28*'CALCULO GARANTIA 2do Sem'!Q31</f>
        <v>2562.0086894607912</v>
      </c>
      <c r="H27" s="209">
        <f>+Estado!K$29*'CALCULO GARANTIA 2do Sem'!Q31</f>
        <v>24665.194701123895</v>
      </c>
      <c r="I27" s="209">
        <f>+Estado!K$30*'CALCULO GARANTIA 2do Sem'!Q31</f>
        <v>6564.3424526784793</v>
      </c>
      <c r="J27" s="209">
        <f>+Estado!K$31*'COEF Art 14 F II 1er Sem'!N31</f>
        <v>9763.217025916545</v>
      </c>
      <c r="K27" s="210">
        <f t="shared" si="0"/>
        <v>1456255.5966275458</v>
      </c>
      <c r="L27" s="361">
        <v>43952</v>
      </c>
    </row>
    <row r="28" spans="1:12">
      <c r="A28" s="145" t="s">
        <v>27</v>
      </c>
      <c r="B28" s="209">
        <f>+Estado!K$23*'CALCULO GARANTIA 2do Sem'!Q32</f>
        <v>1624238.5434173839</v>
      </c>
      <c r="C28" s="209">
        <f>+Estado!K$24*'CALCULO GARANTIA 2do Sem'!Q32</f>
        <v>214861.16954466983</v>
      </c>
      <c r="D28" s="209">
        <f>+Estado!K$25*'Art.14 Frac.III 1er Sem'!Q31</f>
        <v>97222.136344650207</v>
      </c>
      <c r="E28" s="209">
        <f>+Estado!K$26*'CALCULO GARANTIA 2do Sem'!Q32</f>
        <v>37688.410800778591</v>
      </c>
      <c r="F28" s="209">
        <f>+Estado!K$27*'CALCULO GARANTIA 2do Sem'!Q32</f>
        <v>53786.69957446256</v>
      </c>
      <c r="G28" s="209">
        <f>+Estado!K$28*'CALCULO GARANTIA 2do Sem'!Q32</f>
        <v>4410.1017794943346</v>
      </c>
      <c r="H28" s="209">
        <f>+Estado!K$29*'CALCULO GARANTIA 2do Sem'!Q32</f>
        <v>42457.31854480716</v>
      </c>
      <c r="I28" s="209">
        <f>+Estado!K$30*'CALCULO GARANTIA 2do Sem'!Q32</f>
        <v>11299.500446995111</v>
      </c>
      <c r="J28" s="209">
        <f>+Estado!K$31*'COEF Art 14 F II 1er Sem'!N32</f>
        <v>42904.206260336796</v>
      </c>
      <c r="K28" s="210">
        <f t="shared" si="0"/>
        <v>2128868.0867135786</v>
      </c>
      <c r="L28" s="361">
        <v>43952</v>
      </c>
    </row>
    <row r="29" spans="1:12">
      <c r="A29" s="145" t="s">
        <v>28</v>
      </c>
      <c r="B29" s="209">
        <f>+Estado!K$23*'CALCULO GARANTIA 2do Sem'!Q33</f>
        <v>932189.26811731281</v>
      </c>
      <c r="C29" s="209">
        <f>+Estado!K$24*'CALCULO GARANTIA 2do Sem'!Q33</f>
        <v>123313.95360392354</v>
      </c>
      <c r="D29" s="209">
        <f>+Estado!K$25*'Art.14 Frac.III 1er Sem'!Q32</f>
        <v>266313.77867990203</v>
      </c>
      <c r="E29" s="209">
        <f>+Estado!K$26*'CALCULO GARANTIA 2do Sem'!Q33</f>
        <v>21630.278522367444</v>
      </c>
      <c r="F29" s="209">
        <f>+Estado!K$27*'CALCULO GARANTIA 2do Sem'!Q33</f>
        <v>30869.470690722068</v>
      </c>
      <c r="G29" s="209">
        <f>+Estado!K$28*'CALCULO GARANTIA 2do Sem'!Q33</f>
        <v>2531.0626735282799</v>
      </c>
      <c r="H29" s="209">
        <f>+Estado!K$29*'CALCULO GARANTIA 2do Sem'!Q33</f>
        <v>24367.268503082734</v>
      </c>
      <c r="I29" s="209">
        <f>+Estado!K$30*'CALCULO GARANTIA 2do Sem'!Q33</f>
        <v>6485.0530080475164</v>
      </c>
      <c r="J29" s="209">
        <f>+Estado!K$31*'COEF Art 14 F II 1er Sem'!N33</f>
        <v>12448.196900733459</v>
      </c>
      <c r="K29" s="210">
        <f t="shared" si="0"/>
        <v>1420148.3306996198</v>
      </c>
      <c r="L29" s="361">
        <v>43952</v>
      </c>
    </row>
    <row r="30" spans="1:12">
      <c r="A30" s="145" t="s">
        <v>29</v>
      </c>
      <c r="B30" s="209">
        <f>+Estado!K$23*'CALCULO GARANTIA 2do Sem'!Q34</f>
        <v>1300301.1105773514</v>
      </c>
      <c r="C30" s="209">
        <f>+Estado!K$24*'CALCULO GARANTIA 2do Sem'!Q34</f>
        <v>172009.35078849981</v>
      </c>
      <c r="D30" s="209">
        <f>+Estado!K$25*'Art.14 Frac.III 1er Sem'!Q33</f>
        <v>245867.58404837339</v>
      </c>
      <c r="E30" s="209">
        <f>+Estado!K$26*'CALCULO GARANTIA 2do Sem'!Q34</f>
        <v>30171.850445710428</v>
      </c>
      <c r="F30" s="209">
        <f>+Estado!K$27*'CALCULO GARANTIA 2do Sem'!Q34</f>
        <v>43059.503466660244</v>
      </c>
      <c r="G30" s="209">
        <f>+Estado!K$28*'CALCULO GARANTIA 2do Sem'!Q34</f>
        <v>3530.5529873526966</v>
      </c>
      <c r="H30" s="209">
        <f>+Estado!K$29*'CALCULO GARANTIA 2do Sem'!Q34</f>
        <v>33989.649291164736</v>
      </c>
      <c r="I30" s="209">
        <f>+Estado!K$30*'CALCULO GARANTIA 2do Sem'!Q34</f>
        <v>9045.932963321753</v>
      </c>
      <c r="J30" s="209">
        <f>+Estado!K$31*'COEF Art 14 F II 1er Sem'!N34</f>
        <v>24475.430675832984</v>
      </c>
      <c r="K30" s="210">
        <f t="shared" si="0"/>
        <v>1862450.9652442671</v>
      </c>
      <c r="L30" s="361">
        <v>43952</v>
      </c>
    </row>
    <row r="31" spans="1:12">
      <c r="A31" s="145" t="s">
        <v>30</v>
      </c>
      <c r="B31" s="209">
        <f>+Estado!K$23*'CALCULO GARANTIA 2do Sem'!Q35</f>
        <v>1223891.0666357293</v>
      </c>
      <c r="C31" s="209">
        <f>+Estado!K$24*'CALCULO GARANTIA 2do Sem'!Q35</f>
        <v>161901.5058092062</v>
      </c>
      <c r="D31" s="209">
        <f>+Estado!K$25*'Art.14 Frac.III 1er Sem'!Q34</f>
        <v>87819.073932069325</v>
      </c>
      <c r="E31" s="209">
        <f>+Estado!K$26*'CALCULO GARANTIA 2do Sem'!Q35</f>
        <v>28398.85156137267</v>
      </c>
      <c r="F31" s="209">
        <f>+Estado!K$27*'CALCULO GARANTIA 2do Sem'!Q35</f>
        <v>40529.182969947702</v>
      </c>
      <c r="G31" s="209">
        <f>+Estado!K$28*'CALCULO GARANTIA 2do Sem'!Q35</f>
        <v>3323.0858809206607</v>
      </c>
      <c r="H31" s="209">
        <f>+Estado!K$29*'CALCULO GARANTIA 2do Sem'!Q35</f>
        <v>31992.303772675517</v>
      </c>
      <c r="I31" s="209">
        <f>+Estado!K$30*'CALCULO GARANTIA 2do Sem'!Q35</f>
        <v>8514.3636755638709</v>
      </c>
      <c r="J31" s="209">
        <f>+Estado!K$31*'COEF Art 14 F II 1er Sem'!N35</f>
        <v>19305.852149869286</v>
      </c>
      <c r="K31" s="210">
        <f t="shared" si="0"/>
        <v>1605675.2863873548</v>
      </c>
      <c r="L31" s="361">
        <v>43952</v>
      </c>
    </row>
    <row r="32" spans="1:12">
      <c r="A32" s="145" t="s">
        <v>31</v>
      </c>
      <c r="B32" s="209">
        <f>+Estado!K$23*'CALCULO GARANTIA 2do Sem'!Q36</f>
        <v>11369232.667187391</v>
      </c>
      <c r="C32" s="209">
        <f>+Estado!K$24*'CALCULO GARANTIA 2do Sem'!Q36</f>
        <v>1503970.3605097958</v>
      </c>
      <c r="D32" s="209">
        <f>+Estado!K$25*'Art.14 Frac.III 1er Sem'!Q35</f>
        <v>0</v>
      </c>
      <c r="E32" s="209">
        <f>+Estado!K$26*'CALCULO GARANTIA 2do Sem'!Q36</f>
        <v>263808.7323978006</v>
      </c>
      <c r="F32" s="209">
        <f>+Estado!K$27*'CALCULO GARANTIA 2do Sem'!Q36</f>
        <v>376492.42122746003</v>
      </c>
      <c r="G32" s="209">
        <f>+Estado!K$28*'CALCULO GARANTIA 2do Sem'!Q36</f>
        <v>30869.525551065432</v>
      </c>
      <c r="H32" s="209">
        <f>+Estado!K$29*'CALCULO GARANTIA 2do Sem'!Q36</f>
        <v>297189.80313396017</v>
      </c>
      <c r="I32" s="209">
        <f>+Estado!K$30*'CALCULO GARANTIA 2do Sem'!Q36</f>
        <v>79093.462056738674</v>
      </c>
      <c r="J32" s="209">
        <f>+Estado!K$31*'COEF Art 14 F II 1er Sem'!N36</f>
        <v>826069.62668615987</v>
      </c>
      <c r="K32" s="210">
        <f t="shared" si="0"/>
        <v>14746726.598750373</v>
      </c>
      <c r="L32" s="361">
        <v>43952</v>
      </c>
    </row>
    <row r="33" spans="1:12">
      <c r="A33" s="145" t="s">
        <v>32</v>
      </c>
      <c r="B33" s="209">
        <f>+Estado!K$23*'CALCULO GARANTIA 2do Sem'!Q37</f>
        <v>2215605.5126684238</v>
      </c>
      <c r="C33" s="209">
        <f>+Estado!K$24*'CALCULO GARANTIA 2do Sem'!Q37</f>
        <v>293089.70263687702</v>
      </c>
      <c r="D33" s="209">
        <f>+Estado!K$25*'Art.14 Frac.III 1er Sem'!Q36</f>
        <v>284215.12411895033</v>
      </c>
      <c r="E33" s="209">
        <f>+Estado!K$26*'CALCULO GARANTIA 2do Sem'!Q37</f>
        <v>51410.336906688812</v>
      </c>
      <c r="F33" s="209">
        <f>+Estado!K$27*'CALCULO GARANTIA 2do Sem'!Q37</f>
        <v>73369.831400926327</v>
      </c>
      <c r="G33" s="209">
        <f>+Estado!K$28*'CALCULO GARANTIA 2do Sem'!Q37</f>
        <v>6015.7701919314613</v>
      </c>
      <c r="H33" s="209">
        <f>+Estado!K$29*'CALCULO GARANTIA 2do Sem'!Q37</f>
        <v>57915.550275684487</v>
      </c>
      <c r="I33" s="209">
        <f>+Estado!K$30*'CALCULO GARANTIA 2do Sem'!Q37</f>
        <v>15413.521358807166</v>
      </c>
      <c r="J33" s="209">
        <f>+Estado!K$31*'COEF Art 14 F II 1er Sem'!N37</f>
        <v>30332.915390669594</v>
      </c>
      <c r="K33" s="210">
        <f t="shared" si="0"/>
        <v>3027368.2649489585</v>
      </c>
      <c r="L33" s="361">
        <v>43952</v>
      </c>
    </row>
    <row r="34" spans="1:12">
      <c r="A34" s="145" t="s">
        <v>33</v>
      </c>
      <c r="B34" s="209">
        <f>+Estado!K$23*'CALCULO GARANTIA 2do Sem'!Q38</f>
        <v>8123312.3039439274</v>
      </c>
      <c r="C34" s="209">
        <f>+Estado!K$24*'CALCULO GARANTIA 2do Sem'!Q38</f>
        <v>1074586.2356706085</v>
      </c>
      <c r="D34" s="209">
        <f>+Estado!K$25*'Art.14 Frac.III 1er Sem'!Q37</f>
        <v>189384.59484880714</v>
      </c>
      <c r="E34" s="209">
        <f>+Estado!K$26*'CALCULO GARANTIA 2do Sem'!Q38</f>
        <v>188491.23634876378</v>
      </c>
      <c r="F34" s="209">
        <f>+Estado!K$27*'CALCULO GARANTIA 2do Sem'!Q38</f>
        <v>269003.68804355455</v>
      </c>
      <c r="G34" s="209">
        <f>+Estado!K$28*'CALCULO GARANTIA 2do Sem'!Q38</f>
        <v>22056.263959625423</v>
      </c>
      <c r="H34" s="209">
        <f>+Estado!K$29*'CALCULO GARANTIA 2do Sem'!Q38</f>
        <v>212341.99836302651</v>
      </c>
      <c r="I34" s="209">
        <f>+Estado!K$30*'CALCULO GARANTIA 2do Sem'!Q38</f>
        <v>56512.247773883784</v>
      </c>
      <c r="J34" s="209">
        <f>+Estado!K$31*'COEF Art 14 F II 1er Sem'!N38</f>
        <v>237557.50766101188</v>
      </c>
      <c r="K34" s="210">
        <f t="shared" si="0"/>
        <v>10373246.07661321</v>
      </c>
      <c r="L34" s="361">
        <v>43952</v>
      </c>
    </row>
    <row r="35" spans="1:12">
      <c r="A35" s="145" t="s">
        <v>34</v>
      </c>
      <c r="B35" s="209">
        <f>+Estado!K$23*'CALCULO GARANTIA 2do Sem'!Q39</f>
        <v>1733240.6937637893</v>
      </c>
      <c r="C35" s="209">
        <f>+Estado!K$24*'CALCULO GARANTIA 2do Sem'!Q39</f>
        <v>229280.43671526437</v>
      </c>
      <c r="D35" s="209">
        <f>+Estado!K$25*'Art.14 Frac.III 1er Sem'!Q38</f>
        <v>940799.59214156982</v>
      </c>
      <c r="E35" s="209">
        <f>+Estado!K$26*'CALCULO GARANTIA 2do Sem'!Q39</f>
        <v>40217.668487140414</v>
      </c>
      <c r="F35" s="209">
        <f>+Estado!K$27*'CALCULO GARANTIA 2do Sem'!Q39</f>
        <v>57396.308481610569</v>
      </c>
      <c r="G35" s="209">
        <f>+Estado!K$28*'CALCULO GARANTIA 2do Sem'!Q39</f>
        <v>4706.062356935121</v>
      </c>
      <c r="H35" s="209">
        <f>+Estado!K$29*'CALCULO GARANTIA 2do Sem'!Q39</f>
        <v>45306.616166811094</v>
      </c>
      <c r="I35" s="209">
        <f>+Estado!K$30*'CALCULO GARANTIA 2do Sem'!Q39</f>
        <v>12057.806455403957</v>
      </c>
      <c r="J35" s="209">
        <f>+Estado!K$31*'COEF Art 14 F II 1er Sem'!N39</f>
        <v>29629.587059080102</v>
      </c>
      <c r="K35" s="210">
        <f t="shared" si="0"/>
        <v>3092634.7716276045</v>
      </c>
      <c r="L35" s="361">
        <v>43952</v>
      </c>
    </row>
    <row r="36" spans="1:12">
      <c r="A36" s="145" t="s">
        <v>35</v>
      </c>
      <c r="B36" s="209">
        <f>+Estado!K$23*'CALCULO GARANTIA 2do Sem'!Q40</f>
        <v>1665996.7146243362</v>
      </c>
      <c r="C36" s="209">
        <f>+Estado!K$24*'CALCULO GARANTIA 2do Sem'!Q40</f>
        <v>220385.11769867365</v>
      </c>
      <c r="D36" s="209">
        <f>+Estado!K$25*'Art.14 Frac.III 1er Sem'!Q39</f>
        <v>238601.64612630539</v>
      </c>
      <c r="E36" s="209">
        <f>+Estado!K$26*'CALCULO GARANTIA 2do Sem'!Q40</f>
        <v>38657.356598250932</v>
      </c>
      <c r="F36" s="209">
        <f>+Estado!K$27*'CALCULO GARANTIA 2do Sem'!Q40</f>
        <v>55169.522447734416</v>
      </c>
      <c r="G36" s="209">
        <f>+Estado!K$28*'CALCULO GARANTIA 2do Sem'!Q40</f>
        <v>4523.48277632793</v>
      </c>
      <c r="H36" s="209">
        <f>+Estado!K$29*'CALCULO GARANTIA 2do Sem'!Q40</f>
        <v>43548.870019168753</v>
      </c>
      <c r="I36" s="209">
        <f>+Estado!K$30*'CALCULO GARANTIA 2do Sem'!Q40</f>
        <v>11590.003634553939</v>
      </c>
      <c r="J36" s="209">
        <f>+Estado!K$31*'COEF Art 14 F II 1er Sem'!N40</f>
        <v>18795.118011865208</v>
      </c>
      <c r="K36" s="210">
        <f t="shared" si="0"/>
        <v>2297267.8319372167</v>
      </c>
      <c r="L36" s="361">
        <v>43952</v>
      </c>
    </row>
    <row r="37" spans="1:12">
      <c r="A37" s="145" t="s">
        <v>36</v>
      </c>
      <c r="B37" s="209">
        <f>+Estado!K$23*'CALCULO GARANTIA 2do Sem'!Q41</f>
        <v>1749276.3285592932</v>
      </c>
      <c r="C37" s="209">
        <f>+Estado!K$24*'CALCULO GARANTIA 2do Sem'!Q41</f>
        <v>231401.69855855496</v>
      </c>
      <c r="D37" s="209">
        <f>+Estado!K$25*'Art.14 Frac.III 1er Sem'!Q40</f>
        <v>43852.572138956864</v>
      </c>
      <c r="E37" s="209">
        <f>+Estado!K$26*'CALCULO GARANTIA 2do Sem'!Q41</f>
        <v>40589.755206836555</v>
      </c>
      <c r="F37" s="209">
        <f>+Estado!K$27*'CALCULO GARANTIA 2do Sem'!Q41</f>
        <v>57927.328924837384</v>
      </c>
      <c r="G37" s="209">
        <f>+Estado!K$28*'CALCULO GARANTIA 2do Sem'!Q41</f>
        <v>4749.6020093055058</v>
      </c>
      <c r="H37" s="209">
        <f>+Estado!K$29*'CALCULO GARANTIA 2do Sem'!Q41</f>
        <v>45725.784925821361</v>
      </c>
      <c r="I37" s="209">
        <f>+Estado!K$30*'CALCULO GARANTIA 2do Sem'!Q41</f>
        <v>12169.36313731745</v>
      </c>
      <c r="J37" s="209">
        <f>+Estado!K$31*'COEF Art 14 F II 1er Sem'!N41</f>
        <v>31056.095564178224</v>
      </c>
      <c r="K37" s="210">
        <f t="shared" si="0"/>
        <v>2216748.5290251016</v>
      </c>
      <c r="L37" s="361">
        <v>43952</v>
      </c>
    </row>
    <row r="38" spans="1:12">
      <c r="A38" s="145" t="s">
        <v>37</v>
      </c>
      <c r="B38" s="209">
        <f>+Estado!K$23*'CALCULO GARANTIA 2do Sem'!Q42</f>
        <v>2463931.5343220467</v>
      </c>
      <c r="C38" s="209">
        <f>+Estado!K$24*'CALCULO GARANTIA 2do Sem'!Q42</f>
        <v>325939.32294487231</v>
      </c>
      <c r="D38" s="209">
        <f>+Estado!K$25*'Art.14 Frac.III 1er Sem'!Q41</f>
        <v>336577.29948959308</v>
      </c>
      <c r="E38" s="209">
        <f>+Estado!K$26*'CALCULO GARANTIA 2do Sem'!Q42</f>
        <v>57172.429645181212</v>
      </c>
      <c r="F38" s="209">
        <f>+Estado!K$27*'CALCULO GARANTIA 2do Sem'!Q42</f>
        <v>81593.153755475709</v>
      </c>
      <c r="G38" s="209">
        <f>+Estado!K$28*'CALCULO GARANTIA 2do Sem'!Q42</f>
        <v>6690.0203101962452</v>
      </c>
      <c r="H38" s="209">
        <f>+Estado!K$29*'CALCULO GARANTIA 2do Sem'!Q42</f>
        <v>64406.750134868729</v>
      </c>
      <c r="I38" s="209">
        <f>+Estado!K$30*'CALCULO GARANTIA 2do Sem'!Q42</f>
        <v>17141.07548196688</v>
      </c>
      <c r="J38" s="209">
        <f>+Estado!K$31*'COEF Art 14 F II 1er Sem'!N42</f>
        <v>32379.102396978014</v>
      </c>
      <c r="K38" s="210">
        <f t="shared" si="0"/>
        <v>3385830.6884811786</v>
      </c>
      <c r="L38" s="361">
        <v>43952</v>
      </c>
    </row>
    <row r="39" spans="1:12">
      <c r="A39" s="145" t="s">
        <v>38</v>
      </c>
      <c r="B39" s="209">
        <f>+Estado!K$23*'CALCULO GARANTIA 2do Sem'!Q43</f>
        <v>5780610.9108753726</v>
      </c>
      <c r="C39" s="209">
        <f>+Estado!K$24*'CALCULO GARANTIA 2do Sem'!Q43</f>
        <v>764683.75044231105</v>
      </c>
      <c r="D39" s="209">
        <f>+Estado!K$25*'Art.14 Frac.III 1er Sem'!Q42</f>
        <v>144929.79179151449</v>
      </c>
      <c r="E39" s="209">
        <f>+Estado!K$26*'CALCULO GARANTIA 2do Sem'!Q43</f>
        <v>134131.79952629009</v>
      </c>
      <c r="F39" s="209">
        <f>+Estado!K$27*'CALCULO GARANTIA 2do Sem'!Q43</f>
        <v>191425.07341682771</v>
      </c>
      <c r="G39" s="209">
        <f>+Estado!K$28*'CALCULO GARANTIA 2do Sem'!Q43</f>
        <v>15695.405436555286</v>
      </c>
      <c r="H39" s="209">
        <f>+Estado!K$29*'CALCULO GARANTIA 2do Sem'!Q43</f>
        <v>151104.18344724324</v>
      </c>
      <c r="I39" s="209">
        <f>+Estado!K$30*'CALCULO GARANTIA 2do Sem'!Q43</f>
        <v>40214.545970515232</v>
      </c>
      <c r="J39" s="209">
        <f>+Estado!K$31*'COEF Art 14 F II 1er Sem'!N43</f>
        <v>176440.25045322644</v>
      </c>
      <c r="K39" s="210">
        <f t="shared" si="0"/>
        <v>7399235.7113598557</v>
      </c>
      <c r="L39" s="361">
        <v>43952</v>
      </c>
    </row>
    <row r="40" spans="1:12">
      <c r="A40" s="145" t="s">
        <v>39</v>
      </c>
      <c r="B40" s="209">
        <f>+Estado!K$23*'CALCULO GARANTIA 2do Sem'!Q44</f>
        <v>119630960.58224282</v>
      </c>
      <c r="C40" s="209">
        <f>+Estado!K$24*'CALCULO GARANTIA 2do Sem'!Q44</f>
        <v>15825291.308733439</v>
      </c>
      <c r="D40" s="209">
        <f>+Estado!K$25*'Art.14 Frac.III 1er Sem'!Q43</f>
        <v>0</v>
      </c>
      <c r="E40" s="209">
        <f>+Estado!K$26*'CALCULO GARANTIA 2do Sem'!Q44</f>
        <v>2775885.8482874385</v>
      </c>
      <c r="F40" s="209">
        <f>+Estado!K$27*'CALCULO GARANTIA 2do Sem'!Q44</f>
        <v>3961582.2212316301</v>
      </c>
      <c r="G40" s="209">
        <f>+Estado!K$28*'CALCULO GARANTIA 2do Sem'!Q44</f>
        <v>324819.72200729331</v>
      </c>
      <c r="H40" s="209">
        <f>+Estado!K$29*'CALCULO GARANTIA 2do Sem'!Q44</f>
        <v>3127132.9090460683</v>
      </c>
      <c r="I40" s="209">
        <f>+Estado!K$30*'CALCULO GARANTIA 2do Sem'!Q44</f>
        <v>832248.5007216949</v>
      </c>
      <c r="J40" s="209">
        <f>+Estado!K$31*'COEF Art 14 F II 1er Sem'!N44</f>
        <v>3318899.0028254581</v>
      </c>
      <c r="K40" s="210">
        <f t="shared" si="0"/>
        <v>149796820.09509584</v>
      </c>
      <c r="L40" s="361">
        <v>43952</v>
      </c>
    </row>
    <row r="41" spans="1:12">
      <c r="A41" s="145" t="s">
        <v>40</v>
      </c>
      <c r="B41" s="209">
        <f>+Estado!K$23*'CALCULO GARANTIA 2do Sem'!Q45</f>
        <v>617846.3298526603</v>
      </c>
      <c r="C41" s="209">
        <f>+Estado!K$24*'CALCULO GARANTIA 2do Sem'!Q45</f>
        <v>81731.335319575111</v>
      </c>
      <c r="D41" s="209">
        <f>+Estado!K$25*'Art.14 Frac.III 1er Sem'!Q44</f>
        <v>162586.3796785977</v>
      </c>
      <c r="E41" s="209">
        <f>+Estado!K$26*'CALCULO GARANTIA 2do Sem'!Q45</f>
        <v>14336.346336325461</v>
      </c>
      <c r="F41" s="209">
        <f>+Estado!K$27*'CALCULO GARANTIA 2do Sem'!Q45</f>
        <v>20459.996508302087</v>
      </c>
      <c r="G41" s="209">
        <f>+Estado!K$28*'CALCULO GARANTIA 2do Sem'!Q45</f>
        <v>1677.5646716303004</v>
      </c>
      <c r="H41" s="209">
        <f>+Estado!K$29*'CALCULO GARANTIA 2do Sem'!Q45</f>
        <v>16150.397701499121</v>
      </c>
      <c r="I41" s="209">
        <f>+Estado!K$30*'CALCULO GARANTIA 2do Sem'!Q45</f>
        <v>4298.2324909343142</v>
      </c>
      <c r="J41" s="209">
        <f>+Estado!K$31*'COEF Art 14 F II 1er Sem'!N45</f>
        <v>6560.4092710069053</v>
      </c>
      <c r="K41" s="210">
        <f t="shared" si="0"/>
        <v>925646.99183053139</v>
      </c>
      <c r="L41" s="361">
        <v>43952</v>
      </c>
    </row>
    <row r="42" spans="1:12">
      <c r="A42" s="145" t="s">
        <v>41</v>
      </c>
      <c r="B42" s="209">
        <f>+Estado!K$23*'CALCULO GARANTIA 2do Sem'!Q46</f>
        <v>2601274.6920283078</v>
      </c>
      <c r="C42" s="209">
        <f>+Estado!K$24*'CALCULO GARANTIA 2do Sem'!Q46</f>
        <v>344107.65887885226</v>
      </c>
      <c r="D42" s="209">
        <f>+Estado!K$25*'Art.14 Frac.III 1er Sem'!Q45</f>
        <v>111390.11180277541</v>
      </c>
      <c r="E42" s="209">
        <f>+Estado!K$26*'CALCULO GARANTIA 2do Sem'!Q46</f>
        <v>60359.304731533317</v>
      </c>
      <c r="F42" s="209">
        <f>+Estado!K$27*'CALCULO GARANTIA 2do Sem'!Q46</f>
        <v>86141.275822947413</v>
      </c>
      <c r="G42" s="209">
        <f>+Estado!K$28*'CALCULO GARANTIA 2do Sem'!Q46</f>
        <v>7062.9318549052941</v>
      </c>
      <c r="H42" s="209">
        <f>+Estado!K$29*'CALCULO GARANTIA 2do Sem'!Q46</f>
        <v>67996.876856289571</v>
      </c>
      <c r="I42" s="209">
        <f>+Estado!K$30*'CALCULO GARANTIA 2do Sem'!Q46</f>
        <v>18096.544171084683</v>
      </c>
      <c r="J42" s="209">
        <f>+Estado!K$31*'COEF Art 14 F II 1er Sem'!N46</f>
        <v>218332.31890619852</v>
      </c>
      <c r="K42" s="210">
        <f t="shared" si="0"/>
        <v>3514761.7150528939</v>
      </c>
      <c r="L42" s="361">
        <v>43952</v>
      </c>
    </row>
    <row r="43" spans="1:12">
      <c r="A43" s="145" t="s">
        <v>249</v>
      </c>
      <c r="B43" s="209">
        <f>+Estado!K$23*'CALCULO GARANTIA 2do Sem'!Q47</f>
        <v>1310433.2860528245</v>
      </c>
      <c r="C43" s="209">
        <f>+Estado!K$24*'CALCULO GARANTIA 2do Sem'!Q47</f>
        <v>173349.67797228377</v>
      </c>
      <c r="D43" s="209">
        <f>+Estado!K$25*'Art.14 Frac.III 1er Sem'!Q46</f>
        <v>408872.21937261755</v>
      </c>
      <c r="E43" s="209">
        <f>+Estado!K$26*'CALCULO GARANTIA 2do Sem'!Q47</f>
        <v>30406.954823187989</v>
      </c>
      <c r="F43" s="209">
        <f>+Estado!K$27*'CALCULO GARANTIA 2do Sem'!Q47</f>
        <v>43395.030708359838</v>
      </c>
      <c r="G43" s="209">
        <f>+Estado!K$28*'CALCULO GARANTIA 2do Sem'!Q47</f>
        <v>3558.0636786089931</v>
      </c>
      <c r="H43" s="209">
        <f>+Estado!K$29*'CALCULO GARANTIA 2do Sem'!Q47</f>
        <v>34254.502630261675</v>
      </c>
      <c r="I43" s="209">
        <f>+Estado!K$30*'CALCULO GARANTIA 2do Sem'!Q47</f>
        <v>9116.4204676222344</v>
      </c>
      <c r="J43" s="209">
        <f>+Estado!K$31*'COEF Art 14 F II 1er Sem'!N47</f>
        <v>17870.708369223954</v>
      </c>
      <c r="K43" s="210">
        <f t="shared" si="0"/>
        <v>2031256.8640749904</v>
      </c>
      <c r="L43" s="361">
        <v>43952</v>
      </c>
    </row>
    <row r="44" spans="1:12">
      <c r="A44" s="145" t="s">
        <v>43</v>
      </c>
      <c r="B44" s="209">
        <f>+Estado!K$23*'CALCULO GARANTIA 2do Sem'!Q48</f>
        <v>1468437.9085446678</v>
      </c>
      <c r="C44" s="209">
        <f>+Estado!K$24*'CALCULO GARANTIA 2do Sem'!Q48</f>
        <v>194251.20017765695</v>
      </c>
      <c r="D44" s="209">
        <f>+Estado!K$25*'Art.14 Frac.III 1er Sem'!Q47</f>
        <v>310756.2437794687</v>
      </c>
      <c r="E44" s="209">
        <f>+Estado!K$26*'CALCULO GARANTIA 2do Sem'!Q48</f>
        <v>34073.253191139149</v>
      </c>
      <c r="F44" s="209">
        <f>+Estado!K$27*'CALCULO GARANTIA 2do Sem'!Q48</f>
        <v>48627.357693695543</v>
      </c>
      <c r="G44" s="209">
        <f>+Estado!K$28*'CALCULO GARANTIA 2do Sem'!Q48</f>
        <v>3987.0748418052021</v>
      </c>
      <c r="H44" s="209">
        <f>+Estado!K$29*'CALCULO GARANTIA 2do Sem'!Q48</f>
        <v>38384.716517794266</v>
      </c>
      <c r="I44" s="209">
        <f>+Estado!K$30*'CALCULO GARANTIA 2do Sem'!Q48</f>
        <v>10215.626806315235</v>
      </c>
      <c r="J44" s="209">
        <f>+Estado!K$31*'COEF Art 14 F II 1er Sem'!N48</f>
        <v>19922.999708140847</v>
      </c>
      <c r="K44" s="210">
        <f t="shared" si="0"/>
        <v>2128656.3812606833</v>
      </c>
      <c r="L44" s="361">
        <v>43952</v>
      </c>
    </row>
    <row r="45" spans="1:12">
      <c r="A45" s="145" t="s">
        <v>44</v>
      </c>
      <c r="B45" s="209">
        <f>+Estado!K$23*'CALCULO GARANTIA 2do Sem'!Q49</f>
        <v>4224926.1281377254</v>
      </c>
      <c r="C45" s="209">
        <f>+Estado!K$24*'CALCULO GARANTIA 2do Sem'!Q49</f>
        <v>558891.16337650723</v>
      </c>
      <c r="D45" s="209">
        <f>+Estado!K$25*'Art.14 Frac.III 1er Sem'!Q48</f>
        <v>504096.0873454971</v>
      </c>
      <c r="E45" s="209">
        <f>+Estado!K$26*'CALCULO GARANTIA 2do Sem'!Q49</f>
        <v>98034.092446284019</v>
      </c>
      <c r="F45" s="209">
        <f>+Estado!K$27*'CALCULO GARANTIA 2do Sem'!Q49</f>
        <v>139908.5333243724</v>
      </c>
      <c r="G45" s="209">
        <f>+Estado!K$28*'CALCULO GARANTIA 2do Sem'!Q49</f>
        <v>11471.439531738963</v>
      </c>
      <c r="H45" s="209">
        <f>+Estado!K$29*'CALCULO GARANTIA 2do Sem'!Q49</f>
        <v>110438.84851618543</v>
      </c>
      <c r="I45" s="209">
        <f>+Estado!K$30*'CALCULO GARANTIA 2do Sem'!Q49</f>
        <v>29391.9602307737</v>
      </c>
      <c r="J45" s="209">
        <f>+Estado!K$31*'COEF Art 14 F II 1er Sem'!N49</f>
        <v>99538.633839573929</v>
      </c>
      <c r="K45" s="210">
        <f t="shared" si="0"/>
        <v>5776696.8867486576</v>
      </c>
      <c r="L45" s="361">
        <v>43952</v>
      </c>
    </row>
    <row r="46" spans="1:12">
      <c r="A46" s="145" t="s">
        <v>45</v>
      </c>
      <c r="B46" s="209">
        <f>+Estado!K$23*'CALCULO GARANTIA 2do Sem'!Q50</f>
        <v>3635770.4316944983</v>
      </c>
      <c r="C46" s="209">
        <f>+Estado!K$24*'CALCULO GARANTIA 2do Sem'!Q50</f>
        <v>480955.14683834597</v>
      </c>
      <c r="D46" s="209">
        <f>+Estado!K$25*'Art.14 Frac.III 1er Sem'!Q49</f>
        <v>124422.76491115001</v>
      </c>
      <c r="E46" s="209">
        <f>+Estado!K$26*'CALCULO GARANTIA 2do Sem'!Q50</f>
        <v>84363.476142318352</v>
      </c>
      <c r="F46" s="209">
        <f>+Estado!K$27*'CALCULO GARANTIA 2do Sem'!Q50</f>
        <v>120398.62785168101</v>
      </c>
      <c r="G46" s="209">
        <f>+Estado!K$28*'CALCULO GARANTIA 2do Sem'!Q50</f>
        <v>9871.7751254154737</v>
      </c>
      <c r="H46" s="209">
        <f>+Estado!K$29*'CALCULO GARANTIA 2do Sem'!Q50</f>
        <v>95038.419079417727</v>
      </c>
      <c r="I46" s="209">
        <f>+Estado!K$30*'CALCULO GARANTIA 2do Sem'!Q50</f>
        <v>25293.322698565324</v>
      </c>
      <c r="J46" s="209">
        <f>+Estado!K$31*'COEF Art 14 F II 1er Sem'!N50</f>
        <v>146264.69487188332</v>
      </c>
      <c r="K46" s="210">
        <f t="shared" si="0"/>
        <v>4722378.6592132738</v>
      </c>
      <c r="L46" s="361">
        <v>43952</v>
      </c>
    </row>
    <row r="47" spans="1:12">
      <c r="A47" s="145" t="s">
        <v>46</v>
      </c>
      <c r="B47" s="209">
        <f>+Estado!K$23*'CALCULO GARANTIA 2do Sem'!Q51</f>
        <v>32898451.322677076</v>
      </c>
      <c r="C47" s="209">
        <f>+Estado!K$24*'CALCULO GARANTIA 2do Sem'!Q51</f>
        <v>4351946.7974984227</v>
      </c>
      <c r="D47" s="209">
        <f>+Estado!K$25*'Art.14 Frac.III 1er Sem'!Q50</f>
        <v>593479.74329105625</v>
      </c>
      <c r="E47" s="209">
        <f>+Estado!K$26*'CALCULO GARANTIA 2do Sem'!Q51</f>
        <v>763367.15021535743</v>
      </c>
      <c r="F47" s="209">
        <f>+Estado!K$27*'CALCULO GARANTIA 2do Sem'!Q51</f>
        <v>1089433.029975327</v>
      </c>
      <c r="G47" s="209">
        <f>+Estado!K$28*'CALCULO GARANTIA 2do Sem'!Q51</f>
        <v>89325.252936977617</v>
      </c>
      <c r="H47" s="209">
        <f>+Estado!K$29*'CALCULO GARANTIA 2do Sem'!Q51</f>
        <v>859959.9074277106</v>
      </c>
      <c r="I47" s="209">
        <f>+Estado!K$30*'CALCULO GARANTIA 2do Sem'!Q51</f>
        <v>228867.90055105271</v>
      </c>
      <c r="J47" s="209">
        <f>+Estado!K$31*'COEF Art 14 F II 1er Sem'!N51</f>
        <v>1163975.6729522506</v>
      </c>
      <c r="K47" s="210">
        <f t="shared" si="0"/>
        <v>42038806.777525224</v>
      </c>
      <c r="L47" s="361">
        <v>43952</v>
      </c>
    </row>
    <row r="48" spans="1:12">
      <c r="A48" s="145" t="s">
        <v>47</v>
      </c>
      <c r="B48" s="209">
        <f>+Estado!K$23*'CALCULO GARANTIA 2do Sem'!Q52</f>
        <v>63568192.192456305</v>
      </c>
      <c r="C48" s="209">
        <f>+Estado!K$24*'CALCULO GARANTIA 2do Sem'!Q52</f>
        <v>8409070.3152349088</v>
      </c>
      <c r="D48" s="209">
        <f>+Estado!K$25*'Art.14 Frac.III 1er Sem'!Q51</f>
        <v>1223123.5178096832</v>
      </c>
      <c r="E48" s="209">
        <f>+Estado!K$26*'CALCULO GARANTIA 2do Sem'!Q52</f>
        <v>1475019.8798825636</v>
      </c>
      <c r="F48" s="209">
        <f>+Estado!K$27*'CALCULO GARANTIA 2do Sem'!Q52</f>
        <v>2105062.2581296084</v>
      </c>
      <c r="G48" s="209">
        <f>+Estado!K$28*'CALCULO GARANTIA 2do Sem'!Q52</f>
        <v>172599.15339612114</v>
      </c>
      <c r="H48" s="209">
        <f>+Estado!K$29*'CALCULO GARANTIA 2do Sem'!Q52</f>
        <v>1661661.7036769148</v>
      </c>
      <c r="I48" s="209">
        <f>+Estado!K$30*'CALCULO GARANTIA 2do Sem'!Q52</f>
        <v>442231.11131327896</v>
      </c>
      <c r="J48" s="209">
        <f>+Estado!K$31*'COEF Art 14 F II 1er Sem'!N52</f>
        <v>885988.6540271308</v>
      </c>
      <c r="K48" s="210">
        <f t="shared" si="0"/>
        <v>79942948.785926521</v>
      </c>
      <c r="L48" s="361">
        <v>43952</v>
      </c>
    </row>
    <row r="49" spans="1:12">
      <c r="A49" s="145" t="s">
        <v>48</v>
      </c>
      <c r="B49" s="209">
        <f>+Estado!K$23*'CALCULO GARANTIA 2do Sem'!Q53</f>
        <v>17129391.573824853</v>
      </c>
      <c r="C49" s="209">
        <f>+Estado!K$24*'CALCULO GARANTIA 2do Sem'!Q53</f>
        <v>2265948.6330111362</v>
      </c>
      <c r="D49" s="209">
        <f>+Estado!K$25*'Art.14 Frac.III 1er Sem'!Q52</f>
        <v>370581.45588213421</v>
      </c>
      <c r="E49" s="209">
        <f>+Estado!K$26*'CALCULO GARANTIA 2do Sem'!Q53</f>
        <v>397465.96891083039</v>
      </c>
      <c r="F49" s="209">
        <f>+Estado!K$27*'CALCULO GARANTIA 2do Sem'!Q53</f>
        <v>567240.22601764521</v>
      </c>
      <c r="G49" s="209">
        <f>+Estado!K$28*'CALCULO GARANTIA 2do Sem'!Q53</f>
        <v>46509.400092451797</v>
      </c>
      <c r="H49" s="209">
        <f>+Estado!K$29*'CALCULO GARANTIA 2do Sem'!Q53</f>
        <v>447759.37467808864</v>
      </c>
      <c r="I49" s="209">
        <f>+Estado!K$30*'CALCULO GARANTIA 2do Sem'!Q53</f>
        <v>119165.72755252635</v>
      </c>
      <c r="J49" s="209">
        <f>+Estado!K$31*'COEF Art 14 F II 1er Sem'!N53</f>
        <v>757100.66719245969</v>
      </c>
      <c r="K49" s="210">
        <f t="shared" si="0"/>
        <v>22101163.027162131</v>
      </c>
      <c r="L49" s="361">
        <v>43952</v>
      </c>
    </row>
    <row r="50" spans="1:12">
      <c r="A50" s="145" t="s">
        <v>49</v>
      </c>
      <c r="B50" s="209">
        <f>+Estado!K$23*'CALCULO GARANTIA 2do Sem'!Q54</f>
        <v>5459939.5309367357</v>
      </c>
      <c r="C50" s="209">
        <f>+Estado!K$24*'CALCULO GARANTIA 2do Sem'!Q54</f>
        <v>722263.97902859119</v>
      </c>
      <c r="D50" s="209">
        <f>+Estado!K$25*'Art.14 Frac.III 1er Sem'!Q53</f>
        <v>411328.56841053284</v>
      </c>
      <c r="E50" s="209">
        <f>+Estado!K$26*'CALCULO GARANTIA 2do Sem'!Q54</f>
        <v>126691.02381747584</v>
      </c>
      <c r="F50" s="209">
        <f>+Estado!K$27*'CALCULO GARANTIA 2do Sem'!Q54</f>
        <v>180806.0327317086</v>
      </c>
      <c r="G50" s="209">
        <f>+Estado!K$28*'CALCULO GARANTIA 2do Sem'!Q54</f>
        <v>14824.72456949198</v>
      </c>
      <c r="H50" s="209">
        <f>+Estado!K$29*'CALCULO GARANTIA 2do Sem'!Q54</f>
        <v>142721.88825948586</v>
      </c>
      <c r="I50" s="209">
        <f>+Estado!K$30*'CALCULO GARANTIA 2do Sem'!Q54</f>
        <v>37983.699759138231</v>
      </c>
      <c r="J50" s="209">
        <f>+Estado!K$31*'COEF Art 14 F II 1er Sem'!N54</f>
        <v>154488.16463142386</v>
      </c>
      <c r="K50" s="210">
        <f t="shared" si="0"/>
        <v>7251047.6121445829</v>
      </c>
      <c r="L50" s="361">
        <v>43952</v>
      </c>
    </row>
    <row r="51" spans="1:12">
      <c r="A51" s="145" t="s">
        <v>50</v>
      </c>
      <c r="B51" s="209">
        <f>+Estado!K$23*'CALCULO GARANTIA 2do Sem'!Q55</f>
        <v>1097043.5897972856</v>
      </c>
      <c r="C51" s="209">
        <f>+Estado!K$24*'CALCULO GARANTIA 2do Sem'!Q55</f>
        <v>145121.58309541875</v>
      </c>
      <c r="D51" s="209">
        <f>+Estado!K$25*'Art.14 Frac.III 1er Sem'!Q54</f>
        <v>181276.97353532384</v>
      </c>
      <c r="E51" s="209">
        <f>+Estado!K$26*'CALCULO GARANTIA 2do Sem'!Q55</f>
        <v>25455.515537545161</v>
      </c>
      <c r="F51" s="209">
        <f>+Estado!K$27*'CALCULO GARANTIA 2do Sem'!Q55</f>
        <v>36328.625634241922</v>
      </c>
      <c r="G51" s="209">
        <f>+Estado!K$28*'CALCULO GARANTIA 2do Sem'!Q55</f>
        <v>2978.6720104354845</v>
      </c>
      <c r="H51" s="209">
        <f>+Estado!K$29*'CALCULO GARANTIA 2do Sem'!Q55</f>
        <v>28676.532359319208</v>
      </c>
      <c r="I51" s="209">
        <f>+Estado!K$30*'CALCULO GARANTIA 2do Sem'!Q55</f>
        <v>7631.9113245560466</v>
      </c>
      <c r="J51" s="209">
        <f>+Estado!K$31*'COEF Art 14 F II 1er Sem'!N55</f>
        <v>11281.747773011981</v>
      </c>
      <c r="K51" s="210">
        <f t="shared" si="0"/>
        <v>1535795.1510671377</v>
      </c>
      <c r="L51" s="361">
        <v>43952</v>
      </c>
    </row>
    <row r="52" spans="1:12" ht="13.5" thickBot="1">
      <c r="A52" s="145" t="s">
        <v>51</v>
      </c>
      <c r="B52" s="209">
        <f>+Estado!K$23*'CALCULO GARANTIA 2do Sem'!Q56</f>
        <v>1511409.1094054859</v>
      </c>
      <c r="C52" s="209">
        <f>+Estado!K$24*'CALCULO GARANTIA 2do Sem'!Q56</f>
        <v>199935.61304368125</v>
      </c>
      <c r="D52" s="209">
        <f>+Estado!K$25*'Art.14 Frac.III 1er Sem'!Q55</f>
        <v>298296.61079385038</v>
      </c>
      <c r="E52" s="209">
        <f>+Estado!K$26*'CALCULO GARANTIA 2do Sem'!Q56</f>
        <v>35070.345814761931</v>
      </c>
      <c r="F52" s="209">
        <f>+Estado!K$27*'CALCULO GARANTIA 2do Sem'!Q56</f>
        <v>50050.350073984591</v>
      </c>
      <c r="G52" s="209">
        <f>+Estado!K$28*'CALCULO GARANTIA 2do Sem'!Q56</f>
        <v>4103.7494338171491</v>
      </c>
      <c r="H52" s="209">
        <f>+Estado!K$29*'CALCULO GARANTIA 2do Sem'!Q56</f>
        <v>39507.97638045092</v>
      </c>
      <c r="I52" s="209">
        <f>+Estado!K$30*'CALCULO GARANTIA 2do Sem'!Q56</f>
        <v>10514.568796888327</v>
      </c>
      <c r="J52" s="209">
        <f>+Estado!K$31*'COEF Art 14 F II 1er Sem'!N56</f>
        <v>13824.873755634331</v>
      </c>
      <c r="K52" s="210">
        <f t="shared" si="0"/>
        <v>2162713.1974985553</v>
      </c>
      <c r="L52" s="361">
        <v>43952</v>
      </c>
    </row>
    <row r="53" spans="1:12" ht="14.25" thickTop="1" thickBot="1">
      <c r="A53" s="146" t="s">
        <v>52</v>
      </c>
      <c r="B53" s="211">
        <f t="shared" ref="B53:E53" si="1">SUM(B2:B52)</f>
        <v>454767052.45096844</v>
      </c>
      <c r="C53" s="211">
        <f t="shared" si="1"/>
        <v>60158516.220414631</v>
      </c>
      <c r="D53" s="211">
        <f t="shared" si="1"/>
        <v>13935399.456016947</v>
      </c>
      <c r="E53" s="211">
        <f t="shared" si="1"/>
        <v>10552296.989191059</v>
      </c>
      <c r="F53" s="211">
        <f>SUM(F2:F52)</f>
        <v>15059622.200000001</v>
      </c>
      <c r="G53" s="211">
        <f t="shared" ref="G53:K53" si="2">SUM(G2:G52)</f>
        <v>1234774.9013822258</v>
      </c>
      <c r="H53" s="211">
        <f t="shared" si="2"/>
        <v>11887533.200000003</v>
      </c>
      <c r="I53" s="211">
        <f t="shared" si="2"/>
        <v>3163722.8000000003</v>
      </c>
      <c r="J53" s="211">
        <f t="shared" si="2"/>
        <v>14729400.16363636</v>
      </c>
      <c r="K53" s="212">
        <f t="shared" si="2"/>
        <v>585488318.38160992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6.5" customHeight="1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+Estado!L$23*'CALCULO GARANTIA 2do Sem'!Q6</f>
        <v>19547.310954575401</v>
      </c>
      <c r="C2" s="209">
        <f>+Estado!L$24*'CALCULO GARANTIA 2do Sem'!Q6</f>
        <v>207.62523138753133</v>
      </c>
      <c r="D2" s="209">
        <f>+Estado!L$25*'Art.14 Frac.III 1er Sem'!Q5</f>
        <v>-83110.360081547551</v>
      </c>
      <c r="E2" s="209">
        <f>+Estado!L$26*'CALCULO GARANTIA 2do Sem'!Q6</f>
        <v>605.86083658851703</v>
      </c>
      <c r="F2" s="209">
        <f>+Estado!L$27*'CALCULO GARANTIA 2do Sem'!Q6</f>
        <v>-2.4963715078049824</v>
      </c>
      <c r="G2" s="209">
        <f>+Estado!L$28*'CALCULO GARANTIA 2do Sem'!Q6</f>
        <v>-70.375568021148155</v>
      </c>
      <c r="H2" s="209">
        <f>+Estado!L$29*'CALCULO GARANTIA 2do Sem'!Q6</f>
        <v>0</v>
      </c>
      <c r="I2" s="209">
        <f>+Estado!L$30*'CALCULO GARANTIA 2do Sem'!Q6</f>
        <v>0</v>
      </c>
      <c r="J2" s="209">
        <f>+Estado!L$31*'COEF Art 14 F II 1er Sem'!N6</f>
        <v>0</v>
      </c>
      <c r="K2" s="210">
        <f t="shared" ref="K2:K52" si="0">SUM(B2:J2)</f>
        <v>-62822.434998525059</v>
      </c>
      <c r="L2" s="361">
        <v>43952</v>
      </c>
    </row>
    <row r="3" spans="1:12">
      <c r="A3" s="145" t="s">
        <v>2</v>
      </c>
      <c r="B3" s="209">
        <f>+Estado!L$23*'CALCULO GARANTIA 2do Sem'!Q7</f>
        <v>38718.871243355738</v>
      </c>
      <c r="C3" s="209">
        <f>+Estado!L$24*'CALCULO GARANTIA 2do Sem'!Q7</f>
        <v>411.25936041264492</v>
      </c>
      <c r="D3" s="209">
        <f>+Estado!L$25*'Art.14 Frac.III 1er Sem'!Q6</f>
        <v>-222790.55673530384</v>
      </c>
      <c r="E3" s="209">
        <f>+Estado!L$26*'CALCULO GARANTIA 2do Sem'!Q7</f>
        <v>1200.0754363490471</v>
      </c>
      <c r="F3" s="209">
        <f>+Estado!L$27*'CALCULO GARANTIA 2do Sem'!Q7</f>
        <v>-4.9447561974583873</v>
      </c>
      <c r="G3" s="209">
        <f>+Estado!L$28*'CALCULO GARANTIA 2do Sem'!Q7</f>
        <v>-139.39833275384896</v>
      </c>
      <c r="H3" s="209">
        <f>+Estado!L$29*'CALCULO GARANTIA 2do Sem'!Q7</f>
        <v>0</v>
      </c>
      <c r="I3" s="209">
        <f>+Estado!L$30*'CALCULO GARANTIA 2do Sem'!Q7</f>
        <v>0</v>
      </c>
      <c r="J3" s="209">
        <f>+Estado!L$31*'COEF Art 14 F II 1er Sem'!N7</f>
        <v>0</v>
      </c>
      <c r="K3" s="210">
        <f t="shared" si="0"/>
        <v>-182604.69378413769</v>
      </c>
      <c r="L3" s="361">
        <v>43952</v>
      </c>
    </row>
    <row r="4" spans="1:12">
      <c r="A4" s="145" t="s">
        <v>247</v>
      </c>
      <c r="B4" s="209">
        <f>+Estado!L$23*'CALCULO GARANTIA 2do Sem'!Q8</f>
        <v>40279.051265424801</v>
      </c>
      <c r="C4" s="209">
        <f>+Estado!L$24*'CALCULO GARANTIA 2do Sem'!Q8</f>
        <v>427.83108932415905</v>
      </c>
      <c r="D4" s="209">
        <f>+Estado!L$25*'Art.14 Frac.III 1er Sem'!Q7</f>
        <v>-197828.7953177882</v>
      </c>
      <c r="E4" s="209">
        <f>+Estado!L$26*'CALCULO GARANTIA 2do Sem'!Q8</f>
        <v>1248.4325723047834</v>
      </c>
      <c r="F4" s="209">
        <f>+Estado!L$27*'CALCULO GARANTIA 2do Sem'!Q8</f>
        <v>-5.1440055450126669</v>
      </c>
      <c r="G4" s="209">
        <f>+Estado!L$28*'CALCULO GARANTIA 2do Sem'!Q8</f>
        <v>-145.01539975214408</v>
      </c>
      <c r="H4" s="209">
        <f>+Estado!L$29*'CALCULO GARANTIA 2do Sem'!Q8</f>
        <v>0</v>
      </c>
      <c r="I4" s="209">
        <f>+Estado!L$30*'CALCULO GARANTIA 2do Sem'!Q8</f>
        <v>0</v>
      </c>
      <c r="J4" s="209">
        <f>+Estado!L$31*'COEF Art 14 F II 1er Sem'!N8</f>
        <v>0</v>
      </c>
      <c r="K4" s="210">
        <f t="shared" si="0"/>
        <v>-156023.63979603161</v>
      </c>
      <c r="L4" s="361">
        <v>43952</v>
      </c>
    </row>
    <row r="5" spans="1:12">
      <c r="A5" s="145" t="s">
        <v>4</v>
      </c>
      <c r="B5" s="209">
        <f>+Estado!L$23*'CALCULO GARANTIA 2do Sem'!Q9</f>
        <v>111409.2119979508</v>
      </c>
      <c r="C5" s="209">
        <f>+Estado!L$24*'CALCULO GARANTIA 2do Sem'!Q9</f>
        <v>1183.3527114563424</v>
      </c>
      <c r="D5" s="209">
        <f>+Estado!L$25*'Art.14 Frac.III 1er Sem'!Q8</f>
        <v>-319872.91171082191</v>
      </c>
      <c r="E5" s="209">
        <f>+Estado!L$26*'CALCULO GARANTIA 2do Sem'!Q9</f>
        <v>3453.0825514364001</v>
      </c>
      <c r="F5" s="209">
        <f>+Estado!L$27*'CALCULO GARANTIA 2do Sem'!Q9</f>
        <v>-14.227981699630693</v>
      </c>
      <c r="G5" s="209">
        <f>+Estado!L$28*'CALCULO GARANTIA 2do Sem'!Q9</f>
        <v>-401.10307731658065</v>
      </c>
      <c r="H5" s="209">
        <f>+Estado!L$29*'CALCULO GARANTIA 2do Sem'!Q9</f>
        <v>0</v>
      </c>
      <c r="I5" s="209">
        <f>+Estado!L$30*'CALCULO GARANTIA 2do Sem'!Q9</f>
        <v>0</v>
      </c>
      <c r="J5" s="209">
        <f>+Estado!L$31*'COEF Art 14 F II 1er Sem'!N9</f>
        <v>0</v>
      </c>
      <c r="K5" s="210">
        <f t="shared" si="0"/>
        <v>-204242.59550899453</v>
      </c>
      <c r="L5" s="361">
        <v>43952</v>
      </c>
    </row>
    <row r="6" spans="1:12">
      <c r="A6" s="145" t="s">
        <v>5</v>
      </c>
      <c r="B6" s="209">
        <f>+Estado!L$23*'CALCULO GARANTIA 2do Sem'!Q10</f>
        <v>140707.17883364917</v>
      </c>
      <c r="C6" s="209">
        <f>+Estado!L$24*'CALCULO GARANTIA 2do Sem'!Q10</f>
        <v>1494.5462642463879</v>
      </c>
      <c r="D6" s="209">
        <f>+Estado!L$25*'Art.14 Frac.III 1er Sem'!Q9</f>
        <v>-73915.959871544721</v>
      </c>
      <c r="E6" s="209">
        <f>+Estado!L$26*'CALCULO GARANTIA 2do Sem'!Q10</f>
        <v>4361.1609433271287</v>
      </c>
      <c r="F6" s="209">
        <f>+Estado!L$27*'CALCULO GARANTIA 2do Sem'!Q10</f>
        <v>-17.969601701236762</v>
      </c>
      <c r="G6" s="209">
        <f>+Estado!L$28*'CALCULO GARANTIA 2do Sem'!Q10</f>
        <v>-506.58362462656339</v>
      </c>
      <c r="H6" s="209">
        <f>+Estado!L$29*'CALCULO GARANTIA 2do Sem'!Q10</f>
        <v>0</v>
      </c>
      <c r="I6" s="209">
        <f>+Estado!L$30*'CALCULO GARANTIA 2do Sem'!Q10</f>
        <v>0</v>
      </c>
      <c r="J6" s="209">
        <f>+Estado!L$31*'COEF Art 14 F II 1er Sem'!N10</f>
        <v>0</v>
      </c>
      <c r="K6" s="210">
        <f t="shared" si="0"/>
        <v>72122.372943350172</v>
      </c>
      <c r="L6" s="361">
        <v>43952</v>
      </c>
    </row>
    <row r="7" spans="1:12">
      <c r="A7" s="145" t="s">
        <v>6</v>
      </c>
      <c r="B7" s="209">
        <f>+Estado!L$23*'CALCULO GARANTIA 2do Sem'!Q11</f>
        <v>959965.91769941489</v>
      </c>
      <c r="C7" s="209">
        <f>+Estado!L$24*'CALCULO GARANTIA 2do Sem'!Q11</f>
        <v>10196.448311977769</v>
      </c>
      <c r="D7" s="209">
        <f>+Estado!L$25*'Art.14 Frac.III 1er Sem'!Q10</f>
        <v>-572850.82048465754</v>
      </c>
      <c r="E7" s="209">
        <f>+Estado!L$26*'CALCULO GARANTIA 2do Sem'!Q11</f>
        <v>29753.747476846464</v>
      </c>
      <c r="F7" s="209">
        <f>+Estado!L$27*'CALCULO GARANTIA 2do Sem'!Q11</f>
        <v>-122.59648250225202</v>
      </c>
      <c r="G7" s="209">
        <f>+Estado!L$28*'CALCULO GARANTIA 2do Sem'!Q11</f>
        <v>-3456.1350610338491</v>
      </c>
      <c r="H7" s="209">
        <f>+Estado!L$29*'CALCULO GARANTIA 2do Sem'!Q11</f>
        <v>0</v>
      </c>
      <c r="I7" s="209">
        <f>+Estado!L$30*'CALCULO GARANTIA 2do Sem'!Q11</f>
        <v>0</v>
      </c>
      <c r="J7" s="209">
        <f>+Estado!L$31*'COEF Art 14 F II 1er Sem'!N11</f>
        <v>0</v>
      </c>
      <c r="K7" s="210">
        <f t="shared" si="0"/>
        <v>423486.56146004552</v>
      </c>
      <c r="L7" s="361">
        <v>43952</v>
      </c>
    </row>
    <row r="8" spans="1:12">
      <c r="A8" s="145" t="s">
        <v>7</v>
      </c>
      <c r="B8" s="209">
        <f>+Estado!L$23*'CALCULO GARANTIA 2do Sem'!Q12</f>
        <v>160618.1534301037</v>
      </c>
      <c r="C8" s="209">
        <f>+Estado!L$24*'CALCULO GARANTIA 2do Sem'!Q12</f>
        <v>1706.0342135273343</v>
      </c>
      <c r="D8" s="209">
        <f>+Estado!L$25*'Art.14 Frac.III 1er Sem'!Q11</f>
        <v>0</v>
      </c>
      <c r="E8" s="209">
        <f>+Estado!L$26*'CALCULO GARANTIA 2do Sem'!Q12</f>
        <v>4978.2933844252238</v>
      </c>
      <c r="F8" s="209">
        <f>+Estado!L$27*'CALCULO GARANTIA 2do Sem'!Q12</f>
        <v>-20.512416402999282</v>
      </c>
      <c r="G8" s="209">
        <f>+Estado!L$28*'CALCULO GARANTIA 2do Sem'!Q12</f>
        <v>-578.26847940461414</v>
      </c>
      <c r="H8" s="209">
        <f>+Estado!L$29*'CALCULO GARANTIA 2do Sem'!Q12</f>
        <v>0</v>
      </c>
      <c r="I8" s="209">
        <f>+Estado!L$30*'CALCULO GARANTIA 2do Sem'!Q12</f>
        <v>0</v>
      </c>
      <c r="J8" s="209">
        <f>+Estado!L$31*'COEF Art 14 F II 1er Sem'!N12</f>
        <v>0</v>
      </c>
      <c r="K8" s="210">
        <f t="shared" si="0"/>
        <v>166703.70013224863</v>
      </c>
      <c r="L8" s="361">
        <v>43952</v>
      </c>
    </row>
    <row r="9" spans="1:12">
      <c r="A9" s="145" t="s">
        <v>8</v>
      </c>
      <c r="B9" s="209">
        <f>+Estado!L$23*'CALCULO GARANTIA 2do Sem'!Q13</f>
        <v>25539.137617743949</v>
      </c>
      <c r="C9" s="209">
        <f>+Estado!L$24*'CALCULO GARANTIA 2do Sem'!Q13</f>
        <v>271.26848136013973</v>
      </c>
      <c r="D9" s="209">
        <f>+Estado!L$25*'Art.14 Frac.III 1er Sem'!Q12</f>
        <v>-298241.30803616042</v>
      </c>
      <c r="E9" s="209">
        <f>+Estado!L$26*'CALCULO GARANTIA 2do Sem'!Q13</f>
        <v>791.57503140931215</v>
      </c>
      <c r="F9" s="209">
        <f>+Estado!L$27*'CALCULO GARANTIA 2do Sem'!Q13</f>
        <v>-3.2615829170059505</v>
      </c>
      <c r="G9" s="209">
        <f>+Estado!L$28*'CALCULO GARANTIA 2do Sem'!Q13</f>
        <v>-91.947752854379431</v>
      </c>
      <c r="H9" s="209">
        <f>+Estado!L$29*'CALCULO GARANTIA 2do Sem'!Q13</f>
        <v>0</v>
      </c>
      <c r="I9" s="209">
        <f>+Estado!L$30*'CALCULO GARANTIA 2do Sem'!Q13</f>
        <v>0</v>
      </c>
      <c r="J9" s="209">
        <f>+Estado!L$31*'COEF Art 14 F II 1er Sem'!N13</f>
        <v>0</v>
      </c>
      <c r="K9" s="210">
        <f t="shared" si="0"/>
        <v>-271734.53624141839</v>
      </c>
      <c r="L9" s="361">
        <v>43952</v>
      </c>
    </row>
    <row r="10" spans="1:12">
      <c r="A10" s="145" t="s">
        <v>9</v>
      </c>
      <c r="B10" s="209">
        <f>+Estado!L$23*'CALCULO GARANTIA 2do Sem'!Q14</f>
        <v>253864.0253383026</v>
      </c>
      <c r="C10" s="209">
        <f>+Estado!L$24*'CALCULO GARANTIA 2do Sem'!Q14</f>
        <v>2696.4617856809505</v>
      </c>
      <c r="D10" s="209">
        <f>+Estado!L$25*'Art.14 Frac.III 1er Sem'!Q13</f>
        <v>-160979.46750829363</v>
      </c>
      <c r="E10" s="209">
        <f>+Estado!L$26*'CALCULO GARANTIA 2do Sem'!Q14</f>
        <v>7868.4107051149849</v>
      </c>
      <c r="F10" s="209">
        <f>+Estado!L$27*'CALCULO GARANTIA 2do Sem'!Q14</f>
        <v>-32.420772411301037</v>
      </c>
      <c r="G10" s="209">
        <f>+Estado!L$28*'CALCULO GARANTIA 2do Sem'!Q14</f>
        <v>-913.9786554189119</v>
      </c>
      <c r="H10" s="209">
        <f>+Estado!L$29*'CALCULO GARANTIA 2do Sem'!Q14</f>
        <v>0</v>
      </c>
      <c r="I10" s="209">
        <f>+Estado!L$30*'CALCULO GARANTIA 2do Sem'!Q14</f>
        <v>0</v>
      </c>
      <c r="J10" s="209">
        <f>+Estado!L$31*'COEF Art 14 F II 1er Sem'!N14</f>
        <v>0</v>
      </c>
      <c r="K10" s="210">
        <f t="shared" si="0"/>
        <v>102503.03089297471</v>
      </c>
      <c r="L10" s="361">
        <v>43952</v>
      </c>
    </row>
    <row r="11" spans="1:12">
      <c r="A11" s="145" t="s">
        <v>10</v>
      </c>
      <c r="B11" s="209">
        <f>+Estado!L$23*'CALCULO GARANTIA 2do Sem'!Q15</f>
        <v>42179.207134237447</v>
      </c>
      <c r="C11" s="209">
        <f>+Estado!L$24*'CALCULO GARANTIA 2do Sem'!Q15</f>
        <v>448.01393201036785</v>
      </c>
      <c r="D11" s="209">
        <f>+Estado!L$25*'Art.14 Frac.III 1er Sem'!Q14</f>
        <v>-323596.34674833331</v>
      </c>
      <c r="E11" s="209">
        <f>+Estado!L$26*'CALCULO GARANTIA 2do Sem'!Q15</f>
        <v>1307.3271193349437</v>
      </c>
      <c r="F11" s="209">
        <f>+Estado!L$27*'CALCULO GARANTIA 2do Sem'!Q15</f>
        <v>-5.3866729370808333</v>
      </c>
      <c r="G11" s="209">
        <f>+Estado!L$28*'CALCULO GARANTIA 2do Sem'!Q15</f>
        <v>-151.85647108452127</v>
      </c>
      <c r="H11" s="209">
        <f>+Estado!L$29*'CALCULO GARANTIA 2do Sem'!Q15</f>
        <v>0</v>
      </c>
      <c r="I11" s="209">
        <f>+Estado!L$30*'CALCULO GARANTIA 2do Sem'!Q15</f>
        <v>0</v>
      </c>
      <c r="J11" s="209">
        <f>+Estado!L$31*'COEF Art 14 F II 1er Sem'!N15</f>
        <v>0</v>
      </c>
      <c r="K11" s="210">
        <f t="shared" si="0"/>
        <v>-279819.04170677217</v>
      </c>
      <c r="L11" s="361">
        <v>43952</v>
      </c>
    </row>
    <row r="12" spans="1:12">
      <c r="A12" s="145" t="s">
        <v>11</v>
      </c>
      <c r="B12" s="209">
        <f>+Estado!L$23*'CALCULO GARANTIA 2do Sem'!Q16</f>
        <v>61280.126667351891</v>
      </c>
      <c r="C12" s="209">
        <f>+Estado!L$24*'CALCULO GARANTIA 2do Sem'!Q16</f>
        <v>650.89773771609475</v>
      </c>
      <c r="D12" s="209">
        <f>+Estado!L$25*'Art.14 Frac.III 1er Sem'!Q15</f>
        <v>-168673.54438257814</v>
      </c>
      <c r="E12" s="209">
        <f>+Estado!L$26*'CALCULO GARANTIA 2do Sem'!Q16</f>
        <v>1899.3522380244233</v>
      </c>
      <c r="F12" s="209">
        <f>+Estado!L$27*'CALCULO GARANTIA 2do Sem'!Q16</f>
        <v>-7.8260361521107491</v>
      </c>
      <c r="G12" s="209">
        <f>+Estado!L$28*'CALCULO GARANTIA 2do Sem'!Q16</f>
        <v>-220.62491012930607</v>
      </c>
      <c r="H12" s="209">
        <f>+Estado!L$29*'CALCULO GARANTIA 2do Sem'!Q16</f>
        <v>0</v>
      </c>
      <c r="I12" s="209">
        <f>+Estado!L$30*'CALCULO GARANTIA 2do Sem'!Q16</f>
        <v>0</v>
      </c>
      <c r="J12" s="209">
        <f>+Estado!L$31*'COEF Art 14 F II 1er Sem'!N16</f>
        <v>0</v>
      </c>
      <c r="K12" s="210">
        <f t="shared" si="0"/>
        <v>-105071.61868576714</v>
      </c>
      <c r="L12" s="361">
        <v>43952</v>
      </c>
    </row>
    <row r="13" spans="1:12">
      <c r="A13" s="145" t="s">
        <v>12</v>
      </c>
      <c r="B13" s="209">
        <f>+Estado!L$23*'CALCULO GARANTIA 2do Sem'!Q17</f>
        <v>128881.07263783539</v>
      </c>
      <c r="C13" s="209">
        <f>+Estado!L$24*'CALCULO GARANTIA 2do Sem'!Q17</f>
        <v>1368.9331791000329</v>
      </c>
      <c r="D13" s="209">
        <f>+Estado!L$25*'Art.14 Frac.III 1er Sem'!Q16</f>
        <v>-237206.5128403714</v>
      </c>
      <c r="E13" s="209">
        <f>+Estado!L$26*'CALCULO GARANTIA 2do Sem'!Q17</f>
        <v>3994.6156619822646</v>
      </c>
      <c r="F13" s="209">
        <f>+Estado!L$27*'CALCULO GARANTIA 2do Sem'!Q17</f>
        <v>-16.459299101349217</v>
      </c>
      <c r="G13" s="209">
        <f>+Estado!L$28*'CALCULO GARANTIA 2do Sem'!Q17</f>
        <v>-464.00646693245062</v>
      </c>
      <c r="H13" s="209">
        <f>+Estado!L$29*'CALCULO GARANTIA 2do Sem'!Q17</f>
        <v>0</v>
      </c>
      <c r="I13" s="209">
        <f>+Estado!L$30*'CALCULO GARANTIA 2do Sem'!Q17</f>
        <v>0</v>
      </c>
      <c r="J13" s="209">
        <f>+Estado!L$31*'COEF Art 14 F II 1er Sem'!N17</f>
        <v>0</v>
      </c>
      <c r="K13" s="210">
        <f t="shared" si="0"/>
        <v>-103442.35712748753</v>
      </c>
      <c r="L13" s="361">
        <v>43952</v>
      </c>
    </row>
    <row r="14" spans="1:12">
      <c r="A14" s="145" t="s">
        <v>13</v>
      </c>
      <c r="B14" s="209">
        <f>+Estado!L$23*'CALCULO GARANTIA 2do Sem'!Q18</f>
        <v>65575.920847024448</v>
      </c>
      <c r="C14" s="209">
        <f>+Estado!L$24*'CALCULO GARANTIA 2do Sem'!Q18</f>
        <v>696.52627775520205</v>
      </c>
      <c r="D14" s="209">
        <f>+Estado!L$25*'Art.14 Frac.III 1er Sem'!Q17</f>
        <v>-198651.97942138431</v>
      </c>
      <c r="E14" s="209">
        <f>+Estado!L$26*'CALCULO GARANTIA 2do Sem'!Q18</f>
        <v>2032.4986059088149</v>
      </c>
      <c r="F14" s="209">
        <f>+Estado!L$27*'CALCULO GARANTIA 2do Sem'!Q18</f>
        <v>-8.3746486041482466</v>
      </c>
      <c r="G14" s="209">
        <f>+Estado!L$28*'CALCULO GARANTIA 2do Sem'!Q18</f>
        <v>-236.09092262580421</v>
      </c>
      <c r="H14" s="209">
        <f>+Estado!L$29*'CALCULO GARANTIA 2do Sem'!Q18</f>
        <v>0</v>
      </c>
      <c r="I14" s="209">
        <f>+Estado!L$30*'CALCULO GARANTIA 2do Sem'!Q18</f>
        <v>0</v>
      </c>
      <c r="J14" s="209">
        <f>+Estado!L$31*'COEF Art 14 F II 1er Sem'!N18</f>
        <v>0</v>
      </c>
      <c r="K14" s="210">
        <f t="shared" si="0"/>
        <v>-130591.4992619258</v>
      </c>
      <c r="L14" s="361">
        <v>43952</v>
      </c>
    </row>
    <row r="15" spans="1:12">
      <c r="A15" s="145" t="s">
        <v>14</v>
      </c>
      <c r="B15" s="209">
        <f>+Estado!L$23*'CALCULO GARANTIA 2do Sem'!Q19</f>
        <v>359183.76789176365</v>
      </c>
      <c r="C15" s="209">
        <f>+Estado!L$24*'CALCULO GARANTIA 2do Sem'!Q19</f>
        <v>3815.1341170391015</v>
      </c>
      <c r="D15" s="209">
        <f>+Estado!L$25*'Art.14 Frac.III 1er Sem'!Q18</f>
        <v>-181132.64855822339</v>
      </c>
      <c r="E15" s="209">
        <f>+Estado!L$26*'CALCULO GARANTIA 2do Sem'!Q19</f>
        <v>11132.752664017085</v>
      </c>
      <c r="F15" s="209">
        <f>+Estado!L$27*'CALCULO GARANTIA 2do Sem'!Q19</f>
        <v>-45.871072819924542</v>
      </c>
      <c r="G15" s="209">
        <f>+Estado!L$28*'CALCULO GARANTIA 2do Sem'!Q19</f>
        <v>-1293.1580076717605</v>
      </c>
      <c r="H15" s="209">
        <f>+Estado!L$29*'CALCULO GARANTIA 2do Sem'!Q19</f>
        <v>0</v>
      </c>
      <c r="I15" s="209">
        <f>+Estado!L$30*'CALCULO GARANTIA 2do Sem'!Q19</f>
        <v>0</v>
      </c>
      <c r="J15" s="209">
        <f>+Estado!L$31*'COEF Art 14 F II 1er Sem'!N19</f>
        <v>0</v>
      </c>
      <c r="K15" s="210">
        <f t="shared" si="0"/>
        <v>191659.97703410476</v>
      </c>
      <c r="L15" s="361">
        <v>43952</v>
      </c>
    </row>
    <row r="16" spans="1:12">
      <c r="A16" s="145" t="s">
        <v>15</v>
      </c>
      <c r="B16" s="209">
        <f>+Estado!L$23*'CALCULO GARANTIA 2do Sem'!Q20</f>
        <v>45853.690785268976</v>
      </c>
      <c r="C16" s="209">
        <f>+Estado!L$24*'CALCULO GARANTIA 2do Sem'!Q20</f>
        <v>487.04311203661325</v>
      </c>
      <c r="D16" s="209">
        <f>+Estado!L$25*'Art.14 Frac.III 1er Sem'!Q19</f>
        <v>-92508.408223594626</v>
      </c>
      <c r="E16" s="209">
        <f>+Estado!L$26*'CALCULO GARANTIA 2do Sem'!Q20</f>
        <v>1421.2162237758644</v>
      </c>
      <c r="F16" s="209">
        <f>+Estado!L$27*'CALCULO GARANTIA 2do Sem'!Q20</f>
        <v>-5.8559383165310557</v>
      </c>
      <c r="G16" s="209">
        <f>+Estado!L$28*'CALCULO GARANTIA 2do Sem'!Q20</f>
        <v>-165.08559885184914</v>
      </c>
      <c r="H16" s="209">
        <f>+Estado!L$29*'CALCULO GARANTIA 2do Sem'!Q20</f>
        <v>0</v>
      </c>
      <c r="I16" s="209">
        <f>+Estado!L$30*'CALCULO GARANTIA 2do Sem'!Q20</f>
        <v>0</v>
      </c>
      <c r="J16" s="209">
        <f>+Estado!L$31*'COEF Art 14 F II 1er Sem'!N20</f>
        <v>0</v>
      </c>
      <c r="K16" s="210">
        <f t="shared" si="0"/>
        <v>-44917.399639681556</v>
      </c>
      <c r="L16" s="361">
        <v>43952</v>
      </c>
    </row>
    <row r="17" spans="1:12">
      <c r="A17" s="145" t="s">
        <v>16</v>
      </c>
      <c r="B17" s="209">
        <f>+Estado!L$23*'CALCULO GARANTIA 2do Sem'!Q21</f>
        <v>31931.28130885198</v>
      </c>
      <c r="C17" s="209">
        <f>+Estado!L$24*'CALCULO GARANTIA 2do Sem'!Q21</f>
        <v>339.16376966924634</v>
      </c>
      <c r="D17" s="209">
        <f>+Estado!L$25*'Art.14 Frac.III 1er Sem'!Q20</f>
        <v>-283155.67540562269</v>
      </c>
      <c r="E17" s="209">
        <f>+Estado!L$26*'CALCULO GARANTIA 2do Sem'!Q21</f>
        <v>989.69688731513622</v>
      </c>
      <c r="F17" s="209">
        <f>+Estado!L$27*'CALCULO GARANTIA 2do Sem'!Q21</f>
        <v>-4.077918494894857</v>
      </c>
      <c r="G17" s="209">
        <f>+Estado!L$28*'CALCULO GARANTIA 2do Sem'!Q21</f>
        <v>-114.9611864760117</v>
      </c>
      <c r="H17" s="209">
        <f>+Estado!L$29*'CALCULO GARANTIA 2do Sem'!Q21</f>
        <v>0</v>
      </c>
      <c r="I17" s="209">
        <f>+Estado!L$30*'CALCULO GARANTIA 2do Sem'!Q21</f>
        <v>0</v>
      </c>
      <c r="J17" s="209">
        <f>+Estado!L$31*'COEF Art 14 F II 1er Sem'!N21</f>
        <v>0</v>
      </c>
      <c r="K17" s="210">
        <f t="shared" si="0"/>
        <v>-250014.57254475728</v>
      </c>
      <c r="L17" s="361">
        <v>43952</v>
      </c>
    </row>
    <row r="18" spans="1:12">
      <c r="A18" s="145" t="s">
        <v>17</v>
      </c>
      <c r="B18" s="209">
        <f>+Estado!L$23*'CALCULO GARANTIA 2do Sem'!Q22</f>
        <v>280041.62045773887</v>
      </c>
      <c r="C18" s="209">
        <f>+Estado!L$24*'CALCULO GARANTIA 2do Sem'!Q22</f>
        <v>2974.5117566704321</v>
      </c>
      <c r="D18" s="209">
        <f>+Estado!L$25*'Art.14 Frac.III 1er Sem'!Q21</f>
        <v>-142937.41796444342</v>
      </c>
      <c r="E18" s="209">
        <f>+Estado!L$26*'CALCULO GARANTIA 2do Sem'!Q22</f>
        <v>8679.7744633215752</v>
      </c>
      <c r="F18" s="209">
        <f>+Estado!L$27*'CALCULO GARANTIA 2do Sem'!Q22</f>
        <v>-35.763892227160895</v>
      </c>
      <c r="G18" s="209">
        <f>+Estado!L$28*'CALCULO GARANTIA 2do Sem'!Q22</f>
        <v>-1008.2250267095241</v>
      </c>
      <c r="H18" s="209">
        <f>+Estado!L$29*'CALCULO GARANTIA 2do Sem'!Q22</f>
        <v>0</v>
      </c>
      <c r="I18" s="209">
        <f>+Estado!L$30*'CALCULO GARANTIA 2do Sem'!Q22</f>
        <v>0</v>
      </c>
      <c r="J18" s="209">
        <f>+Estado!L$31*'COEF Art 14 F II 1er Sem'!N22</f>
        <v>0</v>
      </c>
      <c r="K18" s="210">
        <f t="shared" si="0"/>
        <v>147714.49979435076</v>
      </c>
      <c r="L18" s="361">
        <v>43952</v>
      </c>
    </row>
    <row r="19" spans="1:12">
      <c r="A19" s="145" t="s">
        <v>18</v>
      </c>
      <c r="B19" s="209">
        <f>+Estado!L$23*'CALCULO GARANTIA 2do Sem'!Q23</f>
        <v>343480.66379915649</v>
      </c>
      <c r="C19" s="209">
        <f>+Estado!L$24*'CALCULO GARANTIA 2do Sem'!Q23</f>
        <v>3648.3408108750682</v>
      </c>
      <c r="D19" s="209">
        <f>+Estado!L$25*'Art.14 Frac.III 1er Sem'!Q22</f>
        <v>-231053.54644634979</v>
      </c>
      <c r="E19" s="209">
        <f>+Estado!L$26*'CALCULO GARANTIA 2do Sem'!Q23</f>
        <v>10646.041432754013</v>
      </c>
      <c r="F19" s="209">
        <f>+Estado!L$27*'CALCULO GARANTIA 2do Sem'!Q23</f>
        <v>-43.865641907612549</v>
      </c>
      <c r="G19" s="209">
        <f>+Estado!L$28*'CALCULO GARANTIA 2do Sem'!Q23</f>
        <v>-1236.6226165491378</v>
      </c>
      <c r="H19" s="209">
        <f>+Estado!L$29*'CALCULO GARANTIA 2do Sem'!Q23</f>
        <v>0</v>
      </c>
      <c r="I19" s="209">
        <f>+Estado!L$30*'CALCULO GARANTIA 2do Sem'!Q23</f>
        <v>0</v>
      </c>
      <c r="J19" s="209">
        <f>+Estado!L$31*'COEF Art 14 F II 1er Sem'!N23</f>
        <v>0</v>
      </c>
      <c r="K19" s="210">
        <f t="shared" si="0"/>
        <v>125441.01133797903</v>
      </c>
      <c r="L19" s="361">
        <v>43952</v>
      </c>
    </row>
    <row r="20" spans="1:12">
      <c r="A20" s="145" t="s">
        <v>19</v>
      </c>
      <c r="B20" s="209">
        <f>+Estado!L$23*'CALCULO GARANTIA 2do Sem'!Q24</f>
        <v>53824.096678699018</v>
      </c>
      <c r="C20" s="209">
        <f>+Estado!L$24*'CALCULO GARANTIA 2do Sem'!Q24</f>
        <v>571.70219234293063</v>
      </c>
      <c r="D20" s="209">
        <f>+Estado!L$25*'Art.14 Frac.III 1er Sem'!Q23</f>
        <v>-94600.125560529283</v>
      </c>
      <c r="E20" s="209">
        <f>+Estado!L$26*'CALCULO GARANTIA 2do Sem'!Q24</f>
        <v>1668.2556653525212</v>
      </c>
      <c r="F20" s="209">
        <f>+Estado!L$27*'CALCULO GARANTIA 2do Sem'!Q24</f>
        <v>-6.8738325028074758</v>
      </c>
      <c r="G20" s="209">
        <f>+Estado!L$28*'CALCULO GARANTIA 2do Sem'!Q24</f>
        <v>-193.78120017587435</v>
      </c>
      <c r="H20" s="209">
        <f>+Estado!L$29*'CALCULO GARANTIA 2do Sem'!Q24</f>
        <v>0</v>
      </c>
      <c r="I20" s="209">
        <f>+Estado!L$30*'CALCULO GARANTIA 2do Sem'!Q24</f>
        <v>0</v>
      </c>
      <c r="J20" s="209">
        <f>+Estado!L$31*'COEF Art 14 F II 1er Sem'!N24</f>
        <v>0</v>
      </c>
      <c r="K20" s="210">
        <f t="shared" si="0"/>
        <v>-38736.726056813495</v>
      </c>
      <c r="L20" s="361">
        <v>43952</v>
      </c>
    </row>
    <row r="21" spans="1:12">
      <c r="A21" s="145" t="s">
        <v>20</v>
      </c>
      <c r="B21" s="209">
        <f>+Estado!L$23*'CALCULO GARANTIA 2do Sem'!Q25</f>
        <v>735743.54557986115</v>
      </c>
      <c r="C21" s="209">
        <f>+Estado!L$24*'CALCULO GARANTIA 2do Sem'!Q25</f>
        <v>7814.8306049812636</v>
      </c>
      <c r="D21" s="209">
        <f>+Estado!L$25*'Art.14 Frac.III 1er Sem'!Q24</f>
        <v>-350137.2450089879</v>
      </c>
      <c r="E21" s="209">
        <f>+Estado!L$26*'CALCULO GARANTIA 2do Sem'!Q25</f>
        <v>22804.067581238258</v>
      </c>
      <c r="F21" s="209">
        <f>+Estado!L$27*'CALCULO GARANTIA 2do Sem'!Q25</f>
        <v>-93.961222006706322</v>
      </c>
      <c r="G21" s="209">
        <f>+Estado!L$28*'CALCULO GARANTIA 2do Sem'!Q25</f>
        <v>-2648.8743161860107</v>
      </c>
      <c r="H21" s="209">
        <f>+Estado!L$29*'CALCULO GARANTIA 2do Sem'!Q25</f>
        <v>0</v>
      </c>
      <c r="I21" s="209">
        <f>+Estado!L$30*'CALCULO GARANTIA 2do Sem'!Q25</f>
        <v>0</v>
      </c>
      <c r="J21" s="209">
        <f>+Estado!L$31*'COEF Art 14 F II 1er Sem'!N25</f>
        <v>0</v>
      </c>
      <c r="K21" s="210">
        <f t="shared" si="0"/>
        <v>413482.36321890011</v>
      </c>
      <c r="L21" s="361">
        <v>43952</v>
      </c>
    </row>
    <row r="22" spans="1:12">
      <c r="A22" s="145" t="s">
        <v>21</v>
      </c>
      <c r="B22" s="209">
        <f>+Estado!L$23*'CALCULO GARANTIA 2do Sem'!Q26</f>
        <v>108629.7537830708</v>
      </c>
      <c r="C22" s="209">
        <f>+Estado!L$24*'CALCULO GARANTIA 2do Sem'!Q26</f>
        <v>1153.8302028955752</v>
      </c>
      <c r="D22" s="209">
        <f>+Estado!L$25*'Art.14 Frac.III 1er Sem'!Q25</f>
        <v>-272089.04917887767</v>
      </c>
      <c r="E22" s="209">
        <f>+Estado!L$26*'CALCULO GARANTIA 2do Sem'!Q26</f>
        <v>3366.9343910452722</v>
      </c>
      <c r="F22" s="209">
        <f>+Estado!L$27*'CALCULO GARANTIA 2do Sem'!Q26</f>
        <v>-13.873019305525185</v>
      </c>
      <c r="G22" s="209">
        <f>+Estado!L$28*'CALCULO GARANTIA 2do Sem'!Q26</f>
        <v>-391.09628143975749</v>
      </c>
      <c r="H22" s="209">
        <f>+Estado!L$29*'CALCULO GARANTIA 2do Sem'!Q26</f>
        <v>0</v>
      </c>
      <c r="I22" s="209">
        <f>+Estado!L$30*'CALCULO GARANTIA 2do Sem'!Q26</f>
        <v>0</v>
      </c>
      <c r="J22" s="209">
        <f>+Estado!L$31*'COEF Art 14 F II 1er Sem'!N26</f>
        <v>0</v>
      </c>
      <c r="K22" s="210">
        <f t="shared" si="0"/>
        <v>-159343.50010261129</v>
      </c>
      <c r="L22" s="361">
        <v>43952</v>
      </c>
    </row>
    <row r="23" spans="1:12">
      <c r="A23" s="145" t="s">
        <v>22</v>
      </c>
      <c r="B23" s="209">
        <f>+Estado!L$23*'CALCULO GARANTIA 2do Sem'!Q27</f>
        <v>17424.258740690904</v>
      </c>
      <c r="C23" s="209">
        <f>+Estado!L$24*'CALCULO GARANTIA 2do Sem'!Q27</f>
        <v>185.07485562587692</v>
      </c>
      <c r="D23" s="209">
        <f>+Estado!L$25*'Art.14 Frac.III 1er Sem'!Q26</f>
        <v>-356562.9600428745</v>
      </c>
      <c r="E23" s="209">
        <f>+Estado!L$26*'CALCULO GARANTIA 2do Sem'!Q27</f>
        <v>540.05770932388998</v>
      </c>
      <c r="F23" s="209">
        <f>+Estado!L$27*'CALCULO GARANTIA 2do Sem'!Q27</f>
        <v>-2.2252382010990286</v>
      </c>
      <c r="G23" s="209">
        <f>+Estado!L$28*'CALCULO GARANTIA 2do Sem'!Q27</f>
        <v>-62.732009997342061</v>
      </c>
      <c r="H23" s="209">
        <f>+Estado!L$29*'CALCULO GARANTIA 2do Sem'!Q27</f>
        <v>0</v>
      </c>
      <c r="I23" s="209">
        <f>+Estado!L$30*'CALCULO GARANTIA 2do Sem'!Q27</f>
        <v>0</v>
      </c>
      <c r="J23" s="209">
        <f>+Estado!L$31*'COEF Art 14 F II 1er Sem'!N27</f>
        <v>0</v>
      </c>
      <c r="K23" s="210">
        <f t="shared" si="0"/>
        <v>-338478.52598543226</v>
      </c>
      <c r="L23" s="361">
        <v>43952</v>
      </c>
    </row>
    <row r="24" spans="1:12">
      <c r="A24" s="145" t="s">
        <v>23</v>
      </c>
      <c r="B24" s="209">
        <f>+Estado!L$23*'CALCULO GARANTIA 2do Sem'!Q28</f>
        <v>80691.59329671126</v>
      </c>
      <c r="C24" s="209">
        <f>+Estado!L$24*'CALCULO GARANTIA 2do Sem'!Q28</f>
        <v>857.08007450184664</v>
      </c>
      <c r="D24" s="209">
        <f>+Estado!L$25*'Art.14 Frac.III 1er Sem'!Q27</f>
        <v>0</v>
      </c>
      <c r="E24" s="209">
        <f>+Estado!L$26*'CALCULO GARANTIA 2do Sem'!Q28</f>
        <v>2501.0026358107721</v>
      </c>
      <c r="F24" s="209">
        <f>+Estado!L$27*'CALCULO GARANTIA 2do Sem'!Q28</f>
        <v>-10.30505908937555</v>
      </c>
      <c r="G24" s="209">
        <f>+Estado!L$28*'CALCULO GARANTIA 2do Sem'!Q28</f>
        <v>-290.51140210456003</v>
      </c>
      <c r="H24" s="209">
        <f>+Estado!L$29*'CALCULO GARANTIA 2do Sem'!Q28</f>
        <v>0</v>
      </c>
      <c r="I24" s="209">
        <f>+Estado!L$30*'CALCULO GARANTIA 2do Sem'!Q28</f>
        <v>0</v>
      </c>
      <c r="J24" s="209">
        <f>+Estado!L$31*'COEF Art 14 F II 1er Sem'!N28</f>
        <v>0</v>
      </c>
      <c r="K24" s="210">
        <f t="shared" si="0"/>
        <v>83748.859545829953</v>
      </c>
      <c r="L24" s="361">
        <v>43952</v>
      </c>
    </row>
    <row r="25" spans="1:12">
      <c r="A25" s="145" t="s">
        <v>24</v>
      </c>
      <c r="B25" s="209">
        <f>+Estado!L$23*'CALCULO GARANTIA 2do Sem'!Q29</f>
        <v>78623.81958143854</v>
      </c>
      <c r="C25" s="209">
        <f>+Estado!L$24*'CALCULO GARANTIA 2do Sem'!Q29</f>
        <v>835.11684912070723</v>
      </c>
      <c r="D25" s="209">
        <f>+Estado!L$25*'Art.14 Frac.III 1er Sem'!Q28</f>
        <v>-58403.249138760482</v>
      </c>
      <c r="E25" s="209">
        <f>+Estado!L$26*'CALCULO GARANTIA 2do Sem'!Q29</f>
        <v>2436.9128427992359</v>
      </c>
      <c r="F25" s="209">
        <f>+Estado!L$27*'CALCULO GARANTIA 2do Sem'!Q29</f>
        <v>-10.040985355684491</v>
      </c>
      <c r="G25" s="209">
        <f>+Estado!L$28*'CALCULO GARANTIA 2do Sem'!Q29</f>
        <v>-283.06686151840563</v>
      </c>
      <c r="H25" s="209">
        <f>+Estado!L$29*'CALCULO GARANTIA 2do Sem'!Q29</f>
        <v>0</v>
      </c>
      <c r="I25" s="209">
        <f>+Estado!L$30*'CALCULO GARANTIA 2do Sem'!Q29</f>
        <v>0</v>
      </c>
      <c r="J25" s="209">
        <f>+Estado!L$31*'COEF Art 14 F II 1er Sem'!N29</f>
        <v>0</v>
      </c>
      <c r="K25" s="210">
        <f t="shared" si="0"/>
        <v>23199.492287723911</v>
      </c>
      <c r="L25" s="361">
        <v>43952</v>
      </c>
    </row>
    <row r="26" spans="1:12">
      <c r="A26" s="145" t="s">
        <v>25</v>
      </c>
      <c r="B26" s="209">
        <f>+Estado!L$23*'CALCULO GARANTIA 2do Sem'!Q30</f>
        <v>1258352.9446887306</v>
      </c>
      <c r="C26" s="209">
        <f>+Estado!L$24*'CALCULO GARANTIA 2do Sem'!Q30</f>
        <v>13365.819058964995</v>
      </c>
      <c r="D26" s="209">
        <f>+Estado!L$25*'Art.14 Frac.III 1er Sem'!Q29</f>
        <v>-514840.92903946096</v>
      </c>
      <c r="E26" s="209">
        <f>+Estado!L$26*'CALCULO GARANTIA 2do Sem'!Q30</f>
        <v>39002.130245146989</v>
      </c>
      <c r="F26" s="209">
        <f>+Estado!L$27*'CALCULO GARANTIA 2do Sem'!Q30</f>
        <v>-160.70325198096697</v>
      </c>
      <c r="G26" s="209">
        <f>+Estado!L$28*'CALCULO GARANTIA 2do Sem'!Q30</f>
        <v>-4530.4084771222924</v>
      </c>
      <c r="H26" s="209">
        <f>+Estado!L$29*'CALCULO GARANTIA 2do Sem'!Q30</f>
        <v>0</v>
      </c>
      <c r="I26" s="209">
        <f>+Estado!L$30*'CALCULO GARANTIA 2do Sem'!Q30</f>
        <v>0</v>
      </c>
      <c r="J26" s="209">
        <f>+Estado!L$31*'COEF Art 14 F II 1er Sem'!N30</f>
        <v>0</v>
      </c>
      <c r="K26" s="210">
        <f t="shared" si="0"/>
        <v>791188.85322427843</v>
      </c>
      <c r="L26" s="361">
        <v>43952</v>
      </c>
    </row>
    <row r="27" spans="1:12">
      <c r="A27" s="145" t="s">
        <v>248</v>
      </c>
      <c r="B27" s="209">
        <f>+Estado!L$23*'CALCULO GARANTIA 2do Sem'!Q31</f>
        <v>32402.07169145676</v>
      </c>
      <c r="C27" s="209">
        <f>+Estado!L$24*'CALCULO GARANTIA 2do Sem'!Q31</f>
        <v>344.16435324570301</v>
      </c>
      <c r="D27" s="209">
        <f>+Estado!L$25*'Art.14 Frac.III 1er Sem'!Q30</f>
        <v>-260765.84299688553</v>
      </c>
      <c r="E27" s="209">
        <f>+Estado!L$26*'CALCULO GARANTIA 2do Sem'!Q31</f>
        <v>1004.2888409462824</v>
      </c>
      <c r="F27" s="209">
        <f>+Estado!L$27*'CALCULO GARANTIA 2do Sem'!Q31</f>
        <v>-4.1380427595578739</v>
      </c>
      <c r="G27" s="209">
        <f>+Estado!L$28*'CALCULO GARANTIA 2do Sem'!Q31</f>
        <v>-116.65615826377825</v>
      </c>
      <c r="H27" s="209">
        <f>+Estado!L$29*'CALCULO GARANTIA 2do Sem'!Q31</f>
        <v>0</v>
      </c>
      <c r="I27" s="209">
        <f>+Estado!L$30*'CALCULO GARANTIA 2do Sem'!Q31</f>
        <v>0</v>
      </c>
      <c r="J27" s="209">
        <f>+Estado!L$31*'COEF Art 14 F II 1er Sem'!N31</f>
        <v>0</v>
      </c>
      <c r="K27" s="210">
        <f t="shared" si="0"/>
        <v>-227136.11231226011</v>
      </c>
      <c r="L27" s="361">
        <v>43952</v>
      </c>
    </row>
    <row r="28" spans="1:12">
      <c r="A28" s="145" t="s">
        <v>27</v>
      </c>
      <c r="B28" s="209">
        <f>+Estado!L$23*'CALCULO GARANTIA 2do Sem'!Q32</f>
        <v>55775.15588203213</v>
      </c>
      <c r="C28" s="209">
        <f>+Estado!L$24*'CALCULO GARANTIA 2do Sem'!Q32</f>
        <v>592.42571382801714</v>
      </c>
      <c r="D28" s="209">
        <f>+Estado!L$25*'Art.14 Frac.III 1er Sem'!Q31</f>
        <v>-87075.858602389068</v>
      </c>
      <c r="E28" s="209">
        <f>+Estado!L$26*'CALCULO GARANTIA 2do Sem'!Q32</f>
        <v>1728.7279402302295</v>
      </c>
      <c r="F28" s="209">
        <f>+Estado!L$27*'CALCULO GARANTIA 2do Sem'!Q32</f>
        <v>-7.1230007191703217</v>
      </c>
      <c r="G28" s="209">
        <f>+Estado!L$28*'CALCULO GARANTIA 2do Sem'!Q32</f>
        <v>-200.80553718041344</v>
      </c>
      <c r="H28" s="209">
        <f>+Estado!L$29*'CALCULO GARANTIA 2do Sem'!Q32</f>
        <v>0</v>
      </c>
      <c r="I28" s="209">
        <f>+Estado!L$30*'CALCULO GARANTIA 2do Sem'!Q32</f>
        <v>0</v>
      </c>
      <c r="J28" s="209">
        <f>+Estado!L$31*'COEF Art 14 F II 1er Sem'!N32</f>
        <v>0</v>
      </c>
      <c r="K28" s="210">
        <f t="shared" si="0"/>
        <v>-29187.477604198277</v>
      </c>
      <c r="L28" s="361">
        <v>43952</v>
      </c>
    </row>
    <row r="29" spans="1:12">
      <c r="A29" s="145" t="s">
        <v>28</v>
      </c>
      <c r="B29" s="209">
        <f>+Estado!L$23*'CALCULO GARANTIA 2do Sem'!Q33</f>
        <v>32010.693226998381</v>
      </c>
      <c r="C29" s="209">
        <f>+Estado!L$24*'CALCULO GARANTIA 2do Sem'!Q33</f>
        <v>340.00725744709922</v>
      </c>
      <c r="D29" s="209">
        <f>+Estado!L$25*'Art.14 Frac.III 1er Sem'!Q32</f>
        <v>-238520.79174636569</v>
      </c>
      <c r="E29" s="209">
        <f>+Estado!L$26*'CALCULO GARANTIA 2do Sem'!Q33</f>
        <v>992.15822694773749</v>
      </c>
      <c r="F29" s="209">
        <f>+Estado!L$27*'CALCULO GARANTIA 2do Sem'!Q33</f>
        <v>-4.0880601276903601</v>
      </c>
      <c r="G29" s="209">
        <f>+Estado!L$28*'CALCULO GARANTIA 2do Sem'!Q33</f>
        <v>-115.24709070397375</v>
      </c>
      <c r="H29" s="209">
        <f>+Estado!L$29*'CALCULO GARANTIA 2do Sem'!Q33</f>
        <v>0</v>
      </c>
      <c r="I29" s="209">
        <f>+Estado!L$30*'CALCULO GARANTIA 2do Sem'!Q33</f>
        <v>0</v>
      </c>
      <c r="J29" s="209">
        <f>+Estado!L$31*'COEF Art 14 F II 1er Sem'!N33</f>
        <v>0</v>
      </c>
      <c r="K29" s="210">
        <f t="shared" si="0"/>
        <v>-205297.26818580416</v>
      </c>
      <c r="L29" s="361">
        <v>43952</v>
      </c>
    </row>
    <row r="30" spans="1:12">
      <c r="A30" s="145" t="s">
        <v>29</v>
      </c>
      <c r="B30" s="209">
        <f>+Estado!L$23*'CALCULO GARANTIA 2do Sem'!Q34</f>
        <v>44651.382907981213</v>
      </c>
      <c r="C30" s="209">
        <f>+Estado!L$24*'CALCULO GARANTIA 2do Sem'!Q34</f>
        <v>474.27258560456232</v>
      </c>
      <c r="D30" s="209">
        <f>+Estado!L$25*'Art.14 Frac.III 1er Sem'!Q33</f>
        <v>-220208.39891454659</v>
      </c>
      <c r="E30" s="209">
        <f>+Estado!L$26*'CALCULO GARANTIA 2do Sem'!Q34</f>
        <v>1383.9511872670946</v>
      </c>
      <c r="F30" s="209">
        <f>+Estado!L$27*'CALCULO GARANTIA 2do Sem'!Q34</f>
        <v>-5.7023925354542921</v>
      </c>
      <c r="G30" s="209">
        <f>+Estado!L$28*'CALCULO GARANTIA 2do Sem'!Q34</f>
        <v>-160.75696766584849</v>
      </c>
      <c r="H30" s="209">
        <f>+Estado!L$29*'CALCULO GARANTIA 2do Sem'!Q34</f>
        <v>0</v>
      </c>
      <c r="I30" s="209">
        <f>+Estado!L$30*'CALCULO GARANTIA 2do Sem'!Q34</f>
        <v>0</v>
      </c>
      <c r="J30" s="209">
        <f>+Estado!L$31*'COEF Art 14 F II 1er Sem'!N34</f>
        <v>0</v>
      </c>
      <c r="K30" s="210">
        <f t="shared" si="0"/>
        <v>-173865.25159389505</v>
      </c>
      <c r="L30" s="361">
        <v>43952</v>
      </c>
    </row>
    <row r="31" spans="1:12">
      <c r="A31" s="145" t="s">
        <v>30</v>
      </c>
      <c r="B31" s="209">
        <f>+Estado!L$23*'CALCULO GARANTIA 2do Sem'!Q35</f>
        <v>42027.518249019136</v>
      </c>
      <c r="C31" s="209">
        <f>+Estado!L$24*'CALCULO GARANTIA 2do Sem'!Q35</f>
        <v>446.40274160338265</v>
      </c>
      <c r="D31" s="209">
        <f>+Estado!L$25*'Art.14 Frac.III 1er Sem'!Q34</f>
        <v>-78654.116766098028</v>
      </c>
      <c r="E31" s="209">
        <f>+Estado!L$26*'CALCULO GARANTIA 2do Sem'!Q35</f>
        <v>1302.6255849339659</v>
      </c>
      <c r="F31" s="209">
        <f>+Estado!L$27*'CALCULO GARANTIA 2do Sem'!Q35</f>
        <v>-5.3673008704068206</v>
      </c>
      <c r="G31" s="209">
        <f>+Estado!L$28*'CALCULO GARANTIA 2do Sem'!Q35</f>
        <v>-151.31035036824778</v>
      </c>
      <c r="H31" s="209">
        <f>+Estado!L$29*'CALCULO GARANTIA 2do Sem'!Q35</f>
        <v>0</v>
      </c>
      <c r="I31" s="209">
        <f>+Estado!L$30*'CALCULO GARANTIA 2do Sem'!Q35</f>
        <v>0</v>
      </c>
      <c r="J31" s="209">
        <f>+Estado!L$31*'COEF Art 14 F II 1er Sem'!N35</f>
        <v>0</v>
      </c>
      <c r="K31" s="210">
        <f t="shared" si="0"/>
        <v>-35034.247841780198</v>
      </c>
      <c r="L31" s="361">
        <v>43952</v>
      </c>
    </row>
    <row r="32" spans="1:12">
      <c r="A32" s="145" t="s">
        <v>31</v>
      </c>
      <c r="B32" s="209">
        <f>+Estado!L$23*'CALCULO GARANTIA 2do Sem'!Q36</f>
        <v>390411.0802205716</v>
      </c>
      <c r="C32" s="209">
        <f>+Estado!L$24*'CALCULO GARANTIA 2do Sem'!Q36</f>
        <v>4146.8205552886475</v>
      </c>
      <c r="D32" s="209">
        <f>+Estado!L$25*'Art.14 Frac.III 1er Sem'!Q35</f>
        <v>0</v>
      </c>
      <c r="E32" s="209">
        <f>+Estado!L$26*'CALCULO GARANTIA 2do Sem'!Q36</f>
        <v>12100.630323297584</v>
      </c>
      <c r="F32" s="209">
        <f>+Estado!L$27*'CALCULO GARANTIA 2do Sem'!Q36</f>
        <v>-49.859087997261078</v>
      </c>
      <c r="G32" s="209">
        <f>+Estado!L$28*'CALCULO GARANTIA 2do Sem'!Q36</f>
        <v>-1405.5847167991999</v>
      </c>
      <c r="H32" s="209">
        <f>+Estado!L$29*'CALCULO GARANTIA 2do Sem'!Q36</f>
        <v>0</v>
      </c>
      <c r="I32" s="209">
        <f>+Estado!L$30*'CALCULO GARANTIA 2do Sem'!Q36</f>
        <v>0</v>
      </c>
      <c r="J32" s="209">
        <f>+Estado!L$31*'COEF Art 14 F II 1er Sem'!N36</f>
        <v>0</v>
      </c>
      <c r="K32" s="210">
        <f t="shared" si="0"/>
        <v>405203.08729436138</v>
      </c>
      <c r="L32" s="361">
        <v>43952</v>
      </c>
    </row>
    <row r="33" spans="1:12">
      <c r="A33" s="145" t="s">
        <v>32</v>
      </c>
      <c r="B33" s="209">
        <f>+Estado!L$23*'CALCULO GARANTIA 2do Sem'!Q37</f>
        <v>76082.262265596</v>
      </c>
      <c r="C33" s="209">
        <f>+Estado!L$24*'CALCULO GARANTIA 2do Sem'!Q37</f>
        <v>808.12124716743892</v>
      </c>
      <c r="D33" s="209">
        <f>+Estado!L$25*'Art.14 Frac.III 1er Sem'!Q36</f>
        <v>-254553.92044369518</v>
      </c>
      <c r="E33" s="209">
        <f>+Estado!L$26*'CALCULO GARANTIA 2do Sem'!Q37</f>
        <v>2358.1383226009166</v>
      </c>
      <c r="F33" s="209">
        <f>+Estado!L$27*'CALCULO GARANTIA 2do Sem'!Q37</f>
        <v>-9.7164050958489288</v>
      </c>
      <c r="G33" s="209">
        <f>+Estado!L$28*'CALCULO GARANTIA 2do Sem'!Q37</f>
        <v>-273.91657275611135</v>
      </c>
      <c r="H33" s="209">
        <f>+Estado!L$29*'CALCULO GARANTIA 2do Sem'!Q37</f>
        <v>0</v>
      </c>
      <c r="I33" s="209">
        <f>+Estado!L$30*'CALCULO GARANTIA 2do Sem'!Q37</f>
        <v>0</v>
      </c>
      <c r="J33" s="209">
        <f>+Estado!L$31*'COEF Art 14 F II 1er Sem'!N37</f>
        <v>0</v>
      </c>
      <c r="K33" s="210">
        <f t="shared" si="0"/>
        <v>-175589.03158618277</v>
      </c>
      <c r="L33" s="361">
        <v>43952</v>
      </c>
    </row>
    <row r="34" spans="1:12">
      <c r="A34" s="145" t="s">
        <v>33</v>
      </c>
      <c r="B34" s="209">
        <f>+Estado!L$23*'CALCULO GARANTIA 2do Sem'!Q38</f>
        <v>278948.56446247594</v>
      </c>
      <c r="C34" s="209">
        <f>+Estado!L$24*'CALCULO GARANTIA 2do Sem'!Q38</f>
        <v>2962.9016684867747</v>
      </c>
      <c r="D34" s="209">
        <f>+Estado!L$25*'Art.14 Frac.III 1er Sem'!Q37</f>
        <v>-169620.07648202541</v>
      </c>
      <c r="E34" s="209">
        <f>+Estado!L$26*'CALCULO GARANTIA 2do Sem'!Q38</f>
        <v>8645.8956438119749</v>
      </c>
      <c r="F34" s="209">
        <f>+Estado!L$27*'CALCULO GARANTIA 2do Sem'!Q38</f>
        <v>-35.624298916891739</v>
      </c>
      <c r="G34" s="209">
        <f>+Estado!L$28*'CALCULO GARANTIA 2do Sem'!Q38</f>
        <v>-1004.2897316336791</v>
      </c>
      <c r="H34" s="209">
        <f>+Estado!L$29*'CALCULO GARANTIA 2do Sem'!Q38</f>
        <v>0</v>
      </c>
      <c r="I34" s="209">
        <f>+Estado!L$30*'CALCULO GARANTIA 2do Sem'!Q38</f>
        <v>0</v>
      </c>
      <c r="J34" s="209">
        <f>+Estado!L$31*'COEF Art 14 F II 1er Sem'!N38</f>
        <v>0</v>
      </c>
      <c r="K34" s="210">
        <f t="shared" si="0"/>
        <v>119897.37126219871</v>
      </c>
      <c r="L34" s="361">
        <v>43952</v>
      </c>
    </row>
    <row r="35" spans="1:12">
      <c r="A35" s="145" t="s">
        <v>34</v>
      </c>
      <c r="B35" s="209">
        <f>+Estado!L$23*'CALCULO GARANTIA 2do Sem'!Q39</f>
        <v>59518.209481939943</v>
      </c>
      <c r="C35" s="209">
        <f>+Estado!L$24*'CALCULO GARANTIA 2do Sem'!Q39</f>
        <v>632.18322173193087</v>
      </c>
      <c r="D35" s="209">
        <f>+Estado!L$25*'Art.14 Frac.III 1er Sem'!Q38</f>
        <v>-842616.04752334231</v>
      </c>
      <c r="E35" s="209">
        <f>+Estado!L$26*'CALCULO GARANTIA 2do Sem'!Q39</f>
        <v>1844.7423419403017</v>
      </c>
      <c r="F35" s="209">
        <f>+Estado!L$27*'CALCULO GARANTIA 2do Sem'!Q39</f>
        <v>-7.6010231121588356</v>
      </c>
      <c r="G35" s="209">
        <f>+Estado!L$28*'CALCULO GARANTIA 2do Sem'!Q39</f>
        <v>-214.28153517518916</v>
      </c>
      <c r="H35" s="209">
        <f>+Estado!L$29*'CALCULO GARANTIA 2do Sem'!Q39</f>
        <v>0</v>
      </c>
      <c r="I35" s="209">
        <f>+Estado!L$30*'CALCULO GARANTIA 2do Sem'!Q39</f>
        <v>0</v>
      </c>
      <c r="J35" s="209">
        <f>+Estado!L$31*'COEF Art 14 F II 1er Sem'!N39</f>
        <v>0</v>
      </c>
      <c r="K35" s="210">
        <f t="shared" si="0"/>
        <v>-780842.79503601755</v>
      </c>
      <c r="L35" s="361">
        <v>43952</v>
      </c>
    </row>
    <row r="36" spans="1:12">
      <c r="A36" s="145" t="s">
        <v>35</v>
      </c>
      <c r="B36" s="209">
        <f>+Estado!L$23*'CALCULO GARANTIA 2do Sem'!Q40</f>
        <v>57209.100740597067</v>
      </c>
      <c r="C36" s="209">
        <f>+Estado!L$24*'CALCULO GARANTIA 2do Sem'!Q40</f>
        <v>607.65661355373197</v>
      </c>
      <c r="D36" s="209">
        <f>+Estado!L$25*'Art.14 Frac.III 1er Sem'!Q39</f>
        <v>-213700.74739706845</v>
      </c>
      <c r="E36" s="209">
        <f>+Estado!L$26*'CALCULO GARANTIA 2do Sem'!Q40</f>
        <v>1773.1724693857143</v>
      </c>
      <c r="F36" s="209">
        <f>+Estado!L$27*'CALCULO GARANTIA 2do Sem'!Q40</f>
        <v>-7.3061286745706049</v>
      </c>
      <c r="G36" s="209">
        <f>+Estado!L$28*'CALCULO GARANTIA 2do Sem'!Q40</f>
        <v>-205.96812369510187</v>
      </c>
      <c r="H36" s="209">
        <f>+Estado!L$29*'CALCULO GARANTIA 2do Sem'!Q40</f>
        <v>0</v>
      </c>
      <c r="I36" s="209">
        <f>+Estado!L$30*'CALCULO GARANTIA 2do Sem'!Q40</f>
        <v>0</v>
      </c>
      <c r="J36" s="209">
        <f>+Estado!L$31*'COEF Art 14 F II 1er Sem'!N40</f>
        <v>0</v>
      </c>
      <c r="K36" s="210">
        <f t="shared" si="0"/>
        <v>-154324.09182590162</v>
      </c>
      <c r="L36" s="361">
        <v>43952</v>
      </c>
    </row>
    <row r="37" spans="1:12">
      <c r="A37" s="145" t="s">
        <v>36</v>
      </c>
      <c r="B37" s="209">
        <f>+Estado!L$23*'CALCULO GARANTIA 2do Sem'!Q41</f>
        <v>60068.861376029818</v>
      </c>
      <c r="C37" s="209">
        <f>+Estado!L$24*'CALCULO GARANTIA 2do Sem'!Q41</f>
        <v>638.0320685216542</v>
      </c>
      <c r="D37" s="209">
        <f>+Estado!L$25*'Art.14 Frac.III 1er Sem'!Q40</f>
        <v>-39276.03850820948</v>
      </c>
      <c r="E37" s="209">
        <f>+Estado!L$26*'CALCULO GARANTIA 2do Sem'!Q41</f>
        <v>1861.8095701640516</v>
      </c>
      <c r="F37" s="209">
        <f>+Estado!L$27*'CALCULO GARANTIA 2do Sem'!Q41</f>
        <v>-7.6713464268244298</v>
      </c>
      <c r="G37" s="209">
        <f>+Estado!L$28*'CALCULO GARANTIA 2do Sem'!Q41</f>
        <v>-216.26402984765591</v>
      </c>
      <c r="H37" s="209">
        <f>+Estado!L$29*'CALCULO GARANTIA 2do Sem'!Q41</f>
        <v>0</v>
      </c>
      <c r="I37" s="209">
        <f>+Estado!L$30*'CALCULO GARANTIA 2do Sem'!Q41</f>
        <v>0</v>
      </c>
      <c r="J37" s="209">
        <f>+Estado!L$31*'COEF Art 14 F II 1er Sem'!N41</f>
        <v>0</v>
      </c>
      <c r="K37" s="210">
        <f t="shared" si="0"/>
        <v>23068.729130231568</v>
      </c>
      <c r="L37" s="361">
        <v>43952</v>
      </c>
    </row>
    <row r="38" spans="1:12">
      <c r="A38" s="145" t="s">
        <v>37</v>
      </c>
      <c r="B38" s="209">
        <f>+Estado!L$23*'CALCULO GARANTIA 2do Sem'!Q42</f>
        <v>84609.595041577631</v>
      </c>
      <c r="C38" s="209">
        <f>+Estado!L$24*'CALCULO GARANTIA 2do Sem'!Q42</f>
        <v>898.69582516673393</v>
      </c>
      <c r="D38" s="209">
        <f>+Estado!L$25*'Art.14 Frac.III 1er Sem'!Q41</f>
        <v>-301451.48462109955</v>
      </c>
      <c r="E38" s="209">
        <f>+Estado!L$26*'CALCULO GARANTIA 2do Sem'!Q42</f>
        <v>2622.4394830792394</v>
      </c>
      <c r="F38" s="209">
        <f>+Estado!L$27*'CALCULO GARANTIA 2do Sem'!Q42</f>
        <v>-10.805423970567826</v>
      </c>
      <c r="G38" s="209">
        <f>+Estado!L$28*'CALCULO GARANTIA 2do Sem'!Q42</f>
        <v>-304.61726039594203</v>
      </c>
      <c r="H38" s="209">
        <f>+Estado!L$29*'CALCULO GARANTIA 2do Sem'!Q42</f>
        <v>0</v>
      </c>
      <c r="I38" s="209">
        <f>+Estado!L$30*'CALCULO GARANTIA 2do Sem'!Q42</f>
        <v>0</v>
      </c>
      <c r="J38" s="209">
        <f>+Estado!L$31*'COEF Art 14 F II 1er Sem'!N42</f>
        <v>0</v>
      </c>
      <c r="K38" s="210">
        <f t="shared" si="0"/>
        <v>-213636.17695564244</v>
      </c>
      <c r="L38" s="361">
        <v>43952</v>
      </c>
    </row>
    <row r="39" spans="1:12">
      <c r="A39" s="145" t="s">
        <v>38</v>
      </c>
      <c r="B39" s="209">
        <f>+Estado!L$23*'CALCULO GARANTIA 2do Sem'!Q43</f>
        <v>198501.92322680162</v>
      </c>
      <c r="C39" s="209">
        <f>+Estado!L$24*'CALCULO GARANTIA 2do Sem'!Q43</f>
        <v>2108.4233957606216</v>
      </c>
      <c r="D39" s="209">
        <f>+Estado!L$25*'Art.14 Frac.III 1er Sem'!Q42</f>
        <v>-129804.6569618096</v>
      </c>
      <c r="E39" s="209">
        <f>+Estado!L$26*'CALCULO GARANTIA 2do Sem'!Q43</f>
        <v>6152.4851960504329</v>
      </c>
      <c r="F39" s="209">
        <f>+Estado!L$27*'CALCULO GARANTIA 2do Sem'!Q43</f>
        <v>-25.350522460067115</v>
      </c>
      <c r="G39" s="209">
        <f>+Estado!L$28*'CALCULO GARANTIA 2do Sem'!Q43</f>
        <v>-714.66022272013061</v>
      </c>
      <c r="H39" s="209">
        <f>+Estado!L$29*'CALCULO GARANTIA 2do Sem'!Q43</f>
        <v>0</v>
      </c>
      <c r="I39" s="209">
        <f>+Estado!L$30*'CALCULO GARANTIA 2do Sem'!Q43</f>
        <v>0</v>
      </c>
      <c r="J39" s="209">
        <f>+Estado!L$31*'COEF Art 14 F II 1er Sem'!N43</f>
        <v>0</v>
      </c>
      <c r="K39" s="210">
        <f t="shared" si="0"/>
        <v>76218.164111622871</v>
      </c>
      <c r="L39" s="361">
        <v>43952</v>
      </c>
    </row>
    <row r="40" spans="1:12">
      <c r="A40" s="145" t="s">
        <v>39</v>
      </c>
      <c r="B40" s="209">
        <f>+Estado!L$23*'CALCULO GARANTIA 2do Sem'!Q44</f>
        <v>4108039.1189049655</v>
      </c>
      <c r="C40" s="209">
        <f>+Estado!L$24*'CALCULO GARANTIA 2do Sem'!Q44</f>
        <v>43634.266349665326</v>
      </c>
      <c r="D40" s="209">
        <f>+Estado!L$25*'Art.14 Frac.III 1er Sem'!Q43</f>
        <v>0</v>
      </c>
      <c r="E40" s="209">
        <f>+Estado!L$26*'CALCULO GARANTIA 2do Sem'!Q44</f>
        <v>127326.97725543394</v>
      </c>
      <c r="F40" s="209">
        <f>+Estado!L$27*'CALCULO GARANTIA 2do Sem'!Q44</f>
        <v>-524.63440281959743</v>
      </c>
      <c r="G40" s="209">
        <f>+Estado!L$28*'CALCULO GARANTIA 2do Sem'!Q44</f>
        <v>-14790.043864236146</v>
      </c>
      <c r="H40" s="209">
        <f>+Estado!L$29*'CALCULO GARANTIA 2do Sem'!Q44</f>
        <v>0</v>
      </c>
      <c r="I40" s="209">
        <f>+Estado!L$30*'CALCULO GARANTIA 2do Sem'!Q44</f>
        <v>0</v>
      </c>
      <c r="J40" s="209">
        <f>+Estado!L$31*'COEF Art 14 F II 1er Sem'!N44</f>
        <v>0</v>
      </c>
      <c r="K40" s="210">
        <f t="shared" si="0"/>
        <v>4263685.6842430085</v>
      </c>
      <c r="L40" s="361">
        <v>43952</v>
      </c>
    </row>
    <row r="41" spans="1:12">
      <c r="A41" s="145" t="s">
        <v>40</v>
      </c>
      <c r="B41" s="209">
        <f>+Estado!L$23*'CALCULO GARANTIA 2do Sem'!Q45</f>
        <v>21216.388133585988</v>
      </c>
      <c r="C41" s="209">
        <f>+Estado!L$24*'CALCULO GARANTIA 2do Sem'!Q45</f>
        <v>225.35363077203115</v>
      </c>
      <c r="D41" s="209">
        <f>+Estado!L$25*'Art.14 Frac.III 1er Sem'!Q44</f>
        <v>-145618.5714473548</v>
      </c>
      <c r="E41" s="209">
        <f>+Estado!L$26*'CALCULO GARANTIA 2do Sem'!Q45</f>
        <v>657.59319498584739</v>
      </c>
      <c r="F41" s="209">
        <f>+Estado!L$27*'CALCULO GARANTIA 2do Sem'!Q45</f>
        <v>-2.7095280245091007</v>
      </c>
      <c r="G41" s="209">
        <f>+Estado!L$28*'CALCULO GARANTIA 2do Sem'!Q45</f>
        <v>-76.38469402405299</v>
      </c>
      <c r="H41" s="209">
        <f>+Estado!L$29*'CALCULO GARANTIA 2do Sem'!Q45</f>
        <v>0</v>
      </c>
      <c r="I41" s="209">
        <f>+Estado!L$30*'CALCULO GARANTIA 2do Sem'!Q45</f>
        <v>0</v>
      </c>
      <c r="J41" s="209">
        <f>+Estado!L$31*'COEF Art 14 F II 1er Sem'!N45</f>
        <v>0</v>
      </c>
      <c r="K41" s="210">
        <f t="shared" si="0"/>
        <v>-123598.3307100595</v>
      </c>
      <c r="L41" s="361">
        <v>43952</v>
      </c>
    </row>
    <row r="42" spans="1:12">
      <c r="A42" s="145" t="s">
        <v>41</v>
      </c>
      <c r="B42" s="209">
        <f>+Estado!L$23*'CALCULO GARANTIA 2do Sem'!Q46</f>
        <v>89325.857970716082</v>
      </c>
      <c r="C42" s="209">
        <f>+Estado!L$24*'CALCULO GARANTIA 2do Sem'!Q46</f>
        <v>948.7904486278502</v>
      </c>
      <c r="D42" s="209">
        <f>+Estado!L$25*'Art.14 Frac.III 1er Sem'!Q45</f>
        <v>-99765.238552860741</v>
      </c>
      <c r="E42" s="209">
        <f>+Estado!L$26*'CALCULO GARANTIA 2do Sem'!Q46</f>
        <v>2768.6181063415047</v>
      </c>
      <c r="F42" s="209">
        <f>+Estado!L$27*'CALCULO GARANTIA 2do Sem'!Q46</f>
        <v>-11.407734151593637</v>
      </c>
      <c r="G42" s="209">
        <f>+Estado!L$28*'CALCULO GARANTIA 2do Sem'!Q46</f>
        <v>-321.59707328920922</v>
      </c>
      <c r="H42" s="209">
        <f>+Estado!L$29*'CALCULO GARANTIA 2do Sem'!Q46</f>
        <v>0</v>
      </c>
      <c r="I42" s="209">
        <f>+Estado!L$30*'CALCULO GARANTIA 2do Sem'!Q46</f>
        <v>0</v>
      </c>
      <c r="J42" s="209">
        <f>+Estado!L$31*'COEF Art 14 F II 1er Sem'!N46</f>
        <v>0</v>
      </c>
      <c r="K42" s="210">
        <f t="shared" si="0"/>
        <v>-7054.9768346161009</v>
      </c>
      <c r="L42" s="361">
        <v>43952</v>
      </c>
    </row>
    <row r="43" spans="1:12">
      <c r="A43" s="145" t="s">
        <v>249</v>
      </c>
      <c r="B43" s="209">
        <f>+Estado!L$23*'CALCULO GARANTIA 2do Sem'!Q47</f>
        <v>44999.31435490994</v>
      </c>
      <c r="C43" s="209">
        <f>+Estado!L$24*'CALCULO GARANTIA 2do Sem'!Q47</f>
        <v>477.96820119810593</v>
      </c>
      <c r="D43" s="209">
        <f>+Estado!L$25*'Art.14 Frac.III 1er Sem'!Q46</f>
        <v>-366201.57609295478</v>
      </c>
      <c r="E43" s="209">
        <f>+Estado!L$26*'CALCULO GARANTIA 2do Sem'!Q47</f>
        <v>1394.7351788862768</v>
      </c>
      <c r="F43" s="209">
        <f>+Estado!L$27*'CALCULO GARANTIA 2do Sem'!Q47</f>
        <v>-5.7468265833292467</v>
      </c>
      <c r="G43" s="209">
        <f>+Estado!L$28*'CALCULO GARANTIA 2do Sem'!Q47</f>
        <v>-162.00961429672932</v>
      </c>
      <c r="H43" s="209">
        <f>+Estado!L$29*'CALCULO GARANTIA 2do Sem'!Q47</f>
        <v>0</v>
      </c>
      <c r="I43" s="209">
        <f>+Estado!L$30*'CALCULO GARANTIA 2do Sem'!Q47</f>
        <v>0</v>
      </c>
      <c r="J43" s="209">
        <f>+Estado!L$31*'COEF Art 14 F II 1er Sem'!N47</f>
        <v>0</v>
      </c>
      <c r="K43" s="210">
        <f t="shared" si="0"/>
        <v>-319497.31479884055</v>
      </c>
      <c r="L43" s="361">
        <v>43952</v>
      </c>
    </row>
    <row r="44" spans="1:12">
      <c r="A44" s="145" t="s">
        <v>43</v>
      </c>
      <c r="B44" s="209">
        <f>+Estado!L$23*'CALCULO GARANTIA 2do Sem'!Q48</f>
        <v>50425.076774648034</v>
      </c>
      <c r="C44" s="209">
        <f>+Estado!L$24*'CALCULO GARANTIA 2do Sem'!Q48</f>
        <v>535.59889937801142</v>
      </c>
      <c r="D44" s="209">
        <f>+Estado!L$25*'Art.14 Frac.III 1er Sem'!Q47</f>
        <v>-278325.16092040745</v>
      </c>
      <c r="E44" s="209">
        <f>+Estado!L$26*'CALCULO GARANTIA 2do Sem'!Q48</f>
        <v>1562.9044460756145</v>
      </c>
      <c r="F44" s="209">
        <f>+Estado!L$27*'CALCULO GARANTIA 2do Sem'!Q48</f>
        <v>-6.4397463790100344</v>
      </c>
      <c r="G44" s="209">
        <f>+Estado!L$28*'CALCULO GARANTIA 2do Sem'!Q48</f>
        <v>-181.54381586154821</v>
      </c>
      <c r="H44" s="209">
        <f>+Estado!L$29*'CALCULO GARANTIA 2do Sem'!Q48</f>
        <v>0</v>
      </c>
      <c r="I44" s="209">
        <f>+Estado!L$30*'CALCULO GARANTIA 2do Sem'!Q48</f>
        <v>0</v>
      </c>
      <c r="J44" s="209">
        <f>+Estado!L$31*'COEF Art 14 F II 1er Sem'!N48</f>
        <v>0</v>
      </c>
      <c r="K44" s="210">
        <f t="shared" si="0"/>
        <v>-225989.56436254634</v>
      </c>
      <c r="L44" s="361">
        <v>43952</v>
      </c>
    </row>
    <row r="45" spans="1:12">
      <c r="A45" s="145" t="s">
        <v>44</v>
      </c>
      <c r="B45" s="209">
        <f>+Estado!L$23*'CALCULO GARANTIA 2do Sem'!Q49</f>
        <v>145080.85301999736</v>
      </c>
      <c r="C45" s="209">
        <f>+Estado!L$24*'CALCULO GARANTIA 2do Sem'!Q49</f>
        <v>1541.0020205938697</v>
      </c>
      <c r="D45" s="209">
        <f>+Estado!L$25*'Art.14 Frac.III 1er Sem'!Q48</f>
        <v>-451487.70921993261</v>
      </c>
      <c r="E45" s="209">
        <f>+Estado!L$26*'CALCULO GARANTIA 2do Sem'!Q49</f>
        <v>4496.7211698802475</v>
      </c>
      <c r="F45" s="209">
        <f>+Estado!L$27*'CALCULO GARANTIA 2do Sem'!Q49</f>
        <v>-18.52816014687637</v>
      </c>
      <c r="G45" s="209">
        <f>+Estado!L$28*'CALCULO GARANTIA 2do Sem'!Q49</f>
        <v>-522.33002605840022</v>
      </c>
      <c r="H45" s="209">
        <f>+Estado!L$29*'CALCULO GARANTIA 2do Sem'!Q49</f>
        <v>0</v>
      </c>
      <c r="I45" s="209">
        <f>+Estado!L$30*'CALCULO GARANTIA 2do Sem'!Q49</f>
        <v>0</v>
      </c>
      <c r="J45" s="209">
        <f>+Estado!L$31*'COEF Art 14 F II 1er Sem'!N49</f>
        <v>0</v>
      </c>
      <c r="K45" s="210">
        <f t="shared" si="0"/>
        <v>-300909.99119566643</v>
      </c>
      <c r="L45" s="361">
        <v>43952</v>
      </c>
    </row>
    <row r="46" spans="1:12">
      <c r="A46" s="145" t="s">
        <v>45</v>
      </c>
      <c r="B46" s="209">
        <f>+Estado!L$23*'CALCULO GARANTIA 2do Sem'!Q50</f>
        <v>124849.68011680391</v>
      </c>
      <c r="C46" s="209">
        <f>+Estado!L$24*'CALCULO GARANTIA 2do Sem'!Q50</f>
        <v>1326.1130281883188</v>
      </c>
      <c r="D46" s="209">
        <f>+Estado!L$25*'Art.14 Frac.III 1er Sem'!Q49</f>
        <v>-111437.78044451254</v>
      </c>
      <c r="E46" s="209">
        <f>+Estado!L$26*'CALCULO GARANTIA 2do Sem'!Q50</f>
        <v>3869.6643143987176</v>
      </c>
      <c r="F46" s="209">
        <f>+Estado!L$27*'CALCULO GARANTIA 2do Sem'!Q50</f>
        <v>-15.944453174476321</v>
      </c>
      <c r="G46" s="209">
        <f>+Estado!L$28*'CALCULO GARANTIA 2do Sem'!Q50</f>
        <v>-449.49237140068686</v>
      </c>
      <c r="H46" s="209">
        <f>+Estado!L$29*'CALCULO GARANTIA 2do Sem'!Q50</f>
        <v>0</v>
      </c>
      <c r="I46" s="209">
        <f>+Estado!L$30*'CALCULO GARANTIA 2do Sem'!Q50</f>
        <v>0</v>
      </c>
      <c r="J46" s="209">
        <f>+Estado!L$31*'COEF Art 14 F II 1er Sem'!N50</f>
        <v>0</v>
      </c>
      <c r="K46" s="210">
        <f t="shared" si="0"/>
        <v>18142.240190303248</v>
      </c>
      <c r="L46" s="361">
        <v>43952</v>
      </c>
    </row>
    <row r="47" spans="1:12">
      <c r="A47" s="145" t="s">
        <v>46</v>
      </c>
      <c r="B47" s="209">
        <f>+Estado!L$23*'CALCULO GARANTIA 2do Sem'!Q51</f>
        <v>1129708.5999074448</v>
      </c>
      <c r="C47" s="209">
        <f>+Estado!L$24*'CALCULO GARANTIA 2do Sem'!Q51</f>
        <v>11999.400326793553</v>
      </c>
      <c r="D47" s="209">
        <f>+Estado!L$25*'Art.14 Frac.III 1er Sem'!Q50</f>
        <v>-531543.12539479416</v>
      </c>
      <c r="E47" s="209">
        <f>+Estado!L$26*'CALCULO GARANTIA 2do Sem'!Q51</f>
        <v>35014.85186538969</v>
      </c>
      <c r="F47" s="209">
        <f>+Estado!L$27*'CALCULO GARANTIA 2do Sem'!Q51</f>
        <v>-144.27418520556614</v>
      </c>
      <c r="G47" s="209">
        <f>+Estado!L$28*'CALCULO GARANTIA 2do Sem'!Q51</f>
        <v>-4067.2542940364438</v>
      </c>
      <c r="H47" s="209">
        <f>+Estado!L$29*'CALCULO GARANTIA 2do Sem'!Q51</f>
        <v>0</v>
      </c>
      <c r="I47" s="209">
        <f>+Estado!L$30*'CALCULO GARANTIA 2do Sem'!Q51</f>
        <v>0</v>
      </c>
      <c r="J47" s="209">
        <f>+Estado!L$31*'COEF Art 14 F II 1er Sem'!N51</f>
        <v>0</v>
      </c>
      <c r="K47" s="210">
        <f t="shared" si="0"/>
        <v>640968.19822559191</v>
      </c>
      <c r="L47" s="361">
        <v>43952</v>
      </c>
    </row>
    <row r="48" spans="1:12">
      <c r="A48" s="145" t="s">
        <v>47</v>
      </c>
      <c r="B48" s="209">
        <f>+Estado!L$23*'CALCULO GARANTIA 2do Sem'!Q52</f>
        <v>2182884.9235491436</v>
      </c>
      <c r="C48" s="209">
        <f>+Estado!L$24*'CALCULO GARANTIA 2do Sem'!Q52</f>
        <v>23185.8995028756</v>
      </c>
      <c r="D48" s="209">
        <f>+Estado!L$25*'Art.14 Frac.III 1er Sem'!Q51</f>
        <v>-1095476.1384022317</v>
      </c>
      <c r="E48" s="209">
        <f>+Estado!L$26*'CALCULO GARANTIA 2do Sem'!Q52</f>
        <v>67657.617409947867</v>
      </c>
      <c r="F48" s="209">
        <f>+Estado!L$27*'CALCULO GARANTIA 2do Sem'!Q52</f>
        <v>-278.77449438587018</v>
      </c>
      <c r="G48" s="209">
        <f>+Estado!L$28*'CALCULO GARANTIA 2do Sem'!Q52</f>
        <v>-7858.9718440844463</v>
      </c>
      <c r="H48" s="209">
        <f>+Estado!L$29*'CALCULO GARANTIA 2do Sem'!Q52</f>
        <v>0</v>
      </c>
      <c r="I48" s="209">
        <f>+Estado!L$30*'CALCULO GARANTIA 2do Sem'!Q52</f>
        <v>0</v>
      </c>
      <c r="J48" s="209">
        <f>+Estado!L$31*'COEF Art 14 F II 1er Sem'!N52</f>
        <v>0</v>
      </c>
      <c r="K48" s="210">
        <f t="shared" si="0"/>
        <v>1170114.555721265</v>
      </c>
      <c r="L48" s="361">
        <v>43952</v>
      </c>
    </row>
    <row r="49" spans="1:12">
      <c r="A49" s="145" t="s">
        <v>48</v>
      </c>
      <c r="B49" s="209">
        <f>+Estado!L$23*'CALCULO GARANTIA 2do Sem'!Q53</f>
        <v>588210.6966777842</v>
      </c>
      <c r="C49" s="209">
        <f>+Estado!L$24*'CALCULO GARANTIA 2do Sem'!Q53</f>
        <v>6247.7842750928276</v>
      </c>
      <c r="D49" s="209">
        <f>+Estado!L$25*'Art.14 Frac.III 1er Sem'!Q52</f>
        <v>-331906.90583745675</v>
      </c>
      <c r="E49" s="209">
        <f>+Estado!L$26*'CALCULO GARANTIA 2do Sem'!Q53</f>
        <v>18231.3478108405</v>
      </c>
      <c r="F49" s="209">
        <f>+Estado!L$27*'CALCULO GARANTIA 2do Sem'!Q53</f>
        <v>-75.119919419342722</v>
      </c>
      <c r="G49" s="209">
        <f>+Estado!L$28*'CALCULO GARANTIA 2do Sem'!Q53</f>
        <v>-2117.7164465747114</v>
      </c>
      <c r="H49" s="209">
        <f>+Estado!L$29*'CALCULO GARANTIA 2do Sem'!Q53</f>
        <v>0</v>
      </c>
      <c r="I49" s="209">
        <f>+Estado!L$30*'CALCULO GARANTIA 2do Sem'!Q53</f>
        <v>0</v>
      </c>
      <c r="J49" s="209">
        <f>+Estado!L$31*'COEF Art 14 F II 1er Sem'!N53</f>
        <v>0</v>
      </c>
      <c r="K49" s="210">
        <f t="shared" si="0"/>
        <v>278590.08656026679</v>
      </c>
      <c r="L49" s="361">
        <v>43952</v>
      </c>
    </row>
    <row r="50" spans="1:12">
      <c r="A50" s="145" t="s">
        <v>49</v>
      </c>
      <c r="B50" s="209">
        <f>+Estado!L$23*'CALCULO GARANTIA 2do Sem'!Q54</f>
        <v>187490.30410504818</v>
      </c>
      <c r="C50" s="209">
        <f>+Estado!L$24*'CALCULO GARANTIA 2do Sem'!Q54</f>
        <v>1991.4615295776787</v>
      </c>
      <c r="D50" s="209">
        <f>+Estado!L$25*'Art.14 Frac.III 1er Sem'!Q53</f>
        <v>-368401.57610885031</v>
      </c>
      <c r="E50" s="209">
        <f>+Estado!L$26*'CALCULO GARANTIA 2do Sem'!Q54</f>
        <v>5811.1846054575326</v>
      </c>
      <c r="F50" s="209">
        <f>+Estado!L$27*'CALCULO GARANTIA 2do Sem'!Q54</f>
        <v>-23.944237355470079</v>
      </c>
      <c r="G50" s="209">
        <f>+Estado!L$28*'CALCULO GARANTIA 2do Sem'!Q54</f>
        <v>-675.01543718790151</v>
      </c>
      <c r="H50" s="209">
        <f>+Estado!L$29*'CALCULO GARANTIA 2do Sem'!Q54</f>
        <v>0</v>
      </c>
      <c r="I50" s="209">
        <f>+Estado!L$30*'CALCULO GARANTIA 2do Sem'!Q54</f>
        <v>0</v>
      </c>
      <c r="J50" s="209">
        <f>+Estado!L$31*'COEF Art 14 F II 1er Sem'!N54</f>
        <v>0</v>
      </c>
      <c r="K50" s="210">
        <f t="shared" si="0"/>
        <v>-173807.58554331027</v>
      </c>
      <c r="L50" s="361">
        <v>43952</v>
      </c>
    </row>
    <row r="51" spans="1:12">
      <c r="A51" s="145" t="s">
        <v>50</v>
      </c>
      <c r="B51" s="209">
        <f>+Estado!L$23*'CALCULO GARANTIA 2do Sem'!Q55</f>
        <v>37671.669274384512</v>
      </c>
      <c r="C51" s="209">
        <f>+Estado!L$24*'CALCULO GARANTIA 2do Sem'!Q55</f>
        <v>400.13631890466525</v>
      </c>
      <c r="D51" s="209">
        <f>+Estado!L$25*'Art.14 Frac.III 1er Sem'!Q54</f>
        <v>-162358.58117202818</v>
      </c>
      <c r="E51" s="209">
        <f>+Estado!L$26*'CALCULO GARANTIA 2do Sem'!Q55</f>
        <v>1167.6178434621061</v>
      </c>
      <c r="F51" s="209">
        <f>+Estado!L$27*'CALCULO GARANTIA 2do Sem'!Q55</f>
        <v>-4.8110188683530177</v>
      </c>
      <c r="G51" s="209">
        <f>+Estado!L$28*'CALCULO GARANTIA 2do Sem'!Q55</f>
        <v>-135.62812448476913</v>
      </c>
      <c r="H51" s="209">
        <f>+Estado!L$29*'CALCULO GARANTIA 2do Sem'!Q55</f>
        <v>0</v>
      </c>
      <c r="I51" s="209">
        <f>+Estado!L$30*'CALCULO GARANTIA 2do Sem'!Q55</f>
        <v>0</v>
      </c>
      <c r="J51" s="209">
        <f>+Estado!L$31*'COEF Art 14 F II 1er Sem'!N55</f>
        <v>0</v>
      </c>
      <c r="K51" s="210">
        <f t="shared" si="0"/>
        <v>-123259.59687863001</v>
      </c>
      <c r="L51" s="361">
        <v>43952</v>
      </c>
    </row>
    <row r="52" spans="1:12" ht="13.5" thickBot="1">
      <c r="A52" s="145" t="s">
        <v>51</v>
      </c>
      <c r="B52" s="209">
        <f>+Estado!L$23*'CALCULO GARANTIA 2do Sem'!Q56</f>
        <v>51900.67617854321</v>
      </c>
      <c r="C52" s="209">
        <f>+Estado!L$24*'CALCULO GARANTIA 2do Sem'!Q56</f>
        <v>551.27224024729992</v>
      </c>
      <c r="D52" s="209">
        <f>+Estado!L$25*'Art.14 Frac.III 1er Sem'!Q55</f>
        <v>-267165.83773656684</v>
      </c>
      <c r="E52" s="209">
        <f>+Estado!L$26*'CALCULO GARANTIA 2do Sem'!Q56</f>
        <v>1608.6400406743278</v>
      </c>
      <c r="F52" s="209">
        <f>+Estado!L$27*'CALCULO GARANTIA 2do Sem'!Q56</f>
        <v>-6.6281940032064304</v>
      </c>
      <c r="G52" s="209">
        <f>+Estado!L$28*'CALCULO GARANTIA 2do Sem'!Q56</f>
        <v>-186.85636992395152</v>
      </c>
      <c r="H52" s="209">
        <f>+Estado!L$29*'CALCULO GARANTIA 2do Sem'!Q56</f>
        <v>0</v>
      </c>
      <c r="I52" s="209">
        <f>+Estado!L$30*'CALCULO GARANTIA 2do Sem'!Q56</f>
        <v>0</v>
      </c>
      <c r="J52" s="209">
        <f>+Estado!L$31*'COEF Art 14 F II 1er Sem'!N56</f>
        <v>0</v>
      </c>
      <c r="K52" s="210">
        <f t="shared" si="0"/>
        <v>-213298.73384102917</v>
      </c>
      <c r="L52" s="361">
        <v>43952</v>
      </c>
    </row>
    <row r="53" spans="1:12" ht="14.25" thickTop="1" thickBot="1">
      <c r="A53" s="146" t="s">
        <v>52</v>
      </c>
      <c r="B53" s="211">
        <f t="shared" ref="B53:E53" si="1">SUM(B2:B52)</f>
        <v>15616365.800000003</v>
      </c>
      <c r="C53" s="211">
        <f t="shared" si="1"/>
        <v>165872.00000000003</v>
      </c>
      <c r="D53" s="211">
        <f t="shared" si="1"/>
        <v>-12481075.999999996</v>
      </c>
      <c r="E53" s="211">
        <f t="shared" si="1"/>
        <v>484022.81367738248</v>
      </c>
      <c r="F53" s="211">
        <f>SUM(F2:F52)</f>
        <v>-1994.3536340713511</v>
      </c>
      <c r="G53" s="211">
        <f t="shared" ref="G53:K53" si="2">SUM(G2:G52)</f>
        <v>-56223.109979420922</v>
      </c>
      <c r="H53" s="211">
        <f t="shared" si="2"/>
        <v>0</v>
      </c>
      <c r="I53" s="211">
        <f t="shared" si="2"/>
        <v>0</v>
      </c>
      <c r="J53" s="211">
        <f t="shared" si="2"/>
        <v>0</v>
      </c>
      <c r="K53" s="212">
        <f t="shared" si="2"/>
        <v>3726967.1500638993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143" t="s">
        <v>246</v>
      </c>
    </row>
    <row r="2" spans="1:12" ht="13.5" thickTop="1">
      <c r="A2" s="145" t="s">
        <v>1</v>
      </c>
      <c r="B2" s="209">
        <f>+Estado!M$23*'CALCULO GARANTIA 2do Sem'!Q6</f>
        <v>467474.03221957874</v>
      </c>
      <c r="C2" s="209">
        <f>+Estado!M$24*'CALCULO GARANTIA 2do Sem'!Q6</f>
        <v>59140.860316618971</v>
      </c>
      <c r="D2" s="209">
        <f>+Estado!M$25*'Art.14 Frac.III 1er Sem'!Q5</f>
        <v>26511.606040253002</v>
      </c>
      <c r="E2" s="209">
        <f>+Estado!M$26*'CALCULO GARANTIA 2do Sem'!Q6</f>
        <v>13078.655445098206</v>
      </c>
      <c r="F2" s="209">
        <f>+Estado!M$27*'CALCULO GARANTIA 2do Sem'!Q6</f>
        <v>18850.424085341732</v>
      </c>
      <c r="G2" s="209">
        <f>+Estado!M$28*'CALCULO GARANTIA 2do Sem'!Q6</f>
        <v>1648.370498400712</v>
      </c>
      <c r="H2" s="209">
        <f>+Estado!M$29*'CALCULO GARANTIA 2do Sem'!Q6</f>
        <v>8657.6451997038494</v>
      </c>
      <c r="I2" s="209">
        <f>+Estado!M$30*'CALCULO GARANTIA 2do Sem'!Q6</f>
        <v>3960.0937976030223</v>
      </c>
      <c r="J2" s="209">
        <f>+Estado!M$31*'COEF Art 14 F II 1er Sem'!N6</f>
        <v>6683.5681955013133</v>
      </c>
      <c r="K2" s="210">
        <f t="shared" ref="K2:K52" si="0">SUM(B2:J2)</f>
        <v>606005.25579809956</v>
      </c>
      <c r="L2" s="361">
        <v>44006</v>
      </c>
    </row>
    <row r="3" spans="1:12">
      <c r="A3" s="145" t="s">
        <v>2</v>
      </c>
      <c r="B3" s="209">
        <f>+Estado!M$23*'CALCULO GARANTIA 2do Sem'!Q7</f>
        <v>925961.98552238988</v>
      </c>
      <c r="C3" s="209">
        <f>+Estado!M$24*'CALCULO GARANTIA 2do Sem'!Q7</f>
        <v>117144.87793956498</v>
      </c>
      <c r="D3" s="209">
        <f>+Estado!M$25*'Art.14 Frac.III 1er Sem'!Q6</f>
        <v>71068.582350738725</v>
      </c>
      <c r="E3" s="209">
        <f>+Estado!M$26*'CALCULO GARANTIA 2do Sem'!Q7</f>
        <v>25905.904775942643</v>
      </c>
      <c r="F3" s="209">
        <f>+Estado!M$27*'CALCULO GARANTIA 2do Sem'!Q7</f>
        <v>37338.493501182049</v>
      </c>
      <c r="G3" s="209">
        <f>+Estado!M$28*'CALCULO GARANTIA 2do Sem'!Q7</f>
        <v>3265.0549856825378</v>
      </c>
      <c r="H3" s="209">
        <f>+Estado!M$29*'CALCULO GARANTIA 2do Sem'!Q7</f>
        <v>17148.867715716533</v>
      </c>
      <c r="I3" s="209">
        <f>+Estado!M$30*'CALCULO GARANTIA 2do Sem'!Q7</f>
        <v>7844.0641895612416</v>
      </c>
      <c r="J3" s="209">
        <f>+Estado!M$31*'COEF Art 14 F II 1er Sem'!N7</f>
        <v>14383.490371151665</v>
      </c>
      <c r="K3" s="210">
        <f t="shared" si="0"/>
        <v>1220061.32135193</v>
      </c>
      <c r="L3" s="361">
        <v>44006</v>
      </c>
    </row>
    <row r="4" spans="1:12">
      <c r="A4" s="145" t="s">
        <v>247</v>
      </c>
      <c r="B4" s="209">
        <f>+Estado!M$23*'CALCULO GARANTIA 2do Sem'!Q8</f>
        <v>963273.69799271016</v>
      </c>
      <c r="C4" s="209">
        <f>+Estado!M$24*'CALCULO GARANTIA 2do Sem'!Q8</f>
        <v>121865.24019135433</v>
      </c>
      <c r="D4" s="209">
        <f>+Estado!M$25*'Art.14 Frac.III 1er Sem'!Q7</f>
        <v>63105.960312732517</v>
      </c>
      <c r="E4" s="209">
        <f>+Estado!M$26*'CALCULO GARANTIA 2do Sem'!Q8</f>
        <v>26949.785286586022</v>
      </c>
      <c r="F4" s="209">
        <f>+Estado!M$27*'CALCULO GARANTIA 2do Sem'!Q8</f>
        <v>38843.051091421636</v>
      </c>
      <c r="G4" s="209">
        <f>+Estado!M$28*'CALCULO GARANTIA 2do Sem'!Q8</f>
        <v>3396.6206381934708</v>
      </c>
      <c r="H4" s="209">
        <f>+Estado!M$29*'CALCULO GARANTIA 2do Sem'!Q8</f>
        <v>17839.88271568912</v>
      </c>
      <c r="I4" s="209">
        <f>+Estado!M$30*'CALCULO GARANTIA 2do Sem'!Q8</f>
        <v>8160.1413851866428</v>
      </c>
      <c r="J4" s="209">
        <f>+Estado!M$31*'COEF Art 14 F II 1er Sem'!N8</f>
        <v>13155.60801499045</v>
      </c>
      <c r="K4" s="210">
        <f t="shared" si="0"/>
        <v>1256589.9876288644</v>
      </c>
      <c r="L4" s="361">
        <v>44006</v>
      </c>
    </row>
    <row r="5" spans="1:12">
      <c r="A5" s="145" t="s">
        <v>4</v>
      </c>
      <c r="B5" s="209">
        <f>+Estado!M$23*'CALCULO GARANTIA 2do Sem'!Q9</f>
        <v>2664351.8221056107</v>
      </c>
      <c r="C5" s="209">
        <f>+Estado!M$24*'CALCULO GARANTIA 2do Sem'!Q9</f>
        <v>337071.25548198039</v>
      </c>
      <c r="D5" s="209">
        <f>+Estado!M$25*'Art.14 Frac.III 1er Sem'!Q8</f>
        <v>102037.15409131981</v>
      </c>
      <c r="E5" s="209">
        <f>+Estado!M$26*'CALCULO GARANTIA 2do Sem'!Q9</f>
        <v>74541.337195541113</v>
      </c>
      <c r="F5" s="209">
        <f>+Estado!M$27*'CALCULO GARANTIA 2do Sem'!Q9</f>
        <v>107437.32977161986</v>
      </c>
      <c r="G5" s="209">
        <f>+Estado!M$28*'CALCULO GARANTIA 2do Sem'!Q9</f>
        <v>9394.8297407376976</v>
      </c>
      <c r="H5" s="209">
        <f>+Estado!M$29*'CALCULO GARANTIA 2do Sem'!Q9</f>
        <v>49343.944632500919</v>
      </c>
      <c r="I5" s="209">
        <f>+Estado!M$30*'CALCULO GARANTIA 2do Sem'!Q9</f>
        <v>22570.415462985024</v>
      </c>
      <c r="J5" s="209">
        <f>+Estado!M$31*'COEF Art 14 F II 1er Sem'!N9</f>
        <v>96258.383576972468</v>
      </c>
      <c r="K5" s="210">
        <f t="shared" si="0"/>
        <v>3463006.472059268</v>
      </c>
      <c r="L5" s="361">
        <v>44006</v>
      </c>
    </row>
    <row r="6" spans="1:12">
      <c r="A6" s="145" t="s">
        <v>5</v>
      </c>
      <c r="B6" s="209">
        <f>+Estado!M$23*'CALCULO GARANTIA 2do Sem'!Q10</f>
        <v>3365012.8349859328</v>
      </c>
      <c r="C6" s="209">
        <f>+Estado!M$24*'CALCULO GARANTIA 2do Sem'!Q10</f>
        <v>425712.96012450062</v>
      </c>
      <c r="D6" s="209">
        <f>+Estado!M$25*'Art.14 Frac.III 1er Sem'!Q9</f>
        <v>23578.658620643226</v>
      </c>
      <c r="E6" s="209">
        <f>+Estado!M$26*'CALCULO GARANTIA 2do Sem'!Q10</f>
        <v>94143.931863240068</v>
      </c>
      <c r="F6" s="209">
        <f>+Estado!M$27*'CALCULO GARANTIA 2do Sem'!Q10</f>
        <v>135690.78626876129</v>
      </c>
      <c r="G6" s="209">
        <f>+Estado!M$28*'CALCULO GARANTIA 2do Sem'!Q10</f>
        <v>11865.445996207027</v>
      </c>
      <c r="H6" s="209">
        <f>+Estado!M$29*'CALCULO GARANTIA 2do Sem'!Q10</f>
        <v>62320.225744803727</v>
      </c>
      <c r="I6" s="209">
        <f>+Estado!M$30*'CALCULO GARANTIA 2do Sem'!Q10</f>
        <v>28505.896666412191</v>
      </c>
      <c r="J6" s="209">
        <f>+Estado!M$31*'COEF Art 14 F II 1er Sem'!N10</f>
        <v>62677.829332370777</v>
      </c>
      <c r="K6" s="210">
        <f t="shared" si="0"/>
        <v>4209508.5696028722</v>
      </c>
      <c r="L6" s="361">
        <v>44006</v>
      </c>
    </row>
    <row r="7" spans="1:12">
      <c r="A7" s="145" t="s">
        <v>6</v>
      </c>
      <c r="B7" s="209">
        <f>+Estado!M$23*'CALCULO GARANTIA 2do Sem'!Q11</f>
        <v>22957589.378055789</v>
      </c>
      <c r="C7" s="209">
        <f>+Estado!M$24*'CALCULO GARANTIA 2do Sem'!Q11</f>
        <v>2904400.0159053719</v>
      </c>
      <c r="D7" s="209">
        <f>+Estado!M$25*'Art.14 Frac.III 1er Sem'!Q10</f>
        <v>182735.28423680659</v>
      </c>
      <c r="E7" s="209">
        <f>+Estado!M$26*'CALCULO GARANTIA 2do Sem'!Q11</f>
        <v>642291.08064039925</v>
      </c>
      <c r="F7" s="209">
        <f>+Estado!M$27*'CALCULO GARANTIA 2do Sem'!Q11</f>
        <v>925741.89350953104</v>
      </c>
      <c r="G7" s="209">
        <f>+Estado!M$28*'CALCULO GARANTIA 2do Sem'!Q11</f>
        <v>80951.262395275757</v>
      </c>
      <c r="H7" s="209">
        <f>+Estado!M$29*'CALCULO GARANTIA 2do Sem'!Q11</f>
        <v>425175.83817861608</v>
      </c>
      <c r="I7" s="209">
        <f>+Estado!M$30*'CALCULO GARANTIA 2do Sem'!Q11</f>
        <v>194479.69520850765</v>
      </c>
      <c r="J7" s="209">
        <f>+Estado!M$31*'COEF Art 14 F II 1er Sem'!N11</f>
        <v>1395693.444015064</v>
      </c>
      <c r="K7" s="210">
        <f t="shared" si="0"/>
        <v>29709057.892145358</v>
      </c>
      <c r="L7" s="361">
        <v>44006</v>
      </c>
    </row>
    <row r="8" spans="1:12">
      <c r="A8" s="145" t="s">
        <v>7</v>
      </c>
      <c r="B8" s="209">
        <f>+Estado!M$23*'CALCULO GARANTIA 2do Sem'!Q12</f>
        <v>3841183.8848892199</v>
      </c>
      <c r="C8" s="209">
        <f>+Estado!M$24*'CALCULO GARANTIA 2do Sem'!Q12</f>
        <v>485954.09355267882</v>
      </c>
      <c r="D8" s="209">
        <f>+Estado!M$25*'Art.14 Frac.III 1er Sem'!Q11</f>
        <v>0</v>
      </c>
      <c r="E8" s="209">
        <f>+Estado!M$26*'CALCULO GARANTIA 2do Sem'!Q12</f>
        <v>107465.90627334065</v>
      </c>
      <c r="F8" s="209">
        <f>+Estado!M$27*'CALCULO GARANTIA 2do Sem'!Q12</f>
        <v>154891.90891769429</v>
      </c>
      <c r="G8" s="209">
        <f>+Estado!M$28*'CALCULO GARANTIA 2do Sem'!Q12</f>
        <v>13544.483240535479</v>
      </c>
      <c r="H8" s="209">
        <f>+Estado!M$29*'CALCULO GARANTIA 2do Sem'!Q12</f>
        <v>71138.940198009412</v>
      </c>
      <c r="I8" s="209">
        <f>+Estado!M$30*'CALCULO GARANTIA 2do Sem'!Q12</f>
        <v>32539.6651569674</v>
      </c>
      <c r="J8" s="209">
        <f>+Estado!M$31*'COEF Art 14 F II 1er Sem'!N12</f>
        <v>72134.246881159881</v>
      </c>
      <c r="K8" s="210">
        <f t="shared" si="0"/>
        <v>4778853.1291096061</v>
      </c>
      <c r="L8" s="361">
        <v>44006</v>
      </c>
    </row>
    <row r="9" spans="1:12">
      <c r="A9" s="145" t="s">
        <v>8</v>
      </c>
      <c r="B9" s="209">
        <f>+Estado!M$23*'CALCULO GARANTIA 2do Sem'!Q13</f>
        <v>610768.59468401608</v>
      </c>
      <c r="C9" s="209">
        <f>+Estado!M$24*'CALCULO GARANTIA 2do Sem'!Q13</f>
        <v>77269.276268629983</v>
      </c>
      <c r="D9" s="209">
        <f>+Estado!M$25*'Art.14 Frac.III 1er Sem'!Q12</f>
        <v>95136.828378871811</v>
      </c>
      <c r="E9" s="209">
        <f>+Estado!M$26*'CALCULO GARANTIA 2do Sem'!Q13</f>
        <v>17087.64863073079</v>
      </c>
      <c r="F9" s="209">
        <f>+Estado!M$27*'CALCULO GARANTIA 2do Sem'!Q13</f>
        <v>24628.634393094959</v>
      </c>
      <c r="G9" s="209">
        <f>+Estado!M$28*'CALCULO GARANTIA 2do Sem'!Q13</f>
        <v>2153.6446164648123</v>
      </c>
      <c r="H9" s="209">
        <f>+Estado!M$29*'CALCULO GARANTIA 2do Sem'!Q13</f>
        <v>11311.468504013457</v>
      </c>
      <c r="I9" s="209">
        <f>+Estado!M$30*'CALCULO GARANTIA 2do Sem'!Q13</f>
        <v>5173.9792092725065</v>
      </c>
      <c r="J9" s="209">
        <f>+Estado!M$31*'COEF Art 14 F II 1er Sem'!N13</f>
        <v>13014.447658207542</v>
      </c>
      <c r="K9" s="210">
        <f t="shared" si="0"/>
        <v>856544.52234330191</v>
      </c>
      <c r="L9" s="361">
        <v>44006</v>
      </c>
    </row>
    <row r="10" spans="1:12">
      <c r="A10" s="145" t="s">
        <v>9</v>
      </c>
      <c r="B10" s="209">
        <f>+Estado!M$23*'CALCULO GARANTIA 2do Sem'!Q14</f>
        <v>6071159.3444320606</v>
      </c>
      <c r="C10" s="209">
        <f>+Estado!M$24*'CALCULO GARANTIA 2do Sem'!Q14</f>
        <v>768071.72591854318</v>
      </c>
      <c r="D10" s="209">
        <f>+Estado!M$25*'Art.14 Frac.III 1er Sem'!Q13</f>
        <v>51351.290247834535</v>
      </c>
      <c r="E10" s="209">
        <f>+Estado!M$26*'CALCULO GARANTIA 2do Sem'!Q14</f>
        <v>169854.57104667317</v>
      </c>
      <c r="F10" s="209">
        <f>+Estado!M$27*'CALCULO GARANTIA 2do Sem'!Q14</f>
        <v>244813.44512089132</v>
      </c>
      <c r="G10" s="209">
        <f>+Estado!M$28*'CALCULO GARANTIA 2do Sem'!Q14</f>
        <v>21407.648906048649</v>
      </c>
      <c r="H10" s="209">
        <f>+Estado!M$29*'CALCULO GARANTIA 2do Sem'!Q14</f>
        <v>112438.21032238718</v>
      </c>
      <c r="I10" s="209">
        <f>+Estado!M$30*'CALCULO GARANTIA 2do Sem'!Q14</f>
        <v>51430.365768107564</v>
      </c>
      <c r="J10" s="209">
        <f>+Estado!M$31*'COEF Art 14 F II 1er Sem'!N14</f>
        <v>225339.19189046597</v>
      </c>
      <c r="K10" s="210">
        <f t="shared" si="0"/>
        <v>7715865.7936530123</v>
      </c>
      <c r="L10" s="361">
        <v>44006</v>
      </c>
    </row>
    <row r="11" spans="1:12">
      <c r="A11" s="145" t="s">
        <v>10</v>
      </c>
      <c r="B11" s="209">
        <f>+Estado!M$23*'CALCULO GARANTIA 2do Sem'!Q15</f>
        <v>1008715.9344161109</v>
      </c>
      <c r="C11" s="209">
        <f>+Estado!M$24*'CALCULO GARANTIA 2do Sem'!Q15</f>
        <v>127614.20755972521</v>
      </c>
      <c r="D11" s="209">
        <f>+Estado!M$25*'Art.14 Frac.III 1er Sem'!Q14</f>
        <v>103224.90304023687</v>
      </c>
      <c r="E11" s="209">
        <f>+Estado!M$26*'CALCULO GARANTIA 2do Sem'!Q15</f>
        <v>28221.135804206191</v>
      </c>
      <c r="F11" s="209">
        <f>+Estado!M$27*'CALCULO GARANTIA 2do Sem'!Q15</f>
        <v>40675.463950592188</v>
      </c>
      <c r="G11" s="209">
        <f>+Estado!M$28*'CALCULO GARANTIA 2do Sem'!Q15</f>
        <v>3556.8555105906175</v>
      </c>
      <c r="H11" s="209">
        <f>+Estado!M$29*'CALCULO GARANTIA 2do Sem'!Q15</f>
        <v>18681.475473615974</v>
      </c>
      <c r="I11" s="209">
        <f>+Estado!M$30*'CALCULO GARANTIA 2do Sem'!Q15</f>
        <v>8545.0943584140223</v>
      </c>
      <c r="J11" s="209">
        <f>+Estado!M$31*'COEF Art 14 F II 1er Sem'!N15</f>
        <v>86764.201174867354</v>
      </c>
      <c r="K11" s="210">
        <f t="shared" si="0"/>
        <v>1425999.2712883591</v>
      </c>
      <c r="L11" s="361">
        <v>44006</v>
      </c>
    </row>
    <row r="12" spans="1:12">
      <c r="A12" s="145" t="s">
        <v>11</v>
      </c>
      <c r="B12" s="209">
        <f>+Estado!M$23*'CALCULO GARANTIA 2do Sem'!Q16</f>
        <v>1465514.5137192495</v>
      </c>
      <c r="C12" s="209">
        <f>+Estado!M$24*'CALCULO GARANTIA 2do Sem'!Q16</f>
        <v>185404.49987420268</v>
      </c>
      <c r="D12" s="209">
        <f>+Estado!M$25*'Art.14 Frac.III 1er Sem'!Q15</f>
        <v>53805.645333461711</v>
      </c>
      <c r="E12" s="209">
        <f>+Estado!M$26*'CALCULO GARANTIA 2do Sem'!Q16</f>
        <v>41001.121032797251</v>
      </c>
      <c r="F12" s="209">
        <f>+Estado!M$27*'CALCULO GARANTIA 2do Sem'!Q16</f>
        <v>59095.411044896544</v>
      </c>
      <c r="G12" s="209">
        <f>+Estado!M$28*'CALCULO GARANTIA 2do Sem'!Q16</f>
        <v>5167.5830589413044</v>
      </c>
      <c r="H12" s="209">
        <f>+Estado!M$29*'CALCULO GARANTIA 2do Sem'!Q16</f>
        <v>27141.410688750522</v>
      </c>
      <c r="I12" s="209">
        <f>+Estado!M$30*'CALCULO GARANTIA 2do Sem'!Q16</f>
        <v>12414.753624968827</v>
      </c>
      <c r="J12" s="209">
        <f>+Estado!M$31*'COEF Art 14 F II 1er Sem'!N16</f>
        <v>26624.505183923207</v>
      </c>
      <c r="K12" s="210">
        <f t="shared" si="0"/>
        <v>1876169.4435611919</v>
      </c>
      <c r="L12" s="361">
        <v>44006</v>
      </c>
    </row>
    <row r="13" spans="1:12">
      <c r="A13" s="145" t="s">
        <v>12</v>
      </c>
      <c r="B13" s="209">
        <f>+Estado!M$23*'CALCULO GARANTIA 2do Sem'!Q17</f>
        <v>3082191.4504148751</v>
      </c>
      <c r="C13" s="209">
        <f>+Estado!M$24*'CALCULO GARANTIA 2do Sem'!Q17</f>
        <v>389932.79086022556</v>
      </c>
      <c r="D13" s="209">
        <f>+Estado!M$25*'Art.14 Frac.III 1er Sem'!Q16</f>
        <v>75667.168478582811</v>
      </c>
      <c r="E13" s="209">
        <f>+Estado!M$26*'CALCULO GARANTIA 2do Sem'!Q17</f>
        <v>86231.356647568973</v>
      </c>
      <c r="F13" s="209">
        <f>+Estado!M$27*'CALCULO GARANTIA 2do Sem'!Q17</f>
        <v>124286.29602519675</v>
      </c>
      <c r="G13" s="209">
        <f>+Estado!M$28*'CALCULO GARANTIA 2do Sem'!Q17</f>
        <v>10868.183272478243</v>
      </c>
      <c r="H13" s="209">
        <f>+Estado!M$29*'CALCULO GARANTIA 2do Sem'!Q17</f>
        <v>57082.357898157032</v>
      </c>
      <c r="I13" s="209">
        <f>+Estado!M$30*'CALCULO GARANTIA 2do Sem'!Q17</f>
        <v>26110.043349059866</v>
      </c>
      <c r="J13" s="209">
        <f>+Estado!M$31*'COEF Art 14 F II 1er Sem'!N17</f>
        <v>48611.610860199216</v>
      </c>
      <c r="K13" s="210">
        <f t="shared" si="0"/>
        <v>3900981.257806343</v>
      </c>
      <c r="L13" s="361">
        <v>44006</v>
      </c>
    </row>
    <row r="14" spans="1:12">
      <c r="A14" s="145" t="s">
        <v>13</v>
      </c>
      <c r="B14" s="209">
        <f>+Estado!M$23*'CALCULO GARANTIA 2do Sem'!Q18</f>
        <v>1568248.4514676984</v>
      </c>
      <c r="C14" s="209">
        <f>+Estado!M$24*'CALCULO GARANTIA 2do Sem'!Q18</f>
        <v>198401.52867879602</v>
      </c>
      <c r="D14" s="209">
        <f>+Estado!M$25*'Art.14 Frac.III 1er Sem'!Q17</f>
        <v>63368.550110583536</v>
      </c>
      <c r="E14" s="209">
        <f>+Estado!M$26*'CALCULO GARANTIA 2do Sem'!Q18</f>
        <v>43875.337955501134</v>
      </c>
      <c r="F14" s="209">
        <f>+Estado!M$27*'CALCULO GARANTIA 2do Sem'!Q18</f>
        <v>63238.054616605623</v>
      </c>
      <c r="G14" s="209">
        <f>+Estado!M$28*'CALCULO GARANTIA 2do Sem'!Q18</f>
        <v>5529.8354633476638</v>
      </c>
      <c r="H14" s="209">
        <f>+Estado!M$29*'CALCULO GARANTIA 2do Sem'!Q18</f>
        <v>29044.048956744744</v>
      </c>
      <c r="I14" s="209">
        <f>+Estado!M$30*'CALCULO GARANTIA 2do Sem'!Q18</f>
        <v>13285.039462557066</v>
      </c>
      <c r="J14" s="209">
        <f>+Estado!M$31*'COEF Art 14 F II 1er Sem'!N18</f>
        <v>97059.055582746805</v>
      </c>
      <c r="K14" s="210">
        <f t="shared" si="0"/>
        <v>2082049.9022945811</v>
      </c>
      <c r="L14" s="361">
        <v>44006</v>
      </c>
    </row>
    <row r="15" spans="1:12">
      <c r="A15" s="145" t="s">
        <v>14</v>
      </c>
      <c r="B15" s="209">
        <f>+Estado!M$23*'CALCULO GARANTIA 2do Sem'!Q19</f>
        <v>8589881.4765046686</v>
      </c>
      <c r="C15" s="209">
        <f>+Estado!M$24*'CALCULO GARANTIA 2do Sem'!Q19</f>
        <v>1086719.1448607673</v>
      </c>
      <c r="D15" s="209">
        <f>+Estado!M$25*'Art.14 Frac.III 1er Sem'!Q18</f>
        <v>57780.009795305923</v>
      </c>
      <c r="E15" s="209">
        <f>+Estado!M$26*'CALCULO GARANTIA 2do Sem'!Q19</f>
        <v>240321.58452101247</v>
      </c>
      <c r="F15" s="209">
        <f>+Estado!M$27*'CALCULO GARANTIA 2do Sem'!Q19</f>
        <v>346378.40289463836</v>
      </c>
      <c r="G15" s="209">
        <f>+Estado!M$28*'CALCULO GARANTIA 2do Sem'!Q19</f>
        <v>30288.97058388525</v>
      </c>
      <c r="H15" s="209">
        <f>+Estado!M$29*'CALCULO GARANTIA 2do Sem'!Q19</f>
        <v>159085.08495751899</v>
      </c>
      <c r="I15" s="209">
        <f>+Estado!M$30*'CALCULO GARANTIA 2do Sem'!Q19</f>
        <v>72767.114348018193</v>
      </c>
      <c r="J15" s="209">
        <f>+Estado!M$31*'COEF Art 14 F II 1er Sem'!N19</f>
        <v>158072.35831675443</v>
      </c>
      <c r="K15" s="210">
        <f t="shared" si="0"/>
        <v>10741294.146782571</v>
      </c>
      <c r="L15" s="361">
        <v>44006</v>
      </c>
    </row>
    <row r="16" spans="1:12">
      <c r="A16" s="145" t="s">
        <v>15</v>
      </c>
      <c r="B16" s="209">
        <f>+Estado!M$23*'CALCULO GARANTIA 2do Sem'!Q20</f>
        <v>1096591.2279879134</v>
      </c>
      <c r="C16" s="209">
        <f>+Estado!M$24*'CALCULO GARANTIA 2do Sem'!Q20</f>
        <v>138731.44638844961</v>
      </c>
      <c r="D16" s="209">
        <f>+Estado!M$25*'Art.14 Frac.III 1er Sem'!Q19</f>
        <v>29509.515682863283</v>
      </c>
      <c r="E16" s="209">
        <f>+Estado!M$26*'CALCULO GARANTIA 2do Sem'!Q20</f>
        <v>30679.648165428902</v>
      </c>
      <c r="F16" s="209">
        <f>+Estado!M$27*'CALCULO GARANTIA 2do Sem'!Q20</f>
        <v>44218.947516058579</v>
      </c>
      <c r="G16" s="209">
        <f>+Estado!M$28*'CALCULO GARANTIA 2do Sem'!Q20</f>
        <v>3866.7145219549593</v>
      </c>
      <c r="H16" s="209">
        <f>+Estado!M$29*'CALCULO GARANTIA 2do Sem'!Q20</f>
        <v>20308.930821140239</v>
      </c>
      <c r="I16" s="209">
        <f>+Estado!M$30*'CALCULO GARANTIA 2do Sem'!Q20</f>
        <v>9289.5087665982683</v>
      </c>
      <c r="J16" s="209">
        <f>+Estado!M$31*'COEF Art 14 F II 1er Sem'!N20</f>
        <v>15195.617125550925</v>
      </c>
      <c r="K16" s="210">
        <f t="shared" si="0"/>
        <v>1388391.5569759584</v>
      </c>
      <c r="L16" s="361">
        <v>44006</v>
      </c>
    </row>
    <row r="17" spans="1:12">
      <c r="A17" s="145" t="s">
        <v>16</v>
      </c>
      <c r="B17" s="209">
        <f>+Estado!M$23*'CALCULO GARANTIA 2do Sem'!Q21</f>
        <v>763636.74072994478</v>
      </c>
      <c r="C17" s="209">
        <f>+Estado!M$24*'CALCULO GARANTIA 2do Sem'!Q21</f>
        <v>96608.861034947462</v>
      </c>
      <c r="D17" s="209">
        <f>+Estado!M$25*'Art.14 Frac.III 1er Sem'!Q20</f>
        <v>90324.620264547935</v>
      </c>
      <c r="E17" s="209">
        <f>+Estado!M$26*'CALCULO GARANTIA 2do Sem'!Q21</f>
        <v>21364.484717588657</v>
      </c>
      <c r="F17" s="209">
        <f>+Estado!M$27*'CALCULO GARANTIA 2do Sem'!Q21</f>
        <v>30792.889909970752</v>
      </c>
      <c r="G17" s="209">
        <f>+Estado!M$28*'CALCULO GARANTIA 2do Sem'!Q21</f>
        <v>2692.6763588075837</v>
      </c>
      <c r="H17" s="209">
        <f>+Estado!M$29*'CALCULO GARANTIA 2do Sem'!Q21</f>
        <v>14142.595111235367</v>
      </c>
      <c r="I17" s="209">
        <f>+Estado!M$30*'CALCULO GARANTIA 2do Sem'!Q21</f>
        <v>6468.9649310103159</v>
      </c>
      <c r="J17" s="209">
        <f>+Estado!M$31*'COEF Art 14 F II 1er Sem'!N21</f>
        <v>10057.18305345171</v>
      </c>
      <c r="K17" s="210">
        <f t="shared" si="0"/>
        <v>1036089.0161115045</v>
      </c>
      <c r="L17" s="361">
        <v>44006</v>
      </c>
    </row>
    <row r="18" spans="1:12">
      <c r="A18" s="145" t="s">
        <v>17</v>
      </c>
      <c r="B18" s="209">
        <f>+Estado!M$23*'CALCULO GARANTIA 2do Sem'!Q22</f>
        <v>6697196.6532328436</v>
      </c>
      <c r="C18" s="209">
        <f>+Estado!M$24*'CALCULO GARANTIA 2do Sem'!Q22</f>
        <v>847272.67074319231</v>
      </c>
      <c r="D18" s="209">
        <f>+Estado!M$25*'Art.14 Frac.III 1er Sem'!Q21</f>
        <v>45596.006439703349</v>
      </c>
      <c r="E18" s="209">
        <f>+Estado!M$26*'CALCULO GARANTIA 2do Sem'!Q22</f>
        <v>187369.39688353613</v>
      </c>
      <c r="F18" s="209">
        <f>+Estado!M$27*'CALCULO GARANTIA 2do Sem'!Q22</f>
        <v>270057.77518155589</v>
      </c>
      <c r="G18" s="209">
        <f>+Estado!M$28*'CALCULO GARANTIA 2do Sem'!Q22</f>
        <v>23615.132872218284</v>
      </c>
      <c r="H18" s="209">
        <f>+Estado!M$29*'CALCULO GARANTIA 2do Sem'!Q22</f>
        <v>124032.45626507681</v>
      </c>
      <c r="I18" s="209">
        <f>+Estado!M$30*'CALCULO GARANTIA 2do Sem'!Q22</f>
        <v>56733.690215625902</v>
      </c>
      <c r="J18" s="209">
        <f>+Estado!M$31*'COEF Art 14 F II 1er Sem'!N22</f>
        <v>146178.5622958506</v>
      </c>
      <c r="K18" s="210">
        <f t="shared" si="0"/>
        <v>8398052.3441296034</v>
      </c>
      <c r="L18" s="361">
        <v>44006</v>
      </c>
    </row>
    <row r="19" spans="1:12">
      <c r="A19" s="145" t="s">
        <v>18</v>
      </c>
      <c r="B19" s="209">
        <f>+Estado!M$23*'CALCULO GARANTIA 2do Sem'!Q23</f>
        <v>8214341.6692343187</v>
      </c>
      <c r="C19" s="209">
        <f>+Estado!M$24*'CALCULO GARANTIA 2do Sem'!Q23</f>
        <v>1039209.0250373123</v>
      </c>
      <c r="D19" s="209">
        <f>+Estado!M$25*'Art.14 Frac.III 1er Sem'!Q22</f>
        <v>73704.416532168922</v>
      </c>
      <c r="E19" s="209">
        <f>+Estado!M$26*'CALCULO GARANTIA 2do Sem'!Q23</f>
        <v>229814.99932763327</v>
      </c>
      <c r="F19" s="209">
        <f>+Estado!M$27*'CALCULO GARANTIA 2do Sem'!Q23</f>
        <v>331235.13473413343</v>
      </c>
      <c r="G19" s="209">
        <f>+Estado!M$28*'CALCULO GARANTIA 2do Sem'!Q23</f>
        <v>28964.771384326785</v>
      </c>
      <c r="H19" s="209">
        <f>+Estado!M$29*'CALCULO GARANTIA 2do Sem'!Q23</f>
        <v>152130.06674126719</v>
      </c>
      <c r="I19" s="209">
        <f>+Estado!M$30*'CALCULO GARANTIA 2do Sem'!Q23</f>
        <v>69585.819219253055</v>
      </c>
      <c r="J19" s="209">
        <f>+Estado!M$31*'COEF Art 14 F II 1er Sem'!N23</f>
        <v>571376.73839849909</v>
      </c>
      <c r="K19" s="210">
        <f t="shared" si="0"/>
        <v>10710362.640608914</v>
      </c>
      <c r="L19" s="361">
        <v>44006</v>
      </c>
    </row>
    <row r="20" spans="1:12">
      <c r="A20" s="145" t="s">
        <v>19</v>
      </c>
      <c r="B20" s="209">
        <f>+Estado!M$23*'CALCULO GARANTIA 2do Sem'!Q24</f>
        <v>1287203.521928851</v>
      </c>
      <c r="C20" s="209">
        <f>+Estado!M$24*'CALCULO GARANTIA 2do Sem'!Q24</f>
        <v>162846.10147863065</v>
      </c>
      <c r="D20" s="209">
        <f>+Estado!M$25*'Art.14 Frac.III 1er Sem'!Q23</f>
        <v>30176.758442128998</v>
      </c>
      <c r="E20" s="209">
        <f>+Estado!M$26*'CALCULO GARANTIA 2do Sem'!Q24</f>
        <v>36012.463133175246</v>
      </c>
      <c r="F20" s="209">
        <f>+Estado!M$27*'CALCULO GARANTIA 2do Sem'!Q24</f>
        <v>51905.198150358519</v>
      </c>
      <c r="G20" s="209">
        <f>+Estado!M$28*'CALCULO GARANTIA 2do Sem'!Q24</f>
        <v>4538.8367369000298</v>
      </c>
      <c r="H20" s="209">
        <f>+Estado!M$29*'CALCULO GARANTIA 2do Sem'!Q24</f>
        <v>23839.081156564971</v>
      </c>
      <c r="I20" s="209">
        <f>+Estado!M$30*'CALCULO GARANTIA 2do Sem'!Q24</f>
        <v>10904.23495662508</v>
      </c>
      <c r="J20" s="209">
        <f>+Estado!M$31*'COEF Art 14 F II 1er Sem'!N24</f>
        <v>20951.491904170398</v>
      </c>
      <c r="K20" s="210">
        <f t="shared" si="0"/>
        <v>1628377.687887405</v>
      </c>
      <c r="L20" s="361">
        <v>44006</v>
      </c>
    </row>
    <row r="21" spans="1:12">
      <c r="A21" s="145" t="s">
        <v>20</v>
      </c>
      <c r="B21" s="209">
        <f>+Estado!M$23*'CALCULO GARANTIA 2do Sem'!Q25</f>
        <v>17595310.307950132</v>
      </c>
      <c r="C21" s="209">
        <f>+Estado!M$24*'CALCULO GARANTIA 2do Sem'!Q25</f>
        <v>2226009.8260629382</v>
      </c>
      <c r="D21" s="209">
        <f>+Estado!M$25*'Art.14 Frac.III 1er Sem'!Q24</f>
        <v>111691.25835322673</v>
      </c>
      <c r="E21" s="209">
        <f>+Estado!M$26*'CALCULO GARANTIA 2do Sem'!Q25</f>
        <v>492269.05690276454</v>
      </c>
      <c r="F21" s="209">
        <f>+Estado!M$27*'CALCULO GARANTIA 2do Sem'!Q25</f>
        <v>709513.3384056096</v>
      </c>
      <c r="G21" s="209">
        <f>+Estado!M$28*'CALCULO GARANTIA 2do Sem'!Q25</f>
        <v>62043.211863814453</v>
      </c>
      <c r="H21" s="209">
        <f>+Estado!M$29*'CALCULO GARANTIA 2do Sem'!Q25</f>
        <v>325866.13014981512</v>
      </c>
      <c r="I21" s="209">
        <f>+Estado!M$30*'CALCULO GARANTIA 2do Sem'!Q25</f>
        <v>149054.43813975246</v>
      </c>
      <c r="J21" s="209">
        <f>+Estado!M$31*'COEF Art 14 F II 1er Sem'!N25</f>
        <v>972431.21048138314</v>
      </c>
      <c r="K21" s="210">
        <f t="shared" si="0"/>
        <v>22644188.778309438</v>
      </c>
      <c r="L21" s="361">
        <v>44006</v>
      </c>
    </row>
    <row r="22" spans="1:12">
      <c r="A22" s="145" t="s">
        <v>21</v>
      </c>
      <c r="B22" s="209">
        <f>+Estado!M$23*'CALCULO GARANTIA 2do Sem'!Q26</f>
        <v>2597881.0659941849</v>
      </c>
      <c r="C22" s="209">
        <f>+Estado!M$24*'CALCULO GARANTIA 2do Sem'!Q26</f>
        <v>328661.93767739402</v>
      </c>
      <c r="D22" s="209">
        <f>+Estado!M$25*'Art.14 Frac.III 1er Sem'!Q25</f>
        <v>86794.446235337629</v>
      </c>
      <c r="E22" s="209">
        <f>+Estado!M$26*'CALCULO GARANTIA 2do Sem'!Q26</f>
        <v>72681.665734799637</v>
      </c>
      <c r="F22" s="209">
        <f>+Estado!M$27*'CALCULO GARANTIA 2do Sem'!Q26</f>
        <v>104756.96283011424</v>
      </c>
      <c r="G22" s="209">
        <f>+Estado!M$28*'CALCULO GARANTIA 2do Sem'!Q26</f>
        <v>9160.445741138341</v>
      </c>
      <c r="H22" s="209">
        <f>+Estado!M$29*'CALCULO GARANTIA 2do Sem'!Q26</f>
        <v>48112.902514853493</v>
      </c>
      <c r="I22" s="209">
        <f>+Estado!M$30*'CALCULO GARANTIA 2do Sem'!Q26</f>
        <v>22007.324444326692</v>
      </c>
      <c r="J22" s="209">
        <f>+Estado!M$31*'COEF Art 14 F II 1er Sem'!N26</f>
        <v>53373.776294525618</v>
      </c>
      <c r="K22" s="210">
        <f t="shared" si="0"/>
        <v>3323430.5274666748</v>
      </c>
      <c r="L22" s="361">
        <v>44006</v>
      </c>
    </row>
    <row r="23" spans="1:12">
      <c r="A23" s="145" t="s">
        <v>22</v>
      </c>
      <c r="B23" s="209">
        <f>+Estado!M$23*'CALCULO GARANTIA 2do Sem'!Q27</f>
        <v>416701.2286690739</v>
      </c>
      <c r="C23" s="209">
        <f>+Estado!M$24*'CALCULO GARANTIA 2do Sem'!Q27</f>
        <v>52717.514685191229</v>
      </c>
      <c r="D23" s="209">
        <f>+Estado!M$25*'Art.14 Frac.III 1er Sem'!Q26</f>
        <v>113741.01515055237</v>
      </c>
      <c r="E23" s="209">
        <f>+Estado!M$26*'CALCULO GARANTIA 2do Sem'!Q27</f>
        <v>11658.170117890118</v>
      </c>
      <c r="F23" s="209">
        <f>+Estado!M$27*'CALCULO GARANTIA 2do Sem'!Q27</f>
        <v>16803.06142353894</v>
      </c>
      <c r="G23" s="209">
        <f>+Estado!M$28*'CALCULO GARANTIA 2do Sem'!Q27</f>
        <v>1469.3393956539487</v>
      </c>
      <c r="H23" s="209">
        <f>+Estado!M$29*'CALCULO GARANTIA 2do Sem'!Q27</f>
        <v>7717.3300407046818</v>
      </c>
      <c r="I23" s="209">
        <f>+Estado!M$30*'CALCULO GARANTIA 2do Sem'!Q27</f>
        <v>3529.9842074026665</v>
      </c>
      <c r="J23" s="209">
        <f>+Estado!M$31*'COEF Art 14 F II 1er Sem'!N27</f>
        <v>4189.9817420160643</v>
      </c>
      <c r="K23" s="210">
        <f t="shared" si="0"/>
        <v>628527.62543202389</v>
      </c>
      <c r="L23" s="361">
        <v>44006</v>
      </c>
    </row>
    <row r="24" spans="1:12">
      <c r="A24" s="145" t="s">
        <v>23</v>
      </c>
      <c r="B24" s="209">
        <f>+Estado!M$23*'CALCULO GARANTIA 2do Sem'!Q28</f>
        <v>1929739.8282706817</v>
      </c>
      <c r="C24" s="209">
        <f>+Estado!M$24*'CALCULO GARANTIA 2do Sem'!Q28</f>
        <v>244134.35991149547</v>
      </c>
      <c r="D24" s="209">
        <f>+Estado!M$25*'Art.14 Frac.III 1er Sem'!Q27</f>
        <v>0</v>
      </c>
      <c r="E24" s="209">
        <f>+Estado!M$26*'CALCULO GARANTIA 2do Sem'!Q28</f>
        <v>53988.886169361409</v>
      </c>
      <c r="F24" s="209">
        <f>+Estado!M$27*'CALCULO GARANTIA 2do Sem'!Q28</f>
        <v>77814.83383057818</v>
      </c>
      <c r="G24" s="209">
        <f>+Estado!M$28*'CALCULO GARANTIA 2do Sem'!Q28</f>
        <v>6804.4981822992995</v>
      </c>
      <c r="H24" s="209">
        <f>+Estado!M$29*'CALCULO GARANTIA 2do Sem'!Q28</f>
        <v>35738.889455698139</v>
      </c>
      <c r="I24" s="209">
        <f>+Estado!M$30*'CALCULO GARANTIA 2do Sem'!Q28</f>
        <v>16347.326692432665</v>
      </c>
      <c r="J24" s="209">
        <f>+Estado!M$31*'COEF Art 14 F II 1er Sem'!N28</f>
        <v>32009.810499493447</v>
      </c>
      <c r="K24" s="210">
        <f t="shared" si="0"/>
        <v>2396578.4330120399</v>
      </c>
      <c r="L24" s="361">
        <v>44006</v>
      </c>
    </row>
    <row r="25" spans="1:12">
      <c r="A25" s="145" t="s">
        <v>24</v>
      </c>
      <c r="B25" s="209">
        <f>+Estado!M$23*'CALCULO GARANTIA 2do Sem'!Q29</f>
        <v>1880289.0102710866</v>
      </c>
      <c r="C25" s="209">
        <f>+Estado!M$24*'CALCULO GARANTIA 2do Sem'!Q29</f>
        <v>237878.26070964098</v>
      </c>
      <c r="D25" s="209">
        <f>+Estado!M$25*'Art.14 Frac.III 1er Sem'!Q28</f>
        <v>18630.21566888069</v>
      </c>
      <c r="E25" s="209">
        <f>+Estado!M$26*'CALCULO GARANTIA 2do Sem'!Q29</f>
        <v>52605.386412114625</v>
      </c>
      <c r="F25" s="209">
        <f>+Estado!M$27*'CALCULO GARANTIA 2do Sem'!Q29</f>
        <v>75820.778917552423</v>
      </c>
      <c r="G25" s="209">
        <f>+Estado!M$28*'CALCULO GARANTIA 2do Sem'!Q29</f>
        <v>6630.1285619691862</v>
      </c>
      <c r="H25" s="209">
        <f>+Estado!M$29*'CALCULO GARANTIA 2do Sem'!Q29</f>
        <v>34823.057542975926</v>
      </c>
      <c r="I25" s="209">
        <f>+Estado!M$30*'CALCULO GARANTIA 2do Sem'!Q29</f>
        <v>15928.41598477948</v>
      </c>
      <c r="J25" s="209">
        <f>+Estado!M$31*'COEF Art 14 F II 1er Sem'!N29</f>
        <v>155746.87971197892</v>
      </c>
      <c r="K25" s="210">
        <f t="shared" si="0"/>
        <v>2478352.1337809796</v>
      </c>
      <c r="L25" s="361">
        <v>44006</v>
      </c>
    </row>
    <row r="26" spans="1:12">
      <c r="A26" s="145" t="s">
        <v>25</v>
      </c>
      <c r="B26" s="209">
        <f>+Estado!M$23*'CALCULO GARANTIA 2do Sem'!Q30</f>
        <v>30093516.51365282</v>
      </c>
      <c r="C26" s="209">
        <f>+Estado!M$24*'CALCULO GARANTIA 2do Sem'!Q30</f>
        <v>3807177.1561716022</v>
      </c>
      <c r="D26" s="209">
        <f>+Estado!M$25*'Art.14 Frac.III 1er Sem'!Q29</f>
        <v>164230.54683795667</v>
      </c>
      <c r="E26" s="209">
        <f>+Estado!M$26*'CALCULO GARANTIA 2do Sem'!Q30</f>
        <v>841934.9664080746</v>
      </c>
      <c r="F26" s="209">
        <f>+Estado!M$27*'CALCULO GARANTIA 2do Sem'!Q30</f>
        <v>1213491.0377976533</v>
      </c>
      <c r="G26" s="209">
        <f>+Estado!M$28*'CALCULO GARANTIA 2do Sem'!Q30</f>
        <v>106113.41250061075</v>
      </c>
      <c r="H26" s="209">
        <f>+Estado!M$29*'CALCULO GARANTIA 2do Sem'!Q30</f>
        <v>557333.60749385168</v>
      </c>
      <c r="I26" s="209">
        <f>+Estado!M$30*'CALCULO GARANTIA 2do Sem'!Q30</f>
        <v>254929.98515434854</v>
      </c>
      <c r="J26" s="209">
        <f>+Estado!M$31*'COEF Art 14 F II 1er Sem'!N30</f>
        <v>1555229.0495666987</v>
      </c>
      <c r="K26" s="210">
        <f t="shared" si="0"/>
        <v>38593956.275583617</v>
      </c>
      <c r="L26" s="361">
        <v>44006</v>
      </c>
    </row>
    <row r="27" spans="1:12">
      <c r="A27" s="145" t="s">
        <v>248</v>
      </c>
      <c r="B27" s="209">
        <f>+Estado!M$23*'CALCULO GARANTIA 2do Sem'!Q31</f>
        <v>774895.69491540221</v>
      </c>
      <c r="C27" s="209">
        <f>+Estado!M$24*'CALCULO GARANTIA 2do Sem'!Q31</f>
        <v>98033.248681961384</v>
      </c>
      <c r="D27" s="209">
        <f>+Estado!M$25*'Art.14 Frac.III 1er Sem'!Q30</f>
        <v>83182.425049110287</v>
      </c>
      <c r="E27" s="209">
        <f>+Estado!M$26*'CALCULO GARANTIA 2do Sem'!Q31</f>
        <v>21679.479716914266</v>
      </c>
      <c r="F27" s="209">
        <f>+Estado!M$27*'CALCULO GARANTIA 2do Sem'!Q31</f>
        <v>31246.896007690459</v>
      </c>
      <c r="G27" s="209">
        <f>+Estado!M$28*'CALCULO GARANTIA 2do Sem'!Q31</f>
        <v>2732.3768055554706</v>
      </c>
      <c r="H27" s="209">
        <f>+Estado!M$29*'CALCULO GARANTIA 2do Sem'!Q31</f>
        <v>14351.111571913605</v>
      </c>
      <c r="I27" s="209">
        <f>+Estado!M$30*'CALCULO GARANTIA 2do Sem'!Q31</f>
        <v>6564.3424526784793</v>
      </c>
      <c r="J27" s="209">
        <f>+Estado!M$31*'COEF Art 14 F II 1er Sem'!N31</f>
        <v>8895.4625106887725</v>
      </c>
      <c r="K27" s="210">
        <f t="shared" si="0"/>
        <v>1041581.0377119149</v>
      </c>
      <c r="L27" s="361">
        <v>44006</v>
      </c>
    </row>
    <row r="28" spans="1:12">
      <c r="A28" s="145" t="s">
        <v>27</v>
      </c>
      <c r="B28" s="209">
        <f>+Estado!M$23*'CALCULO GARANTIA 2do Sem'!Q32</f>
        <v>1333863.111833608</v>
      </c>
      <c r="C28" s="209">
        <f>+Estado!M$24*'CALCULO GARANTIA 2do Sem'!Q32</f>
        <v>168749.07811219001</v>
      </c>
      <c r="D28" s="209">
        <f>+Estado!M$25*'Art.14 Frac.III 1er Sem'!Q31</f>
        <v>27776.571496239492</v>
      </c>
      <c r="E28" s="209">
        <f>+Estado!M$26*'CALCULO GARANTIA 2do Sem'!Q32</f>
        <v>37317.871899254591</v>
      </c>
      <c r="F28" s="209">
        <f>+Estado!M$27*'CALCULO GARANTIA 2do Sem'!Q32</f>
        <v>53786.69957446256</v>
      </c>
      <c r="G28" s="209">
        <f>+Estado!M$28*'CALCULO GARANTIA 2do Sem'!Q32</f>
        <v>4703.3641462649848</v>
      </c>
      <c r="H28" s="209">
        <f>+Estado!M$29*'CALCULO GARANTIA 2do Sem'!Q32</f>
        <v>24703.219368993679</v>
      </c>
      <c r="I28" s="209">
        <f>+Estado!M$30*'CALCULO GARANTIA 2do Sem'!Q32</f>
        <v>11299.500446995111</v>
      </c>
      <c r="J28" s="209">
        <f>+Estado!M$31*'COEF Art 14 F II 1er Sem'!N32</f>
        <v>39090.881348492403</v>
      </c>
      <c r="K28" s="210">
        <f t="shared" si="0"/>
        <v>1701290.2982265006</v>
      </c>
      <c r="L28" s="361">
        <v>44006</v>
      </c>
    </row>
    <row r="29" spans="1:12">
      <c r="A29" s="145" t="s">
        <v>28</v>
      </c>
      <c r="B29" s="209">
        <f>+Estado!M$23*'CALCULO GARANTIA 2do Sem'!Q33</f>
        <v>765535.87712105538</v>
      </c>
      <c r="C29" s="209">
        <f>+Estado!M$24*'CALCULO GARANTIA 2do Sem'!Q33</f>
        <v>96849.123706855884</v>
      </c>
      <c r="D29" s="209">
        <f>+Estado!M$25*'Art.14 Frac.III 1er Sem'!Q32</f>
        <v>76086.413979968522</v>
      </c>
      <c r="E29" s="209">
        <f>+Estado!M$26*'CALCULO GARANTIA 2do Sem'!Q33</f>
        <v>21417.617402595031</v>
      </c>
      <c r="F29" s="209">
        <f>+Estado!M$27*'CALCULO GARANTIA 2do Sem'!Q33</f>
        <v>30869.470690722068</v>
      </c>
      <c r="G29" s="209">
        <f>+Estado!M$28*'CALCULO GARANTIA 2do Sem'!Q33</f>
        <v>2699.3729455349412</v>
      </c>
      <c r="H29" s="209">
        <f>+Estado!M$29*'CALCULO GARANTIA 2do Sem'!Q33</f>
        <v>14177.767223324705</v>
      </c>
      <c r="I29" s="209">
        <f>+Estado!M$30*'CALCULO GARANTIA 2do Sem'!Q33</f>
        <v>6485.0530080475164</v>
      </c>
      <c r="J29" s="209">
        <f>+Estado!M$31*'COEF Art 14 F II 1er Sem'!N33</f>
        <v>11341.80143309386</v>
      </c>
      <c r="K29" s="210">
        <f t="shared" si="0"/>
        <v>1025462.497511198</v>
      </c>
      <c r="L29" s="361">
        <v>44006</v>
      </c>
    </row>
    <row r="30" spans="1:12">
      <c r="A30" s="145" t="s">
        <v>29</v>
      </c>
      <c r="B30" s="209">
        <f>+Estado!M$23*'CALCULO GARANTIA 2do Sem'!Q34</f>
        <v>1067838.0295213226</v>
      </c>
      <c r="C30" s="209">
        <f>+Estado!M$24*'CALCULO GARANTIA 2do Sem'!Q34</f>
        <v>135093.83493419469</v>
      </c>
      <c r="D30" s="209">
        <f>+Estado!M$25*'Art.14 Frac.III 1er Sem'!Q33</f>
        <v>70244.892610849449</v>
      </c>
      <c r="E30" s="209">
        <f>+Estado!M$26*'CALCULO GARANTIA 2do Sem'!Q34</f>
        <v>29875.211662499409</v>
      </c>
      <c r="F30" s="209">
        <f>+Estado!M$27*'CALCULO GARANTIA 2do Sem'!Q34</f>
        <v>43059.503466660244</v>
      </c>
      <c r="G30" s="209">
        <f>+Estado!M$28*'CALCULO GARANTIA 2do Sem'!Q34</f>
        <v>3765.3272344901306</v>
      </c>
      <c r="H30" s="209">
        <f>+Estado!M$29*'CALCULO GARANTIA 2do Sem'!Q34</f>
        <v>19776.419978776517</v>
      </c>
      <c r="I30" s="209">
        <f>+Estado!M$30*'CALCULO GARANTIA 2do Sem'!Q34</f>
        <v>9045.932963321753</v>
      </c>
      <c r="J30" s="209">
        <f>+Estado!M$31*'COEF Art 14 F II 1er Sem'!N34</f>
        <v>22300.054933931504</v>
      </c>
      <c r="K30" s="210">
        <f t="shared" si="0"/>
        <v>1400999.207306046</v>
      </c>
      <c r="L30" s="361">
        <v>44006</v>
      </c>
    </row>
    <row r="31" spans="1:12">
      <c r="A31" s="145" t="s">
        <v>30</v>
      </c>
      <c r="B31" s="209">
        <f>+Estado!M$23*'CALCULO GARANTIA 2do Sem'!Q35</f>
        <v>1005088.2940219573</v>
      </c>
      <c r="C31" s="209">
        <f>+Estado!M$24*'CALCULO GARANTIA 2do Sem'!Q35</f>
        <v>127155.26918231223</v>
      </c>
      <c r="D31" s="209">
        <f>+Estado!M$25*'Art.14 Frac.III 1er Sem'!Q34</f>
        <v>25090.096530695009</v>
      </c>
      <c r="E31" s="209">
        <f>+Estado!M$26*'CALCULO GARANTIA 2do Sem'!Q35</f>
        <v>28119.644265588344</v>
      </c>
      <c r="F31" s="209">
        <f>+Estado!M$27*'CALCULO GARANTIA 2do Sem'!Q35</f>
        <v>40529.182969947702</v>
      </c>
      <c r="G31" s="209">
        <f>+Estado!M$28*'CALCULO GARANTIA 2do Sem'!Q35</f>
        <v>3544.0640077639523</v>
      </c>
      <c r="H31" s="209">
        <f>+Estado!M$29*'CALCULO GARANTIA 2do Sem'!Q35</f>
        <v>18614.291370799452</v>
      </c>
      <c r="I31" s="209">
        <f>+Estado!M$30*'CALCULO GARANTIA 2do Sem'!Q35</f>
        <v>8514.3636755638709</v>
      </c>
      <c r="J31" s="209">
        <f>+Estado!M$31*'COEF Art 14 F II 1er Sem'!N35</f>
        <v>17589.94843402454</v>
      </c>
      <c r="K31" s="210">
        <f t="shared" si="0"/>
        <v>1274245.1544586527</v>
      </c>
      <c r="L31" s="361">
        <v>44006</v>
      </c>
    </row>
    <row r="32" spans="1:12">
      <c r="A32" s="145" t="s">
        <v>31</v>
      </c>
      <c r="B32" s="209">
        <f>+Estado!M$23*'CALCULO GARANTIA 2do Sem'!Q36</f>
        <v>9336682.7958089542</v>
      </c>
      <c r="C32" s="209">
        <f>+Estado!M$24*'CALCULO GARANTIA 2do Sem'!Q36</f>
        <v>1181198.130783339</v>
      </c>
      <c r="D32" s="209">
        <f>+Estado!M$25*'Art.14 Frac.III 1er Sem'!Q35</f>
        <v>0</v>
      </c>
      <c r="E32" s="209">
        <f>+Estado!M$26*'CALCULO GARANTIA 2do Sem'!Q36</f>
        <v>261215.05981150249</v>
      </c>
      <c r="F32" s="209">
        <f>+Estado!M$27*'CALCULO GARANTIA 2do Sem'!Q36</f>
        <v>376492.42122746003</v>
      </c>
      <c r="G32" s="209">
        <f>+Estado!M$28*'CALCULO GARANTIA 2do Sem'!Q36</f>
        <v>32922.283191781498</v>
      </c>
      <c r="H32" s="209">
        <f>+Estado!M$29*'CALCULO GARANTIA 2do Sem'!Q36</f>
        <v>172915.88712316804</v>
      </c>
      <c r="I32" s="209">
        <f>+Estado!M$30*'CALCULO GARANTIA 2do Sem'!Q36</f>
        <v>79093.462056738674</v>
      </c>
      <c r="J32" s="209">
        <f>+Estado!M$31*'COEF Art 14 F II 1er Sem'!N36</f>
        <v>752648.57637593779</v>
      </c>
      <c r="K32" s="210">
        <f t="shared" si="0"/>
        <v>12193168.616378883</v>
      </c>
      <c r="L32" s="361">
        <v>44006</v>
      </c>
    </row>
    <row r="33" spans="1:12">
      <c r="A33" s="145" t="s">
        <v>32</v>
      </c>
      <c r="B33" s="209">
        <f>+Estado!M$23*'CALCULO GARANTIA 2do Sem'!Q37</f>
        <v>1819507.6552645054</v>
      </c>
      <c r="C33" s="209">
        <f>+Estado!M$24*'CALCULO GARANTIA 2do Sem'!Q37</f>
        <v>230188.71780769303</v>
      </c>
      <c r="D33" s="209">
        <f>+Estado!M$25*'Art.14 Frac.III 1er Sem'!Q36</f>
        <v>81200.866512711771</v>
      </c>
      <c r="E33" s="209">
        <f>+Estado!M$26*'CALCULO GARANTIA 2do Sem'!Q37</f>
        <v>50904.888962357079</v>
      </c>
      <c r="F33" s="209">
        <f>+Estado!M$27*'CALCULO GARANTIA 2do Sem'!Q37</f>
        <v>73369.831400926327</v>
      </c>
      <c r="G33" s="209">
        <f>+Estado!M$28*'CALCULO GARANTIA 2do Sem'!Q37</f>
        <v>6415.8060851249356</v>
      </c>
      <c r="H33" s="209">
        <f>+Estado!M$29*'CALCULO GARANTIA 2do Sem'!Q37</f>
        <v>33697.383451720634</v>
      </c>
      <c r="I33" s="209">
        <f>+Estado!M$30*'CALCULO GARANTIA 2do Sem'!Q37</f>
        <v>15413.521358807166</v>
      </c>
      <c r="J33" s="209">
        <f>+Estado!M$31*'COEF Art 14 F II 1er Sem'!N37</f>
        <v>27636.926535725081</v>
      </c>
      <c r="K33" s="210">
        <f t="shared" si="0"/>
        <v>2338335.5973795718</v>
      </c>
      <c r="L33" s="361">
        <v>44006</v>
      </c>
    </row>
    <row r="34" spans="1:12">
      <c r="A34" s="145" t="s">
        <v>33</v>
      </c>
      <c r="B34" s="209">
        <f>+Estado!M$23*'CALCULO GARANTIA 2do Sem'!Q38</f>
        <v>6671056.2140320363</v>
      </c>
      <c r="C34" s="209">
        <f>+Estado!M$24*'CALCULO GARANTIA 2do Sem'!Q38</f>
        <v>843965.60349060141</v>
      </c>
      <c r="D34" s="209">
        <f>+Estado!M$25*'Art.14 Frac.III 1er Sem'!Q37</f>
        <v>54107.582253243767</v>
      </c>
      <c r="E34" s="209">
        <f>+Estado!M$26*'CALCULO GARANTIA 2do Sem'!Q38</f>
        <v>186638.05829801591</v>
      </c>
      <c r="F34" s="209">
        <f>+Estado!M$27*'CALCULO GARANTIA 2do Sem'!Q38</f>
        <v>269003.68804355455</v>
      </c>
      <c r="G34" s="209">
        <f>+Estado!M$28*'CALCULO GARANTIA 2do Sem'!Q38</f>
        <v>23522.958492843114</v>
      </c>
      <c r="H34" s="209">
        <f>+Estado!M$29*'CALCULO GARANTIA 2do Sem'!Q38</f>
        <v>123548.33387031946</v>
      </c>
      <c r="I34" s="209">
        <f>+Estado!M$30*'CALCULO GARANTIA 2do Sem'!Q38</f>
        <v>56512.247773883784</v>
      </c>
      <c r="J34" s="209">
        <f>+Estado!M$31*'COEF Art 14 F II 1er Sem'!N38</f>
        <v>216443.40158799369</v>
      </c>
      <c r="K34" s="210">
        <f t="shared" si="0"/>
        <v>8444798.0878424924</v>
      </c>
      <c r="L34" s="361">
        <v>44006</v>
      </c>
    </row>
    <row r="35" spans="1:12">
      <c r="A35" s="145" t="s">
        <v>34</v>
      </c>
      <c r="B35" s="209">
        <f>+Estado!M$23*'CALCULO GARANTIA 2do Sem'!Q39</f>
        <v>1423378.2560510966</v>
      </c>
      <c r="C35" s="209">
        <f>+Estado!M$24*'CALCULO GARANTIA 2do Sem'!Q39</f>
        <v>180073.77697354159</v>
      </c>
      <c r="D35" s="209">
        <f>+Estado!M$25*'Art.14 Frac.III 1er Sem'!Q38</f>
        <v>268788.44795299781</v>
      </c>
      <c r="E35" s="209">
        <f>+Estado!M$26*'CALCULO GARANTIA 2do Sem'!Q39</f>
        <v>39822.262833613269</v>
      </c>
      <c r="F35" s="209">
        <f>+Estado!M$27*'CALCULO GARANTIA 2do Sem'!Q39</f>
        <v>57396.308481610569</v>
      </c>
      <c r="G35" s="209">
        <f>+Estado!M$28*'CALCULO GARANTIA 2do Sem'!Q39</f>
        <v>5019.005471169392</v>
      </c>
      <c r="H35" s="209">
        <f>+Estado!M$29*'CALCULO GARANTIA 2do Sem'!Q39</f>
        <v>26361.044842112828</v>
      </c>
      <c r="I35" s="209">
        <f>+Estado!M$30*'CALCULO GARANTIA 2do Sem'!Q39</f>
        <v>12057.806455403957</v>
      </c>
      <c r="J35" s="209">
        <f>+Estado!M$31*'COEF Art 14 F II 1er Sem'!N39</f>
        <v>26996.110010828434</v>
      </c>
      <c r="K35" s="210">
        <f t="shared" si="0"/>
        <v>2039893.0190723746</v>
      </c>
      <c r="L35" s="361">
        <v>44006</v>
      </c>
    </row>
    <row r="36" spans="1:12">
      <c r="A36" s="145" t="s">
        <v>35</v>
      </c>
      <c r="B36" s="209">
        <f>+Estado!M$23*'CALCULO GARANTIA 2do Sem'!Q40</f>
        <v>1368155.9097827284</v>
      </c>
      <c r="C36" s="209">
        <f>+Estado!M$24*'CALCULO GARANTIA 2do Sem'!Q40</f>
        <v>173087.51283496051</v>
      </c>
      <c r="D36" s="209">
        <f>+Estado!M$25*'Art.14 Frac.III 1er Sem'!Q39</f>
        <v>68168.99866562587</v>
      </c>
      <c r="E36" s="209">
        <f>+Estado!M$26*'CALCULO GARANTIA 2do Sem'!Q40</f>
        <v>38277.291370097511</v>
      </c>
      <c r="F36" s="209">
        <f>+Estado!M$27*'CALCULO GARANTIA 2do Sem'!Q40</f>
        <v>55169.522447734416</v>
      </c>
      <c r="G36" s="209">
        <f>+Estado!M$28*'CALCULO GARANTIA 2do Sem'!Q40</f>
        <v>4824.284737679558</v>
      </c>
      <c r="H36" s="209">
        <f>+Estado!M$29*'CALCULO GARANTIA 2do Sem'!Q40</f>
        <v>25338.323903333163</v>
      </c>
      <c r="I36" s="209">
        <f>+Estado!M$30*'CALCULO GARANTIA 2do Sem'!Q40</f>
        <v>11590.003634553939</v>
      </c>
      <c r="J36" s="209">
        <f>+Estado!M$31*'COEF Art 14 F II 1er Sem'!N40</f>
        <v>17124.608335009616</v>
      </c>
      <c r="K36" s="210">
        <f t="shared" si="0"/>
        <v>1761736.4557117231</v>
      </c>
      <c r="L36" s="361">
        <v>44006</v>
      </c>
    </row>
    <row r="37" spans="1:12">
      <c r="A37" s="145" t="s">
        <v>36</v>
      </c>
      <c r="B37" s="209">
        <f>+Estado!M$23*'CALCULO GARANTIA 2do Sem'!Q41</f>
        <v>1436547.0986544467</v>
      </c>
      <c r="C37" s="209">
        <f>+Estado!M$24*'CALCULO GARANTIA 2do Sem'!Q41</f>
        <v>181739.78754794382</v>
      </c>
      <c r="D37" s="209">
        <f>+Estado!M$25*'Art.14 Frac.III 1er Sem'!Q40</f>
        <v>12528.77329288148</v>
      </c>
      <c r="E37" s="209">
        <f>+Estado!M$26*'CALCULO GARANTIA 2do Sem'!Q41</f>
        <v>40190.691330490816</v>
      </c>
      <c r="F37" s="209">
        <f>+Estado!M$27*'CALCULO GARANTIA 2do Sem'!Q41</f>
        <v>57927.328924837384</v>
      </c>
      <c r="G37" s="209">
        <f>+Estado!M$28*'CALCULO GARANTIA 2do Sem'!Q41</f>
        <v>5065.4404176034832</v>
      </c>
      <c r="H37" s="209">
        <f>+Estado!M$29*'CALCULO GARANTIA 2do Sem'!Q41</f>
        <v>26604.932543017243</v>
      </c>
      <c r="I37" s="209">
        <f>+Estado!M$30*'CALCULO GARANTIA 2do Sem'!Q41</f>
        <v>12169.36313731745</v>
      </c>
      <c r="J37" s="209">
        <f>+Estado!M$31*'COEF Art 14 F II 1er Sem'!N41</f>
        <v>28295.830471266298</v>
      </c>
      <c r="K37" s="210">
        <f t="shared" si="0"/>
        <v>1801069.2463198046</v>
      </c>
      <c r="L37" s="361">
        <v>44006</v>
      </c>
    </row>
    <row r="38" spans="1:12">
      <c r="A38" s="145" t="s">
        <v>37</v>
      </c>
      <c r="B38" s="209">
        <f>+Estado!M$23*'CALCULO GARANTIA 2do Sem'!Q42</f>
        <v>2023438.8581869837</v>
      </c>
      <c r="C38" s="209">
        <f>+Estado!M$24*'CALCULO GARANTIA 2do Sem'!Q42</f>
        <v>255988.36860107299</v>
      </c>
      <c r="D38" s="209">
        <f>+Estado!M$25*'Art.14 Frac.III 1er Sem'!Q41</f>
        <v>96160.851579541893</v>
      </c>
      <c r="E38" s="209">
        <f>+Estado!M$26*'CALCULO GARANTIA 2do Sem'!Q42</f>
        <v>56610.330877202745</v>
      </c>
      <c r="F38" s="209">
        <f>+Estado!M$27*'CALCULO GARANTIA 2do Sem'!Q42</f>
        <v>81593.153755475709</v>
      </c>
      <c r="G38" s="209">
        <f>+Estado!M$28*'CALCULO GARANTIA 2do Sem'!Q42</f>
        <v>7134.892398870993</v>
      </c>
      <c r="H38" s="209">
        <f>+Estado!M$29*'CALCULO GARANTIA 2do Sem'!Q42</f>
        <v>37474.200725759758</v>
      </c>
      <c r="I38" s="209">
        <f>+Estado!M$30*'CALCULO GARANTIA 2do Sem'!Q42</f>
        <v>17141.07548196688</v>
      </c>
      <c r="J38" s="209">
        <f>+Estado!M$31*'COEF Art 14 F II 1er Sem'!N42</f>
        <v>29501.24848577067</v>
      </c>
      <c r="K38" s="210">
        <f t="shared" si="0"/>
        <v>2605042.9800926452</v>
      </c>
      <c r="L38" s="361">
        <v>44006</v>
      </c>
    </row>
    <row r="39" spans="1:12">
      <c r="A39" s="145" t="s">
        <v>38</v>
      </c>
      <c r="B39" s="209">
        <f>+Estado!M$23*'CALCULO GARANTIA 2do Sem'!Q43</f>
        <v>4747174.4154381491</v>
      </c>
      <c r="C39" s="209">
        <f>+Estado!M$24*'CALCULO GARANTIA 2do Sem'!Q43</f>
        <v>600572.35194228287</v>
      </c>
      <c r="D39" s="209">
        <f>+Estado!M$25*'Art.14 Frac.III 1er Sem'!Q42</f>
        <v>41406.750303873807</v>
      </c>
      <c r="E39" s="209">
        <f>+Estado!M$26*'CALCULO GARANTIA 2do Sem'!Q43</f>
        <v>132813.06390969353</v>
      </c>
      <c r="F39" s="209">
        <f>+Estado!M$27*'CALCULO GARANTIA 2do Sem'!Q43</f>
        <v>191425.07341682771</v>
      </c>
      <c r="G39" s="209">
        <f>+Estado!M$28*'CALCULO GARANTIA 2do Sem'!Q43</f>
        <v>16739.116438226749</v>
      </c>
      <c r="H39" s="209">
        <f>+Estado!M$29*'CALCULO GARANTIA 2do Sem'!Q43</f>
        <v>87917.935451589117</v>
      </c>
      <c r="I39" s="209">
        <f>+Estado!M$30*'CALCULO GARANTIA 2do Sem'!Q43</f>
        <v>40214.545970515232</v>
      </c>
      <c r="J39" s="209">
        <f>+Estado!M$31*'COEF Art 14 F II 1er Sem'!N43</f>
        <v>160758.24486098337</v>
      </c>
      <c r="K39" s="210">
        <f t="shared" si="0"/>
        <v>6019021.497732142</v>
      </c>
      <c r="L39" s="361">
        <v>44006</v>
      </c>
    </row>
    <row r="40" spans="1:12">
      <c r="A40" s="145" t="s">
        <v>39</v>
      </c>
      <c r="B40" s="209">
        <f>+Estado!M$23*'CALCULO GARANTIA 2do Sem'!Q44</f>
        <v>98243774.598611236</v>
      </c>
      <c r="C40" s="209">
        <f>+Estado!M$24*'CALCULO GARANTIA 2do Sem'!Q44</f>
        <v>12428971.343984148</v>
      </c>
      <c r="D40" s="209">
        <f>+Estado!M$25*'Art.14 Frac.III 1er Sem'!Q43</f>
        <v>0</v>
      </c>
      <c r="E40" s="209">
        <f>+Estado!M$26*'CALCULO GARANTIA 2do Sem'!Q44</f>
        <v>2748594.3368884171</v>
      </c>
      <c r="F40" s="209">
        <f>+Estado!M$27*'CALCULO GARANTIA 2do Sem'!Q44</f>
        <v>3961582.2212316301</v>
      </c>
      <c r="G40" s="209">
        <f>+Estado!M$28*'CALCULO GARANTIA 2do Sem'!Q44</f>
        <v>346419.54106193787</v>
      </c>
      <c r="H40" s="209">
        <f>+Estado!M$29*'CALCULO GARANTIA 2do Sem'!Q44</f>
        <v>1819480.195543641</v>
      </c>
      <c r="I40" s="209">
        <f>+Estado!M$30*'CALCULO GARANTIA 2do Sem'!Q44</f>
        <v>832248.5007216949</v>
      </c>
      <c r="J40" s="209">
        <f>+Estado!M$31*'COEF Art 14 F II 1er Sem'!N44</f>
        <v>3023915.3322134269</v>
      </c>
      <c r="K40" s="210">
        <f t="shared" si="0"/>
        <v>123404986.07025613</v>
      </c>
      <c r="L40" s="361">
        <v>44006</v>
      </c>
    </row>
    <row r="41" spans="1:12">
      <c r="A41" s="145" t="s">
        <v>40</v>
      </c>
      <c r="B41" s="209">
        <f>+Estado!M$23*'CALCULO GARANTIA 2do Sem'!Q45</f>
        <v>507390.02070366882</v>
      </c>
      <c r="C41" s="209">
        <f>+Estado!M$24*'CALCULO GARANTIA 2do Sem'!Q45</f>
        <v>64190.693540785112</v>
      </c>
      <c r="D41" s="209">
        <f>+Estado!M$25*'Art.14 Frac.III 1er Sem'!Q44</f>
        <v>46451.275082537453</v>
      </c>
      <c r="E41" s="209">
        <f>+Estado!M$26*'CALCULO GARANTIA 2do Sem'!Q45</f>
        <v>14195.39653476949</v>
      </c>
      <c r="F41" s="209">
        <f>+Estado!M$27*'CALCULO GARANTIA 2do Sem'!Q45</f>
        <v>20459.996508302087</v>
      </c>
      <c r="G41" s="209">
        <f>+Estado!M$28*'CALCULO GARANTIA 2do Sem'!Q45</f>
        <v>1789.1191460192201</v>
      </c>
      <c r="H41" s="209">
        <f>+Estado!M$29*'CALCULO GARANTIA 2do Sem'!Q45</f>
        <v>9396.8915369814531</v>
      </c>
      <c r="I41" s="209">
        <f>+Estado!M$30*'CALCULO GARANTIA 2do Sem'!Q45</f>
        <v>4298.2324909343142</v>
      </c>
      <c r="J41" s="209">
        <f>+Estado!M$31*'COEF Art 14 F II 1er Sem'!N45</f>
        <v>5977.3202388214359</v>
      </c>
      <c r="K41" s="210">
        <f t="shared" si="0"/>
        <v>674148.9457828193</v>
      </c>
      <c r="L41" s="361">
        <v>44006</v>
      </c>
    </row>
    <row r="42" spans="1:12">
      <c r="A42" s="145" t="s">
        <v>41</v>
      </c>
      <c r="B42" s="209">
        <f>+Estado!M$23*'CALCULO GARANTIA 2do Sem'!Q46</f>
        <v>2136228.3080307753</v>
      </c>
      <c r="C42" s="209">
        <f>+Estado!M$24*'CALCULO GARANTIA 2do Sem'!Q46</f>
        <v>270257.53573903872</v>
      </c>
      <c r="D42" s="209">
        <f>+Estado!M$25*'Art.14 Frac.III 1er Sem'!Q45</f>
        <v>31824.392271073106</v>
      </c>
      <c r="E42" s="209">
        <f>+Estado!M$26*'CALCULO GARANTIA 2do Sem'!Q46</f>
        <v>59765.873753766726</v>
      </c>
      <c r="F42" s="209">
        <f>+Estado!M$27*'CALCULO GARANTIA 2do Sem'!Q46</f>
        <v>86141.275822947413</v>
      </c>
      <c r="G42" s="209">
        <f>+Estado!M$28*'CALCULO GARANTIA 2do Sem'!Q46</f>
        <v>7532.6017663209996</v>
      </c>
      <c r="H42" s="209">
        <f>+Estado!M$29*'CALCULO GARANTIA 2do Sem'!Q46</f>
        <v>39563.067639673529</v>
      </c>
      <c r="I42" s="209">
        <f>+Estado!M$30*'CALCULO GARANTIA 2do Sem'!Q46</f>
        <v>18096.544171084683</v>
      </c>
      <c r="J42" s="209">
        <f>+Estado!M$31*'COEF Art 14 F II 1er Sem'!N46</f>
        <v>198926.94718824085</v>
      </c>
      <c r="K42" s="210">
        <f t="shared" si="0"/>
        <v>2848336.5463829208</v>
      </c>
      <c r="L42" s="361">
        <v>44006</v>
      </c>
    </row>
    <row r="43" spans="1:12">
      <c r="A43" s="145" t="s">
        <v>249</v>
      </c>
      <c r="B43" s="209">
        <f>+Estado!M$23*'CALCULO GARANTIA 2do Sem'!Q47</f>
        <v>1076158.8116897615</v>
      </c>
      <c r="C43" s="209">
        <f>+Estado!M$24*'CALCULO GARANTIA 2do Sem'!Q47</f>
        <v>136146.5099108392</v>
      </c>
      <c r="D43" s="209">
        <f>+Estado!M$25*'Art.14 Frac.III 1er Sem'!Q46</f>
        <v>116815.66422248825</v>
      </c>
      <c r="E43" s="209">
        <f>+Estado!M$26*'CALCULO GARANTIA 2do Sem'!Q47</f>
        <v>30108.004578285614</v>
      </c>
      <c r="F43" s="209">
        <f>+Estado!M$27*'CALCULO GARANTIA 2do Sem'!Q47</f>
        <v>43395.030708359838</v>
      </c>
      <c r="G43" s="209">
        <f>+Estado!M$28*'CALCULO GARANTIA 2do Sem'!Q47</f>
        <v>3794.6673280669888</v>
      </c>
      <c r="H43" s="209">
        <f>+Estado!M$29*'CALCULO GARANTIA 2do Sem'!Q47</f>
        <v>19930.521329511077</v>
      </c>
      <c r="I43" s="209">
        <f>+Estado!M$30*'CALCULO GARANTIA 2do Sem'!Q47</f>
        <v>9116.4204676222344</v>
      </c>
      <c r="J43" s="209">
        <f>+Estado!M$31*'COEF Art 14 F II 1er Sem'!N47</f>
        <v>16282.360201140798</v>
      </c>
      <c r="K43" s="210">
        <f t="shared" si="0"/>
        <v>1451747.9904360755</v>
      </c>
      <c r="L43" s="361">
        <v>44006</v>
      </c>
    </row>
    <row r="44" spans="1:12">
      <c r="A44" s="145" t="s">
        <v>43</v>
      </c>
      <c r="B44" s="209">
        <f>+Estado!M$23*'CALCULO GARANTIA 2do Sem'!Q48</f>
        <v>1205915.9451448231</v>
      </c>
      <c r="C44" s="209">
        <f>+Estado!M$24*'CALCULO GARANTIA 2do Sem'!Q48</f>
        <v>152562.28485413303</v>
      </c>
      <c r="D44" s="209">
        <f>+Estado!M$25*'Art.14 Frac.III 1er Sem'!Q47</f>
        <v>88783.720948528775</v>
      </c>
      <c r="E44" s="209">
        <f>+Estado!M$26*'CALCULO GARANTIA 2do Sem'!Q48</f>
        <v>33738.257219153696</v>
      </c>
      <c r="F44" s="209">
        <f>+Estado!M$27*'CALCULO GARANTIA 2do Sem'!Q48</f>
        <v>48627.357693695543</v>
      </c>
      <c r="G44" s="209">
        <f>+Estado!M$28*'CALCULO GARANTIA 2do Sem'!Q48</f>
        <v>4252.2068190389737</v>
      </c>
      <c r="H44" s="209">
        <f>+Estado!M$29*'CALCULO GARANTIA 2do Sem'!Q48</f>
        <v>22333.630692079634</v>
      </c>
      <c r="I44" s="209">
        <f>+Estado!M$30*'CALCULO GARANTIA 2do Sem'!Q48</f>
        <v>10215.626806315235</v>
      </c>
      <c r="J44" s="209">
        <f>+Estado!M$31*'COEF Art 14 F II 1er Sem'!N48</f>
        <v>18152.243930846442</v>
      </c>
      <c r="K44" s="210">
        <f t="shared" si="0"/>
        <v>1584581.2741086143</v>
      </c>
      <c r="L44" s="361">
        <v>44006</v>
      </c>
    </row>
    <row r="45" spans="1:12">
      <c r="A45" s="145" t="s">
        <v>44</v>
      </c>
      <c r="B45" s="209">
        <f>+Estado!M$23*'CALCULO GARANTIA 2do Sem'!Q49</f>
        <v>3469609.2734555574</v>
      </c>
      <c r="C45" s="209">
        <f>+Estado!M$24*'CALCULO GARANTIA 2do Sem'!Q49</f>
        <v>438945.61676593375</v>
      </c>
      <c r="D45" s="209">
        <f>+Estado!M$25*'Art.14 Frac.III 1er Sem'!Q48</f>
        <v>144021.32618737989</v>
      </c>
      <c r="E45" s="209">
        <f>+Estado!M$26*'CALCULO GARANTIA 2do Sem'!Q49</f>
        <v>97070.256504276142</v>
      </c>
      <c r="F45" s="209">
        <f>+Estado!M$27*'CALCULO GARANTIA 2do Sem'!Q49</f>
        <v>139908.5333243724</v>
      </c>
      <c r="G45" s="209">
        <f>+Estado!M$28*'CALCULO GARANTIA 2do Sem'!Q49</f>
        <v>12234.265805496732</v>
      </c>
      <c r="H45" s="209">
        <f>+Estado!M$29*'CALCULO GARANTIA 2do Sem'!Q49</f>
        <v>64257.357630232851</v>
      </c>
      <c r="I45" s="209">
        <f>+Estado!M$30*'CALCULO GARANTIA 2do Sem'!Q49</f>
        <v>29391.9602307737</v>
      </c>
      <c r="J45" s="209">
        <f>+Estado!M$31*'COEF Art 14 F II 1er Sem'!N49</f>
        <v>90691.64224606425</v>
      </c>
      <c r="K45" s="210">
        <f t="shared" si="0"/>
        <v>4486130.2321500871</v>
      </c>
      <c r="L45" s="361">
        <v>44006</v>
      </c>
    </row>
    <row r="46" spans="1:12">
      <c r="A46" s="145" t="s">
        <v>45</v>
      </c>
      <c r="B46" s="209">
        <f>+Estado!M$23*'CALCULO GARANTIA 2do Sem'!Q50</f>
        <v>2985780.679560211</v>
      </c>
      <c r="C46" s="209">
        <f>+Estado!M$24*'CALCULO GARANTIA 2do Sem'!Q50</f>
        <v>377735.71564502938</v>
      </c>
      <c r="D46" s="209">
        <f>+Estado!M$25*'Art.14 Frac.III 1er Sem'!Q49</f>
        <v>35547.849031652455</v>
      </c>
      <c r="E46" s="209">
        <f>+Estado!M$26*'CALCULO GARANTIA 2do Sem'!Q50</f>
        <v>83534.044783597448</v>
      </c>
      <c r="F46" s="209">
        <f>+Estado!M$27*'CALCULO GARANTIA 2do Sem'!Q50</f>
        <v>120398.62785168101</v>
      </c>
      <c r="G46" s="209">
        <f>+Estado!M$28*'CALCULO GARANTIA 2do Sem'!Q50</f>
        <v>10528.227126357484</v>
      </c>
      <c r="H46" s="209">
        <f>+Estado!M$29*'CALCULO GARANTIA 2do Sem'!Q50</f>
        <v>55296.825034381691</v>
      </c>
      <c r="I46" s="209">
        <f>+Estado!M$30*'CALCULO GARANTIA 2do Sem'!Q50</f>
        <v>25293.322698565324</v>
      </c>
      <c r="J46" s="209">
        <f>+Estado!M$31*'COEF Art 14 F II 1er Sem'!N50</f>
        <v>133264.69199818154</v>
      </c>
      <c r="K46" s="210">
        <f t="shared" si="0"/>
        <v>3827379.9837296568</v>
      </c>
      <c r="L46" s="361">
        <v>44006</v>
      </c>
    </row>
    <row r="47" spans="1:12">
      <c r="A47" s="145" t="s">
        <v>46</v>
      </c>
      <c r="B47" s="209">
        <f>+Estado!M$23*'CALCULO GARANTIA 2do Sem'!Q51</f>
        <v>27016986.411026243</v>
      </c>
      <c r="C47" s="209">
        <f>+Estado!M$24*'CALCULO GARANTIA 2do Sem'!Q51</f>
        <v>3417960.5911457012</v>
      </c>
      <c r="D47" s="209">
        <f>+Estado!M$25*'Art.14 Frac.III 1er Sem'!Q50</f>
        <v>169558.42713284492</v>
      </c>
      <c r="E47" s="209">
        <f>+Estado!M$26*'CALCULO GARANTIA 2do Sem'!Q51</f>
        <v>755861.99891578441</v>
      </c>
      <c r="F47" s="209">
        <f>+Estado!M$27*'CALCULO GARANTIA 2do Sem'!Q51</f>
        <v>1089433.029975327</v>
      </c>
      <c r="G47" s="209">
        <f>+Estado!M$28*'CALCULO GARANTIA 2do Sem'!Q51</f>
        <v>95265.191831469216</v>
      </c>
      <c r="H47" s="209">
        <f>+Estado!M$29*'CALCULO GARANTIA 2do Sem'!Q51</f>
        <v>500356.0980730966</v>
      </c>
      <c r="I47" s="209">
        <f>+Estado!M$30*'CALCULO GARANTIA 2do Sem'!Q51</f>
        <v>228867.90055105271</v>
      </c>
      <c r="J47" s="209">
        <f>+Estado!M$31*'COEF Art 14 F II 1er Sem'!N51</f>
        <v>1060521.5406576979</v>
      </c>
      <c r="K47" s="210">
        <f t="shared" si="0"/>
        <v>34334811.189309217</v>
      </c>
      <c r="L47" s="361">
        <v>44006</v>
      </c>
    </row>
    <row r="48" spans="1:12">
      <c r="A48" s="145" t="s">
        <v>47</v>
      </c>
      <c r="B48" s="209">
        <f>+Estado!M$23*'CALCULO GARANTIA 2do Sem'!Q52</f>
        <v>52203703.079885378</v>
      </c>
      <c r="C48" s="209">
        <f>+Estado!M$24*'CALCULO GARANTIA 2do Sem'!Q52</f>
        <v>6604370.9362824522</v>
      </c>
      <c r="D48" s="209">
        <f>+Estado!M$25*'Art.14 Frac.III 1er Sem'!Q51</f>
        <v>349448.99503889686</v>
      </c>
      <c r="E48" s="209">
        <f>+Estado!M$26*'CALCULO GARANTIA 2do Sem'!Q52</f>
        <v>1460518.0148687577</v>
      </c>
      <c r="F48" s="209">
        <f>+Estado!M$27*'CALCULO GARANTIA 2do Sem'!Q52</f>
        <v>2105062.2581296084</v>
      </c>
      <c r="G48" s="209">
        <f>+Estado!M$28*'CALCULO GARANTIA 2do Sem'!Q52</f>
        <v>184076.62914575357</v>
      </c>
      <c r="H48" s="209">
        <f>+Estado!M$29*'CALCULO GARANTIA 2do Sem'!Q52</f>
        <v>966815.49824363831</v>
      </c>
      <c r="I48" s="209">
        <f>+Estado!M$30*'CALCULO GARANTIA 2do Sem'!Q52</f>
        <v>442231.11131327896</v>
      </c>
      <c r="J48" s="209">
        <f>+Estado!M$31*'COEF Art 14 F II 1er Sem'!N52</f>
        <v>807242.00188042771</v>
      </c>
      <c r="K48" s="210">
        <f t="shared" si="0"/>
        <v>65123468.524788201</v>
      </c>
      <c r="L48" s="361">
        <v>44006</v>
      </c>
    </row>
    <row r="49" spans="1:12">
      <c r="A49" s="145" t="s">
        <v>48</v>
      </c>
      <c r="B49" s="209">
        <f>+Estado!M$23*'CALCULO GARANTIA 2do Sem'!Q53</f>
        <v>14067061.541592192</v>
      </c>
      <c r="C49" s="209">
        <f>+Estado!M$24*'CALCULO GARANTIA 2do Sem'!Q53</f>
        <v>1779645.6366710316</v>
      </c>
      <c r="D49" s="209">
        <f>+Estado!M$25*'Art.14 Frac.III 1er Sem'!Q52</f>
        <v>105875.91151052747</v>
      </c>
      <c r="E49" s="209">
        <f>+Estado!M$26*'CALCULO GARANTIA 2do Sem'!Q53</f>
        <v>393558.22644082026</v>
      </c>
      <c r="F49" s="209">
        <f>+Estado!M$27*'CALCULO GARANTIA 2do Sem'!Q53</f>
        <v>567240.22601764521</v>
      </c>
      <c r="G49" s="209">
        <f>+Estado!M$28*'CALCULO GARANTIA 2do Sem'!Q53</f>
        <v>49602.176048692745</v>
      </c>
      <c r="H49" s="209">
        <f>+Estado!M$29*'CALCULO GARANTIA 2do Sem'!Q53</f>
        <v>260522.76583418649</v>
      </c>
      <c r="I49" s="209">
        <f>+Estado!M$30*'CALCULO GARANTIA 2do Sem'!Q53</f>
        <v>119165.72755252635</v>
      </c>
      <c r="J49" s="209">
        <f>+Estado!M$31*'COEF Art 14 F II 1er Sem'!N53</f>
        <v>689809.57649005461</v>
      </c>
      <c r="K49" s="210">
        <f t="shared" si="0"/>
        <v>18032481.788157675</v>
      </c>
      <c r="L49" s="361">
        <v>44006</v>
      </c>
    </row>
    <row r="50" spans="1:12">
      <c r="A50" s="145" t="s">
        <v>49</v>
      </c>
      <c r="B50" s="209">
        <f>+Estado!M$23*'CALCULO GARANTIA 2do Sem'!Q54</f>
        <v>4483831.493024189</v>
      </c>
      <c r="C50" s="209">
        <f>+Estado!M$24*'CALCULO GARANTIA 2do Sem'!Q54</f>
        <v>567256.43294693902</v>
      </c>
      <c r="D50" s="209">
        <f>+Estado!M$25*'Art.14 Frac.III 1er Sem'!Q53</f>
        <v>117517.44837614543</v>
      </c>
      <c r="E50" s="209">
        <f>+Estado!M$26*'CALCULO GARANTIA 2do Sem'!Q54</f>
        <v>125445.44323180389</v>
      </c>
      <c r="F50" s="209">
        <f>+Estado!M$27*'CALCULO GARANTIA 2do Sem'!Q54</f>
        <v>180806.0327317086</v>
      </c>
      <c r="G50" s="209">
        <f>+Estado!M$28*'CALCULO GARANTIA 2do Sem'!Q54</f>
        <v>15810.537149643071</v>
      </c>
      <c r="H50" s="209">
        <f>+Estado!M$29*'CALCULO GARANTIA 2do Sem'!Q54</f>
        <v>83040.809812571184</v>
      </c>
      <c r="I50" s="209">
        <f>+Estado!M$30*'CALCULO GARANTIA 2do Sem'!Q54</f>
        <v>37983.699759138231</v>
      </c>
      <c r="J50" s="209">
        <f>+Estado!M$31*'COEF Art 14 F II 1er Sem'!N54</f>
        <v>140757.25994577445</v>
      </c>
      <c r="K50" s="210">
        <f t="shared" si="0"/>
        <v>5752449.1569779124</v>
      </c>
      <c r="L50" s="361">
        <v>44006</v>
      </c>
    </row>
    <row r="51" spans="1:12">
      <c r="A51" s="145" t="s">
        <v>50</v>
      </c>
      <c r="B51" s="209">
        <f>+Estado!M$23*'CALCULO GARANTIA 2do Sem'!Q55</f>
        <v>900918.14557320881</v>
      </c>
      <c r="C51" s="209">
        <f>+Estado!M$24*'CALCULO GARANTIA 2do Sem'!Q55</f>
        <v>113976.54314844533</v>
      </c>
      <c r="D51" s="209">
        <f>+Estado!M$25*'Art.14 Frac.III 1er Sem'!Q54</f>
        <v>51791.217569792781</v>
      </c>
      <c r="E51" s="209">
        <f>+Estado!M$26*'CALCULO GARANTIA 2do Sem'!Q55</f>
        <v>25205.246063067498</v>
      </c>
      <c r="F51" s="209">
        <f>+Estado!M$27*'CALCULO GARANTIA 2do Sem'!Q55</f>
        <v>36328.625634241922</v>
      </c>
      <c r="G51" s="209">
        <f>+Estado!M$28*'CALCULO GARANTIA 2do Sem'!Q55</f>
        <v>3176.7473491216497</v>
      </c>
      <c r="H51" s="209">
        <f>+Estado!M$29*'CALCULO GARANTIA 2do Sem'!Q55</f>
        <v>16685.054400378547</v>
      </c>
      <c r="I51" s="209">
        <f>+Estado!M$30*'CALCULO GARANTIA 2do Sem'!Q55</f>
        <v>7631.9113245560466</v>
      </c>
      <c r="J51" s="209">
        <f>+Estado!M$31*'COEF Art 14 F II 1er Sem'!N55</f>
        <v>10279.0262782726</v>
      </c>
      <c r="K51" s="210">
        <f t="shared" si="0"/>
        <v>1165992.517341085</v>
      </c>
      <c r="L51" s="361">
        <v>44006</v>
      </c>
    </row>
    <row r="52" spans="1:12" ht="13.5" thickBot="1">
      <c r="A52" s="145" t="s">
        <v>51</v>
      </c>
      <c r="B52" s="209">
        <f>+Estado!M$23*'CALCULO GARANTIA 2do Sem'!Q56</f>
        <v>1241204.9117388814</v>
      </c>
      <c r="C52" s="209">
        <f>+Estado!M$24*'CALCULO GARANTIA 2do Sem'!Q56</f>
        <v>157026.74640753272</v>
      </c>
      <c r="D52" s="209">
        <f>+Estado!M$25*'Art.14 Frac.III 1er Sem'!Q55</f>
        <v>85223.977257903985</v>
      </c>
      <c r="E52" s="209">
        <f>+Estado!M$26*'CALCULO GARANTIA 2do Sem'!Q56</f>
        <v>34725.546786674488</v>
      </c>
      <c r="F52" s="209">
        <f>+Estado!M$27*'CALCULO GARANTIA 2do Sem'!Q56</f>
        <v>50050.350073984591</v>
      </c>
      <c r="G52" s="209">
        <f>+Estado!M$28*'CALCULO GARANTIA 2do Sem'!Q56</f>
        <v>4376.6400226898904</v>
      </c>
      <c r="H52" s="209">
        <f>+Estado!M$29*'CALCULO GARANTIA 2do Sem'!Q56</f>
        <v>22987.184325390441</v>
      </c>
      <c r="I52" s="209">
        <f>+Estado!M$30*'CALCULO GARANTIA 2do Sem'!Q56</f>
        <v>10514.568796888327</v>
      </c>
      <c r="J52" s="209">
        <f>+Estado!M$31*'COEF Art 14 F II 1er Sem'!N56</f>
        <v>12596.119279311562</v>
      </c>
      <c r="K52" s="210">
        <f t="shared" si="0"/>
        <v>1618706.0446892572</v>
      </c>
      <c r="L52" s="361">
        <v>44006</v>
      </c>
    </row>
    <row r="53" spans="1:12" ht="14.25" thickTop="1" thickBot="1">
      <c r="A53" s="146" t="s">
        <v>52</v>
      </c>
      <c r="B53" s="211">
        <f t="shared" ref="B53:E53" si="1">SUM(B2:B52)</f>
        <v>373465460.60000002</v>
      </c>
      <c r="C53" s="211">
        <f t="shared" si="1"/>
        <v>47247691.029074706</v>
      </c>
      <c r="D53" s="211">
        <f t="shared" si="1"/>
        <v>3981373.3155022468</v>
      </c>
      <c r="E53" s="211">
        <f t="shared" si="1"/>
        <v>10448550.600000007</v>
      </c>
      <c r="F53" s="211">
        <f>SUM(F2:F52)</f>
        <v>15059622.200000001</v>
      </c>
      <c r="G53" s="211">
        <f t="shared" ref="G53:K53" si="2">SUM(G2:G52)</f>
        <v>1316884.8000000005</v>
      </c>
      <c r="H53" s="211">
        <f t="shared" si="2"/>
        <v>6916601.200000003</v>
      </c>
      <c r="I53" s="211">
        <f t="shared" si="2"/>
        <v>3163722.8000000003</v>
      </c>
      <c r="J53" s="211">
        <f t="shared" si="2"/>
        <v>13420251.399999999</v>
      </c>
      <c r="K53" s="212">
        <f t="shared" si="2"/>
        <v>475020157.9445771</v>
      </c>
    </row>
    <row r="54" spans="1:12" ht="13.5" thickTop="1">
      <c r="A54" s="147"/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</sheetData>
  <printOptions horizontalCentered="1" verticalCentered="1"/>
  <pageMargins left="0.31496062992125984" right="0.31496062992125984" top="0.35433070866141736" bottom="0.15748031496062992" header="0.15748031496062992" footer="0.15748031496062992"/>
  <pageSetup scale="73" orientation="landscape" r:id="rId1"/>
  <headerFooter alignWithMargins="0">
    <oddHeader>&amp;C&amp;"Arial,Negrita"CÁLCULO DE PARTICIPACIONES A MUNICIPIOS
JUNIO 2020</oddHeader>
    <oddFooter>&amp;R&amp;D
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6.5" customHeight="1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362">
        <f>+Estado!N$23*'CALCULO GARANTIA 2do Sem'!Q6</f>
        <v>-9174.4514277567432</v>
      </c>
      <c r="C2" s="362">
        <f>+Estado!N$24*'CALCULO GARANTIA 2do Sem'!Q6</f>
        <v>2317.7318919072359</v>
      </c>
      <c r="D2" s="362">
        <f>+Estado!N$25*'Art.14 Frac.III 1er Sem'!Q5</f>
        <v>-69891.891851005203</v>
      </c>
      <c r="E2" s="362">
        <f>+Estado!N$26*'CALCULO GARANTIA 2do Sem'!Q6</f>
        <v>4590.3458752936785</v>
      </c>
      <c r="F2" s="362">
        <f>+Estado!N$27*'CALCULO GARANTIA 2do Sem'!Q6</f>
        <v>0</v>
      </c>
      <c r="G2" s="362">
        <f>+Estado!N$28*'CALCULO GARANTIA 2do Sem'!Q6</f>
        <v>0</v>
      </c>
      <c r="H2" s="362">
        <f>+Estado!N$29*'CALCULO GARANTIA 2do Sem'!Q6</f>
        <v>0</v>
      </c>
      <c r="I2" s="362">
        <f>+Estado!N$30*'CALCULO GARANTIA 2do Sem'!Q6</f>
        <v>0</v>
      </c>
      <c r="J2" s="362">
        <f>+Estado!N$31*'COEF Art 14 F II 1er Sem'!N6</f>
        <v>0</v>
      </c>
      <c r="K2" s="363">
        <f t="shared" ref="K2:K52" si="0">SUM(B2:J2)</f>
        <v>-72158.26551156104</v>
      </c>
      <c r="L2" s="361">
        <v>43983</v>
      </c>
    </row>
    <row r="3" spans="1:12">
      <c r="A3" s="145" t="s">
        <v>2</v>
      </c>
      <c r="B3" s="362">
        <f>+Estado!N$23*'CALCULO GARANTIA 2do Sem'!Q7</f>
        <v>-18172.54579850984</v>
      </c>
      <c r="C3" s="362">
        <f>+Estado!N$24*'CALCULO GARANTIA 2do Sem'!Q7</f>
        <v>4590.910888352666</v>
      </c>
      <c r="D3" s="362">
        <f>+Estado!N$25*'Art.14 Frac.III 1er Sem'!Q6</f>
        <v>-187356.34740952446</v>
      </c>
      <c r="E3" s="362">
        <f>+Estado!N$26*'CALCULO GARANTIA 2do Sem'!Q7</f>
        <v>9092.453244386712</v>
      </c>
      <c r="F3" s="362">
        <f>+Estado!N$27*'CALCULO GARANTIA 2do Sem'!Q7</f>
        <v>0</v>
      </c>
      <c r="G3" s="362">
        <f>+Estado!N$28*'CALCULO GARANTIA 2do Sem'!Q7</f>
        <v>0</v>
      </c>
      <c r="H3" s="362">
        <f>+Estado!N$29*'CALCULO GARANTIA 2do Sem'!Q7</f>
        <v>0</v>
      </c>
      <c r="I3" s="362">
        <f>+Estado!N$30*'CALCULO GARANTIA 2do Sem'!Q7</f>
        <v>0</v>
      </c>
      <c r="J3" s="362">
        <f>+Estado!N$31*'COEF Art 14 F II 1er Sem'!N7</f>
        <v>0</v>
      </c>
      <c r="K3" s="363">
        <f t="shared" si="0"/>
        <v>-191845.52907529494</v>
      </c>
      <c r="L3" s="361">
        <v>43983</v>
      </c>
    </row>
    <row r="4" spans="1:12">
      <c r="A4" s="145" t="s">
        <v>247</v>
      </c>
      <c r="B4" s="362">
        <f>+Estado!N$23*'CALCULO GARANTIA 2do Sem'!Q8</f>
        <v>-18904.809988929275</v>
      </c>
      <c r="C4" s="362">
        <f>+Estado!N$24*'CALCULO GARANTIA 2do Sem'!Q8</f>
        <v>4775.9020107975466</v>
      </c>
      <c r="D4" s="362">
        <f>+Estado!N$25*'Art.14 Frac.III 1er Sem'!Q7</f>
        <v>-166364.68370247542</v>
      </c>
      <c r="E4" s="362">
        <f>+Estado!N$26*'CALCULO GARANTIA 2do Sem'!Q8</f>
        <v>9458.8343770991887</v>
      </c>
      <c r="F4" s="362">
        <f>+Estado!N$27*'CALCULO GARANTIA 2do Sem'!Q8</f>
        <v>0</v>
      </c>
      <c r="G4" s="362">
        <f>+Estado!N$28*'CALCULO GARANTIA 2do Sem'!Q8</f>
        <v>0</v>
      </c>
      <c r="H4" s="362">
        <f>+Estado!N$29*'CALCULO GARANTIA 2do Sem'!Q8</f>
        <v>0</v>
      </c>
      <c r="I4" s="362">
        <f>+Estado!N$30*'CALCULO GARANTIA 2do Sem'!Q8</f>
        <v>0</v>
      </c>
      <c r="J4" s="362">
        <f>+Estado!N$31*'COEF Art 14 F II 1er Sem'!N8</f>
        <v>0</v>
      </c>
      <c r="K4" s="363">
        <f t="shared" si="0"/>
        <v>-171034.75730350797</v>
      </c>
      <c r="L4" s="361">
        <v>43983</v>
      </c>
    </row>
    <row r="5" spans="1:12">
      <c r="A5" s="145" t="s">
        <v>4</v>
      </c>
      <c r="B5" s="362">
        <f>+Estado!N$23*'CALCULO GARANTIA 2do Sem'!Q9</f>
        <v>-52289.463571489774</v>
      </c>
      <c r="C5" s="362">
        <f>+Estado!N$24*'CALCULO GARANTIA 2do Sem'!Q9</f>
        <v>13209.831485259334</v>
      </c>
      <c r="D5" s="362">
        <f>+Estado!N$25*'Art.14 Frac.III 1er Sem'!Q8</f>
        <v>-268998.02779608668</v>
      </c>
      <c r="E5" s="362">
        <f>+Estado!N$26*'CALCULO GARANTIA 2do Sem'!Q9</f>
        <v>26162.515036105695</v>
      </c>
      <c r="F5" s="362">
        <f>+Estado!N$27*'CALCULO GARANTIA 2do Sem'!Q9</f>
        <v>0</v>
      </c>
      <c r="G5" s="362">
        <f>+Estado!N$28*'CALCULO GARANTIA 2do Sem'!Q9</f>
        <v>0</v>
      </c>
      <c r="H5" s="362">
        <f>+Estado!N$29*'CALCULO GARANTIA 2do Sem'!Q9</f>
        <v>0</v>
      </c>
      <c r="I5" s="362">
        <f>+Estado!N$30*'CALCULO GARANTIA 2do Sem'!Q9</f>
        <v>0</v>
      </c>
      <c r="J5" s="362">
        <f>+Estado!N$31*'COEF Art 14 F II 1er Sem'!N9</f>
        <v>0</v>
      </c>
      <c r="K5" s="363">
        <f t="shared" si="0"/>
        <v>-281915.14484621142</v>
      </c>
      <c r="L5" s="361">
        <v>43983</v>
      </c>
    </row>
    <row r="6" spans="1:12">
      <c r="A6" s="145" t="s">
        <v>5</v>
      </c>
      <c r="B6" s="362">
        <f>+Estado!N$23*'CALCULO GARANTIA 2do Sem'!Q10</f>
        <v>-66040.345945580571</v>
      </c>
      <c r="C6" s="362">
        <f>+Estado!N$24*'CALCULO GARANTIA 2do Sem'!Q10</f>
        <v>16683.702252493651</v>
      </c>
      <c r="D6" s="362">
        <f>+Estado!N$25*'Art.14 Frac.III 1er Sem'!Q9</f>
        <v>-62159.835047474975</v>
      </c>
      <c r="E6" s="362">
        <f>+Estado!N$26*'CALCULO GARANTIA 2do Sem'!Q10</f>
        <v>33042.632794055404</v>
      </c>
      <c r="F6" s="362">
        <f>+Estado!N$27*'CALCULO GARANTIA 2do Sem'!Q10</f>
        <v>0</v>
      </c>
      <c r="G6" s="362">
        <f>+Estado!N$28*'CALCULO GARANTIA 2do Sem'!Q10</f>
        <v>0</v>
      </c>
      <c r="H6" s="362">
        <f>+Estado!N$29*'CALCULO GARANTIA 2do Sem'!Q10</f>
        <v>0</v>
      </c>
      <c r="I6" s="362">
        <f>+Estado!N$30*'CALCULO GARANTIA 2do Sem'!Q10</f>
        <v>0</v>
      </c>
      <c r="J6" s="362">
        <f>+Estado!N$31*'COEF Art 14 F II 1er Sem'!N10</f>
        <v>0</v>
      </c>
      <c r="K6" s="363">
        <f t="shared" si="0"/>
        <v>-78473.845946506495</v>
      </c>
      <c r="L6" s="361">
        <v>43983</v>
      </c>
    </row>
    <row r="7" spans="1:12">
      <c r="A7" s="145" t="s">
        <v>6</v>
      </c>
      <c r="B7" s="362">
        <f>+Estado!N$23*'CALCULO GARANTIA 2do Sem'!Q11</f>
        <v>-450556.12532596127</v>
      </c>
      <c r="C7" s="362">
        <f>+Estado!N$24*'CALCULO GARANTIA 2do Sem'!Q11</f>
        <v>113823.51402534693</v>
      </c>
      <c r="D7" s="362">
        <f>+Estado!N$25*'Art.14 Frac.III 1er Sem'!Q10</f>
        <v>-481740.51409220858</v>
      </c>
      <c r="E7" s="362">
        <f>+Estado!N$26*'CALCULO GARANTIA 2do Sem'!Q11</f>
        <v>225431.29338731791</v>
      </c>
      <c r="F7" s="362">
        <f>+Estado!N$27*'CALCULO GARANTIA 2do Sem'!Q11</f>
        <v>0</v>
      </c>
      <c r="G7" s="362">
        <f>+Estado!N$28*'CALCULO GARANTIA 2do Sem'!Q11</f>
        <v>0</v>
      </c>
      <c r="H7" s="362">
        <f>+Estado!N$29*'CALCULO GARANTIA 2do Sem'!Q11</f>
        <v>0</v>
      </c>
      <c r="I7" s="362">
        <f>+Estado!N$30*'CALCULO GARANTIA 2do Sem'!Q11</f>
        <v>0</v>
      </c>
      <c r="J7" s="362">
        <f>+Estado!N$31*'COEF Art 14 F II 1er Sem'!N11</f>
        <v>0</v>
      </c>
      <c r="K7" s="363">
        <f t="shared" si="0"/>
        <v>-593041.83200550498</v>
      </c>
      <c r="L7" s="361">
        <v>43983</v>
      </c>
    </row>
    <row r="8" spans="1:12">
      <c r="A8" s="145" t="s">
        <v>7</v>
      </c>
      <c r="B8" s="362">
        <f>+Estado!N$23*'CALCULO GARANTIA 2do Sem'!Q12</f>
        <v>-75385.481434496134</v>
      </c>
      <c r="C8" s="362">
        <f>+Estado!N$24*'CALCULO GARANTIA 2do Sem'!Q12</f>
        <v>19044.553876965081</v>
      </c>
      <c r="D8" s="362">
        <f>+Estado!N$25*'Art.14 Frac.III 1er Sem'!Q11</f>
        <v>0</v>
      </c>
      <c r="E8" s="362">
        <f>+Estado!N$26*'CALCULO GARANTIA 2do Sem'!Q12</f>
        <v>37718.378748284405</v>
      </c>
      <c r="F8" s="362">
        <f>+Estado!N$27*'CALCULO GARANTIA 2do Sem'!Q12</f>
        <v>0</v>
      </c>
      <c r="G8" s="362">
        <f>+Estado!N$28*'CALCULO GARANTIA 2do Sem'!Q12</f>
        <v>0</v>
      </c>
      <c r="H8" s="362">
        <f>+Estado!N$29*'CALCULO GARANTIA 2do Sem'!Q12</f>
        <v>0</v>
      </c>
      <c r="I8" s="362">
        <f>+Estado!N$30*'CALCULO GARANTIA 2do Sem'!Q12</f>
        <v>0</v>
      </c>
      <c r="J8" s="362">
        <f>+Estado!N$31*'COEF Art 14 F II 1er Sem'!N12</f>
        <v>0</v>
      </c>
      <c r="K8" s="363">
        <f t="shared" si="0"/>
        <v>-18622.548809246648</v>
      </c>
      <c r="L8" s="361">
        <v>43983</v>
      </c>
    </row>
    <row r="9" spans="1:12">
      <c r="A9" s="145" t="s">
        <v>8</v>
      </c>
      <c r="B9" s="362">
        <f>+Estado!N$23*'CALCULO GARANTIA 2do Sem'!Q13</f>
        <v>-11986.691065859522</v>
      </c>
      <c r="C9" s="362">
        <f>+Estado!N$24*'CALCULO GARANTIA 2do Sem'!Q13</f>
        <v>3028.1849961873027</v>
      </c>
      <c r="D9" s="362">
        <f>+Estado!N$25*'Art.14 Frac.III 1er Sem'!Q12</f>
        <v>-250806.86964071589</v>
      </c>
      <c r="E9" s="362">
        <f>+Estado!N$26*'CALCULO GARANTIA 2do Sem'!Q13</f>
        <v>5997.4221157375077</v>
      </c>
      <c r="F9" s="362">
        <f>+Estado!N$27*'CALCULO GARANTIA 2do Sem'!Q13</f>
        <v>0</v>
      </c>
      <c r="G9" s="362">
        <f>+Estado!N$28*'CALCULO GARANTIA 2do Sem'!Q13</f>
        <v>0</v>
      </c>
      <c r="H9" s="362">
        <f>+Estado!N$29*'CALCULO GARANTIA 2do Sem'!Q13</f>
        <v>0</v>
      </c>
      <c r="I9" s="362">
        <f>+Estado!N$30*'CALCULO GARANTIA 2do Sem'!Q13</f>
        <v>0</v>
      </c>
      <c r="J9" s="362">
        <f>+Estado!N$31*'COEF Art 14 F II 1er Sem'!N13</f>
        <v>0</v>
      </c>
      <c r="K9" s="363">
        <f t="shared" si="0"/>
        <v>-253767.95359465058</v>
      </c>
      <c r="L9" s="361">
        <v>43983</v>
      </c>
    </row>
    <row r="10" spans="1:12">
      <c r="A10" s="145" t="s">
        <v>9</v>
      </c>
      <c r="B10" s="362">
        <f>+Estado!N$23*'CALCULO GARANTIA 2do Sem'!Q14</f>
        <v>-119150.05471255908</v>
      </c>
      <c r="C10" s="362">
        <f>+Estado!N$24*'CALCULO GARANTIA 2do Sem'!Q14</f>
        <v>30100.751407794407</v>
      </c>
      <c r="D10" s="362">
        <f>+Estado!N$25*'Art.14 Frac.III 1er Sem'!Q13</f>
        <v>-135376.13749095146</v>
      </c>
      <c r="E10" s="362">
        <f>+Estado!N$26*'CALCULO GARANTIA 2do Sem'!Q14</f>
        <v>59615.54938708141</v>
      </c>
      <c r="F10" s="362">
        <f>+Estado!N$27*'CALCULO GARANTIA 2do Sem'!Q14</f>
        <v>0</v>
      </c>
      <c r="G10" s="362">
        <f>+Estado!N$28*'CALCULO GARANTIA 2do Sem'!Q14</f>
        <v>0</v>
      </c>
      <c r="H10" s="362">
        <f>+Estado!N$29*'CALCULO GARANTIA 2do Sem'!Q14</f>
        <v>0</v>
      </c>
      <c r="I10" s="362">
        <f>+Estado!N$30*'CALCULO GARANTIA 2do Sem'!Q14</f>
        <v>0</v>
      </c>
      <c r="J10" s="362">
        <f>+Estado!N$31*'COEF Art 14 F II 1er Sem'!N14</f>
        <v>0</v>
      </c>
      <c r="K10" s="363">
        <f t="shared" si="0"/>
        <v>-164809.89140863472</v>
      </c>
      <c r="L10" s="361">
        <v>43983</v>
      </c>
    </row>
    <row r="11" spans="1:12">
      <c r="A11" s="145" t="s">
        <v>10</v>
      </c>
      <c r="B11" s="362">
        <f>+Estado!N$23*'CALCULO GARANTIA 2do Sem'!Q15</f>
        <v>-19796.640469556485</v>
      </c>
      <c r="C11" s="362">
        <f>+Estado!N$24*'CALCULO GARANTIA 2do Sem'!Q15</f>
        <v>5001.2041951734964</v>
      </c>
      <c r="D11" s="362">
        <f>+Estado!N$25*'Art.14 Frac.III 1er Sem'!Q14</f>
        <v>-272129.26099854964</v>
      </c>
      <c r="E11" s="362">
        <f>+Estado!N$26*'CALCULO GARANTIA 2do Sem'!Q15</f>
        <v>9905.0529222018122</v>
      </c>
      <c r="F11" s="362">
        <f>+Estado!N$27*'CALCULO GARANTIA 2do Sem'!Q15</f>
        <v>0</v>
      </c>
      <c r="G11" s="362">
        <f>+Estado!N$28*'CALCULO GARANTIA 2do Sem'!Q15</f>
        <v>0</v>
      </c>
      <c r="H11" s="362">
        <f>+Estado!N$29*'CALCULO GARANTIA 2do Sem'!Q15</f>
        <v>0</v>
      </c>
      <c r="I11" s="362">
        <f>+Estado!N$30*'CALCULO GARANTIA 2do Sem'!Q15</f>
        <v>0</v>
      </c>
      <c r="J11" s="362">
        <f>+Estado!N$31*'COEF Art 14 F II 1er Sem'!N15</f>
        <v>0</v>
      </c>
      <c r="K11" s="363">
        <f t="shared" si="0"/>
        <v>-277019.64435073081</v>
      </c>
      <c r="L11" s="361">
        <v>43983</v>
      </c>
    </row>
    <row r="12" spans="1:12">
      <c r="A12" s="145" t="s">
        <v>11</v>
      </c>
      <c r="B12" s="362">
        <f>+Estado!N$23*'CALCULO GARANTIA 2do Sem'!Q16</f>
        <v>-28761.57988701791</v>
      </c>
      <c r="C12" s="362">
        <f>+Estado!N$24*'CALCULO GARANTIA 2do Sem'!Q16</f>
        <v>7266.0072910842837</v>
      </c>
      <c r="D12" s="362">
        <f>+Estado!N$25*'Art.14 Frac.III 1er Sem'!Q15</f>
        <v>-141846.4931513429</v>
      </c>
      <c r="E12" s="362">
        <f>+Estado!N$26*'CALCULO GARANTIA 2do Sem'!Q16</f>
        <v>14390.571538900613</v>
      </c>
      <c r="F12" s="362">
        <f>+Estado!N$27*'CALCULO GARANTIA 2do Sem'!Q16</f>
        <v>0</v>
      </c>
      <c r="G12" s="362">
        <f>+Estado!N$28*'CALCULO GARANTIA 2do Sem'!Q16</f>
        <v>0</v>
      </c>
      <c r="H12" s="362">
        <f>+Estado!N$29*'CALCULO GARANTIA 2do Sem'!Q16</f>
        <v>0</v>
      </c>
      <c r="I12" s="362">
        <f>+Estado!N$30*'CALCULO GARANTIA 2do Sem'!Q16</f>
        <v>0</v>
      </c>
      <c r="J12" s="362">
        <f>+Estado!N$31*'COEF Art 14 F II 1er Sem'!N16</f>
        <v>0</v>
      </c>
      <c r="K12" s="363">
        <f t="shared" si="0"/>
        <v>-148951.49420837592</v>
      </c>
      <c r="L12" s="361">
        <v>43983</v>
      </c>
    </row>
    <row r="13" spans="1:12">
      <c r="A13" s="145" t="s">
        <v>12</v>
      </c>
      <c r="B13" s="362">
        <f>+Estado!N$23*'CALCULO GARANTIA 2do Sem'!Q17</f>
        <v>-60489.810778614767</v>
      </c>
      <c r="C13" s="362">
        <f>+Estado!N$24*'CALCULO GARANTIA 2do Sem'!Q17</f>
        <v>15281.476465488222</v>
      </c>
      <c r="D13" s="362">
        <f>+Estado!N$25*'Art.14 Frac.III 1er Sem'!Q16</f>
        <v>-199479.48637842806</v>
      </c>
      <c r="E13" s="362">
        <f>+Estado!N$26*'CALCULO GARANTIA 2do Sem'!Q17</f>
        <v>30265.477515618892</v>
      </c>
      <c r="F13" s="362">
        <f>+Estado!N$27*'CALCULO GARANTIA 2do Sem'!Q17</f>
        <v>0</v>
      </c>
      <c r="G13" s="362">
        <f>+Estado!N$28*'CALCULO GARANTIA 2do Sem'!Q17</f>
        <v>0</v>
      </c>
      <c r="H13" s="362">
        <f>+Estado!N$29*'CALCULO GARANTIA 2do Sem'!Q17</f>
        <v>0</v>
      </c>
      <c r="I13" s="362">
        <f>+Estado!N$30*'CALCULO GARANTIA 2do Sem'!Q17</f>
        <v>0</v>
      </c>
      <c r="J13" s="362">
        <f>+Estado!N$31*'COEF Art 14 F II 1er Sem'!N17</f>
        <v>0</v>
      </c>
      <c r="K13" s="363">
        <f t="shared" si="0"/>
        <v>-214422.3431759357</v>
      </c>
      <c r="L13" s="361">
        <v>43983</v>
      </c>
    </row>
    <row r="14" spans="1:12">
      <c r="A14" s="145" t="s">
        <v>13</v>
      </c>
      <c r="B14" s="362">
        <f>+Estado!N$23*'CALCULO GARANTIA 2do Sem'!Q18</f>
        <v>-30777.793530758045</v>
      </c>
      <c r="C14" s="362">
        <f>+Estado!N$24*'CALCULO GARANTIA 2do Sem'!Q18</f>
        <v>7775.3611963060175</v>
      </c>
      <c r="D14" s="362">
        <f>+Estado!N$25*'Art.14 Frac.III 1er Sem'!Q17</f>
        <v>-167056.94269744976</v>
      </c>
      <c r="E14" s="362">
        <f>+Estado!N$26*'CALCULO GARANTIA 2do Sem'!Q18</f>
        <v>15399.364059753965</v>
      </c>
      <c r="F14" s="362">
        <f>+Estado!N$27*'CALCULO GARANTIA 2do Sem'!Q18</f>
        <v>0</v>
      </c>
      <c r="G14" s="362">
        <f>+Estado!N$28*'CALCULO GARANTIA 2do Sem'!Q18</f>
        <v>0</v>
      </c>
      <c r="H14" s="362">
        <f>+Estado!N$29*'CALCULO GARANTIA 2do Sem'!Q18</f>
        <v>0</v>
      </c>
      <c r="I14" s="362">
        <f>+Estado!N$30*'CALCULO GARANTIA 2do Sem'!Q18</f>
        <v>0</v>
      </c>
      <c r="J14" s="362">
        <f>+Estado!N$31*'COEF Art 14 F II 1er Sem'!N18</f>
        <v>0</v>
      </c>
      <c r="K14" s="363">
        <f t="shared" si="0"/>
        <v>-174660.01097214781</v>
      </c>
      <c r="L14" s="361">
        <v>43983</v>
      </c>
    </row>
    <row r="15" spans="1:12">
      <c r="A15" s="145" t="s">
        <v>14</v>
      </c>
      <c r="B15" s="362">
        <f>+Estado!N$23*'CALCULO GARANTIA 2do Sem'!Q19</f>
        <v>-168581.45040099803</v>
      </c>
      <c r="C15" s="362">
        <f>+Estado!N$24*'CALCULO GARANTIA 2do Sem'!Q19</f>
        <v>42588.552248066997</v>
      </c>
      <c r="D15" s="362">
        <f>+Estado!N$25*'Art.14 Frac.III 1er Sem'!Q18</f>
        <v>-152324.01196789223</v>
      </c>
      <c r="E15" s="362">
        <f>+Estado!N$26*'CALCULO GARANTIA 2do Sem'!Q19</f>
        <v>84348.058474430378</v>
      </c>
      <c r="F15" s="362">
        <f>+Estado!N$27*'CALCULO GARANTIA 2do Sem'!Q19</f>
        <v>0</v>
      </c>
      <c r="G15" s="362">
        <f>+Estado!N$28*'CALCULO GARANTIA 2do Sem'!Q19</f>
        <v>0</v>
      </c>
      <c r="H15" s="362">
        <f>+Estado!N$29*'CALCULO GARANTIA 2do Sem'!Q19</f>
        <v>0</v>
      </c>
      <c r="I15" s="362">
        <f>+Estado!N$30*'CALCULO GARANTIA 2do Sem'!Q19</f>
        <v>0</v>
      </c>
      <c r="J15" s="362">
        <f>+Estado!N$31*'COEF Art 14 F II 1er Sem'!N19</f>
        <v>0</v>
      </c>
      <c r="K15" s="363">
        <f t="shared" si="0"/>
        <v>-193968.85164639293</v>
      </c>
      <c r="L15" s="361">
        <v>43983</v>
      </c>
    </row>
    <row r="16" spans="1:12">
      <c r="A16" s="145" t="s">
        <v>15</v>
      </c>
      <c r="B16" s="362">
        <f>+Estado!N$23*'CALCULO GARANTIA 2do Sem'!Q20</f>
        <v>-21521.244526698385</v>
      </c>
      <c r="C16" s="362">
        <f>+Estado!N$24*'CALCULO GARANTIA 2do Sem'!Q20</f>
        <v>5436.8890811446827</v>
      </c>
      <c r="D16" s="362">
        <f>+Estado!N$25*'Art.14 Frac.III 1er Sem'!Q19</f>
        <v>-77795.20695768985</v>
      </c>
      <c r="E16" s="362">
        <f>+Estado!N$26*'CALCULO GARANTIA 2do Sem'!Q20</f>
        <v>10767.941475545185</v>
      </c>
      <c r="F16" s="362">
        <f>+Estado!N$27*'CALCULO GARANTIA 2do Sem'!Q20</f>
        <v>0</v>
      </c>
      <c r="G16" s="362">
        <f>+Estado!N$28*'CALCULO GARANTIA 2do Sem'!Q20</f>
        <v>0</v>
      </c>
      <c r="H16" s="362">
        <f>+Estado!N$29*'CALCULO GARANTIA 2do Sem'!Q20</f>
        <v>0</v>
      </c>
      <c r="I16" s="362">
        <f>+Estado!N$30*'CALCULO GARANTIA 2do Sem'!Q20</f>
        <v>0</v>
      </c>
      <c r="J16" s="362">
        <f>+Estado!N$31*'COEF Art 14 F II 1er Sem'!N20</f>
        <v>0</v>
      </c>
      <c r="K16" s="363">
        <f t="shared" si="0"/>
        <v>-83111.620927698372</v>
      </c>
      <c r="L16" s="361">
        <v>43983</v>
      </c>
    </row>
    <row r="17" spans="1:12">
      <c r="A17" s="145" t="s">
        <v>16</v>
      </c>
      <c r="B17" s="362">
        <f>+Estado!N$23*'CALCULO GARANTIA 2do Sem'!Q21</f>
        <v>-14986.817883793299</v>
      </c>
      <c r="C17" s="362">
        <f>+Estado!N$24*'CALCULO GARANTIA 2do Sem'!Q21</f>
        <v>3786.1038385775878</v>
      </c>
      <c r="D17" s="362">
        <f>+Estado!N$25*'Art.14 Frac.III 1er Sem'!Q20</f>
        <v>-238120.56430786691</v>
      </c>
      <c r="E17" s="362">
        <f>+Estado!N$26*'CALCULO GARANTIA 2do Sem'!Q21</f>
        <v>7498.5058451030654</v>
      </c>
      <c r="F17" s="362">
        <f>+Estado!N$27*'CALCULO GARANTIA 2do Sem'!Q21</f>
        <v>0</v>
      </c>
      <c r="G17" s="362">
        <f>+Estado!N$28*'CALCULO GARANTIA 2do Sem'!Q21</f>
        <v>0</v>
      </c>
      <c r="H17" s="362">
        <f>+Estado!N$29*'CALCULO GARANTIA 2do Sem'!Q21</f>
        <v>0</v>
      </c>
      <c r="I17" s="362">
        <f>+Estado!N$30*'CALCULO GARANTIA 2do Sem'!Q21</f>
        <v>0</v>
      </c>
      <c r="J17" s="362">
        <f>+Estado!N$31*'COEF Art 14 F II 1er Sem'!N21</f>
        <v>0</v>
      </c>
      <c r="K17" s="363">
        <f t="shared" si="0"/>
        <v>-241822.77250797956</v>
      </c>
      <c r="L17" s="361">
        <v>43983</v>
      </c>
    </row>
    <row r="18" spans="1:12">
      <c r="A18" s="145" t="s">
        <v>17</v>
      </c>
      <c r="B18" s="362">
        <f>+Estado!N$23*'CALCULO GARANTIA 2do Sem'!Q22</f>
        <v>-131436.40322754678</v>
      </c>
      <c r="C18" s="362">
        <f>+Estado!N$24*'CALCULO GARANTIA 2do Sem'!Q22</f>
        <v>33204.638546170907</v>
      </c>
      <c r="D18" s="362">
        <f>+Estado!N$25*'Art.14 Frac.III 1er Sem'!Q21</f>
        <v>-120203.62501173737</v>
      </c>
      <c r="E18" s="362">
        <f>+Estado!N$26*'CALCULO GARANTIA 2do Sem'!Q22</f>
        <v>65762.902138610923</v>
      </c>
      <c r="F18" s="362">
        <f>+Estado!N$27*'CALCULO GARANTIA 2do Sem'!Q22</f>
        <v>0</v>
      </c>
      <c r="G18" s="362">
        <f>+Estado!N$28*'CALCULO GARANTIA 2do Sem'!Q22</f>
        <v>0</v>
      </c>
      <c r="H18" s="362">
        <f>+Estado!N$29*'CALCULO GARANTIA 2do Sem'!Q22</f>
        <v>0</v>
      </c>
      <c r="I18" s="362">
        <f>+Estado!N$30*'CALCULO GARANTIA 2do Sem'!Q22</f>
        <v>0</v>
      </c>
      <c r="J18" s="362">
        <f>+Estado!N$31*'COEF Art 14 F II 1er Sem'!N22</f>
        <v>0</v>
      </c>
      <c r="K18" s="363">
        <f t="shared" si="0"/>
        <v>-152672.48755450232</v>
      </c>
      <c r="L18" s="361">
        <v>43983</v>
      </c>
    </row>
    <row r="19" spans="1:12">
      <c r="A19" s="145" t="s">
        <v>18</v>
      </c>
      <c r="B19" s="362">
        <f>+Estado!N$23*'CALCULO GARANTIA 2do Sem'!Q23</f>
        <v>-161211.26193377507</v>
      </c>
      <c r="C19" s="362">
        <f>+Estado!N$24*'CALCULO GARANTIA 2do Sem'!Q23</f>
        <v>40726.629386045119</v>
      </c>
      <c r="D19" s="362">
        <f>+Estado!N$25*'Art.14 Frac.III 1er Sem'!Q22</f>
        <v>-194305.13192548294</v>
      </c>
      <c r="E19" s="362">
        <f>+Estado!N$26*'CALCULO GARANTIA 2do Sem'!Q23</f>
        <v>80660.457695565477</v>
      </c>
      <c r="F19" s="362">
        <f>+Estado!N$27*'CALCULO GARANTIA 2do Sem'!Q23</f>
        <v>0</v>
      </c>
      <c r="G19" s="362">
        <f>+Estado!N$28*'CALCULO GARANTIA 2do Sem'!Q23</f>
        <v>0</v>
      </c>
      <c r="H19" s="362">
        <f>+Estado!N$29*'CALCULO GARANTIA 2do Sem'!Q23</f>
        <v>0</v>
      </c>
      <c r="I19" s="362">
        <f>+Estado!N$30*'CALCULO GARANTIA 2do Sem'!Q23</f>
        <v>0</v>
      </c>
      <c r="J19" s="362">
        <f>+Estado!N$31*'COEF Art 14 F II 1er Sem'!N23</f>
        <v>0</v>
      </c>
      <c r="K19" s="363">
        <f t="shared" si="0"/>
        <v>-234129.30677764741</v>
      </c>
      <c r="L19" s="361">
        <v>43983</v>
      </c>
    </row>
    <row r="20" spans="1:12">
      <c r="A20" s="145" t="s">
        <v>19</v>
      </c>
      <c r="B20" s="362">
        <f>+Estado!N$23*'CALCULO GARANTIA 2do Sem'!Q24</f>
        <v>-25262.122333303494</v>
      </c>
      <c r="C20" s="362">
        <f>+Estado!N$24*'CALCULO GARANTIA 2do Sem'!Q24</f>
        <v>6381.9430567824011</v>
      </c>
      <c r="D20" s="362">
        <f>+Estado!N$25*'Art.14 Frac.III 1er Sem'!Q23</f>
        <v>-79554.242555086661</v>
      </c>
      <c r="E20" s="362">
        <f>+Estado!N$26*'CALCULO GARANTIA 2do Sem'!Q24</f>
        <v>12639.652623044949</v>
      </c>
      <c r="F20" s="362">
        <f>+Estado!N$27*'CALCULO GARANTIA 2do Sem'!Q24</f>
        <v>0</v>
      </c>
      <c r="G20" s="362">
        <f>+Estado!N$28*'CALCULO GARANTIA 2do Sem'!Q24</f>
        <v>0</v>
      </c>
      <c r="H20" s="362">
        <f>+Estado!N$29*'CALCULO GARANTIA 2do Sem'!Q24</f>
        <v>0</v>
      </c>
      <c r="I20" s="362">
        <f>+Estado!N$30*'CALCULO GARANTIA 2do Sem'!Q24</f>
        <v>0</v>
      </c>
      <c r="J20" s="362">
        <f>+Estado!N$31*'COEF Art 14 F II 1er Sem'!N24</f>
        <v>0</v>
      </c>
      <c r="K20" s="363">
        <f t="shared" si="0"/>
        <v>-85794.769208562808</v>
      </c>
      <c r="L20" s="361">
        <v>43983</v>
      </c>
    </row>
    <row r="21" spans="1:12">
      <c r="A21" s="145" t="s">
        <v>20</v>
      </c>
      <c r="B21" s="362">
        <f>+Estado!N$23*'CALCULO GARANTIA 2do Sem'!Q25</f>
        <v>-345318.26080292626</v>
      </c>
      <c r="C21" s="362">
        <f>+Estado!N$24*'CALCULO GARANTIA 2do Sem'!Q25</f>
        <v>87237.384406380617</v>
      </c>
      <c r="D21" s="362">
        <f>+Estado!N$25*'Art.14 Frac.III 1er Sem'!Q24</f>
        <v>-294448.90429021732</v>
      </c>
      <c r="E21" s="362">
        <f>+Estado!N$26*'CALCULO GARANTIA 2do Sem'!Q25</f>
        <v>172776.57052546862</v>
      </c>
      <c r="F21" s="362">
        <f>+Estado!N$27*'CALCULO GARANTIA 2do Sem'!Q25</f>
        <v>0</v>
      </c>
      <c r="G21" s="362">
        <f>+Estado!N$28*'CALCULO GARANTIA 2do Sem'!Q25</f>
        <v>0</v>
      </c>
      <c r="H21" s="362">
        <f>+Estado!N$29*'CALCULO GARANTIA 2do Sem'!Q25</f>
        <v>0</v>
      </c>
      <c r="I21" s="362">
        <f>+Estado!N$30*'CALCULO GARANTIA 2do Sem'!Q25</f>
        <v>0</v>
      </c>
      <c r="J21" s="362">
        <f>+Estado!N$31*'COEF Art 14 F II 1er Sem'!N25</f>
        <v>0</v>
      </c>
      <c r="K21" s="363">
        <f t="shared" si="0"/>
        <v>-379753.21016129438</v>
      </c>
      <c r="L21" s="361">
        <v>43983</v>
      </c>
    </row>
    <row r="22" spans="1:12">
      <c r="A22" s="145" t="s">
        <v>21</v>
      </c>
      <c r="B22" s="362">
        <f>+Estado!N$23*'CALCULO GARANTIA 2do Sem'!Q26</f>
        <v>-50984.936087011039</v>
      </c>
      <c r="C22" s="362">
        <f>+Estado!N$24*'CALCULO GARANTIA 2do Sem'!Q26</f>
        <v>12880.270096389984</v>
      </c>
      <c r="D22" s="362">
        <f>+Estado!N$25*'Art.14 Frac.III 1er Sem'!Q25</f>
        <v>-228814.05375206811</v>
      </c>
      <c r="E22" s="362">
        <f>+Estado!N$26*'CALCULO GARANTIA 2do Sem'!Q26</f>
        <v>25509.807633953322</v>
      </c>
      <c r="F22" s="362">
        <f>+Estado!N$27*'CALCULO GARANTIA 2do Sem'!Q26</f>
        <v>0</v>
      </c>
      <c r="G22" s="362">
        <f>+Estado!N$28*'CALCULO GARANTIA 2do Sem'!Q26</f>
        <v>0</v>
      </c>
      <c r="H22" s="362">
        <f>+Estado!N$29*'CALCULO GARANTIA 2do Sem'!Q26</f>
        <v>0</v>
      </c>
      <c r="I22" s="362">
        <f>+Estado!N$30*'CALCULO GARANTIA 2do Sem'!Q26</f>
        <v>0</v>
      </c>
      <c r="J22" s="362">
        <f>+Estado!N$31*'COEF Art 14 F II 1er Sem'!N26</f>
        <v>0</v>
      </c>
      <c r="K22" s="363">
        <f t="shared" si="0"/>
        <v>-241408.91210873585</v>
      </c>
      <c r="L22" s="361">
        <v>43983</v>
      </c>
    </row>
    <row r="23" spans="1:12">
      <c r="A23" s="145" t="s">
        <v>22</v>
      </c>
      <c r="B23" s="362">
        <f>+Estado!N$23*'CALCULO GARANTIA 2do Sem'!Q27</f>
        <v>-8178.0054480443487</v>
      </c>
      <c r="C23" s="362">
        <f>+Estado!N$24*'CALCULO GARANTIA 2do Sem'!Q27</f>
        <v>2066.0008054299633</v>
      </c>
      <c r="D23" s="362">
        <f>+Estado!N$25*'Art.14 Frac.III 1er Sem'!Q26</f>
        <v>-299852.62748156342</v>
      </c>
      <c r="E23" s="362">
        <f>+Estado!N$26*'CALCULO GARANTIA 2do Sem'!Q27</f>
        <v>4091.7840017099015</v>
      </c>
      <c r="F23" s="362">
        <f>+Estado!N$27*'CALCULO GARANTIA 2do Sem'!Q27</f>
        <v>0</v>
      </c>
      <c r="G23" s="362">
        <f>+Estado!N$28*'CALCULO GARANTIA 2do Sem'!Q27</f>
        <v>0</v>
      </c>
      <c r="H23" s="362">
        <f>+Estado!N$29*'CALCULO GARANTIA 2do Sem'!Q27</f>
        <v>0</v>
      </c>
      <c r="I23" s="362">
        <f>+Estado!N$30*'CALCULO GARANTIA 2do Sem'!Q27</f>
        <v>0</v>
      </c>
      <c r="J23" s="362">
        <f>+Estado!N$31*'COEF Art 14 F II 1er Sem'!N27</f>
        <v>0</v>
      </c>
      <c r="K23" s="363">
        <f t="shared" si="0"/>
        <v>-301872.84812246793</v>
      </c>
      <c r="L23" s="361">
        <v>43983</v>
      </c>
    </row>
    <row r="24" spans="1:12">
      <c r="A24" s="145" t="s">
        <v>23</v>
      </c>
      <c r="B24" s="362">
        <f>+Estado!N$23*'CALCULO GARANTIA 2do Sem'!Q28</f>
        <v>-37872.273329529162</v>
      </c>
      <c r="C24" s="362">
        <f>+Estado!N$24*'CALCULO GARANTIA 2do Sem'!Q28</f>
        <v>9567.6320710916025</v>
      </c>
      <c r="D24" s="362">
        <f>+Estado!N$25*'Art.14 Frac.III 1er Sem'!Q27</f>
        <v>0</v>
      </c>
      <c r="E24" s="362">
        <f>+Estado!N$26*'CALCULO GARANTIA 2do Sem'!Q28</f>
        <v>18949.016737963859</v>
      </c>
      <c r="F24" s="362">
        <f>+Estado!N$27*'CALCULO GARANTIA 2do Sem'!Q28</f>
        <v>0</v>
      </c>
      <c r="G24" s="362">
        <f>+Estado!N$28*'CALCULO GARANTIA 2do Sem'!Q28</f>
        <v>0</v>
      </c>
      <c r="H24" s="362">
        <f>+Estado!N$29*'CALCULO GARANTIA 2do Sem'!Q28</f>
        <v>0</v>
      </c>
      <c r="I24" s="362">
        <f>+Estado!N$30*'CALCULO GARANTIA 2do Sem'!Q28</f>
        <v>0</v>
      </c>
      <c r="J24" s="362">
        <f>+Estado!N$31*'COEF Art 14 F II 1er Sem'!N28</f>
        <v>0</v>
      </c>
      <c r="K24" s="363">
        <f t="shared" si="0"/>
        <v>-9355.6245204736988</v>
      </c>
      <c r="L24" s="361">
        <v>43983</v>
      </c>
    </row>
    <row r="25" spans="1:12">
      <c r="A25" s="145" t="s">
        <v>24</v>
      </c>
      <c r="B25" s="362">
        <f>+Estado!N$23*'CALCULO GARANTIA 2do Sem'!Q29</f>
        <v>-36901.772089821752</v>
      </c>
      <c r="C25" s="362">
        <f>+Estado!N$24*'CALCULO GARANTIA 2do Sem'!Q29</f>
        <v>9322.4553766464105</v>
      </c>
      <c r="D25" s="362">
        <f>+Estado!N$25*'Art.14 Frac.III 1er Sem'!Q28</f>
        <v>-49114.377179311981</v>
      </c>
      <c r="E25" s="362">
        <f>+Estado!N$26*'CALCULO GARANTIA 2do Sem'!Q29</f>
        <v>18463.436057992065</v>
      </c>
      <c r="F25" s="362">
        <f>+Estado!N$27*'CALCULO GARANTIA 2do Sem'!Q29</f>
        <v>0</v>
      </c>
      <c r="G25" s="362">
        <f>+Estado!N$28*'CALCULO GARANTIA 2do Sem'!Q29</f>
        <v>0</v>
      </c>
      <c r="H25" s="362">
        <f>+Estado!N$29*'CALCULO GARANTIA 2do Sem'!Q29</f>
        <v>0</v>
      </c>
      <c r="I25" s="362">
        <f>+Estado!N$30*'CALCULO GARANTIA 2do Sem'!Q29</f>
        <v>0</v>
      </c>
      <c r="J25" s="362">
        <f>+Estado!N$31*'COEF Art 14 F II 1er Sem'!N29</f>
        <v>0</v>
      </c>
      <c r="K25" s="363">
        <f t="shared" si="0"/>
        <v>-58230.257834495264</v>
      </c>
      <c r="L25" s="361">
        <v>43983</v>
      </c>
    </row>
    <row r="26" spans="1:12">
      <c r="A26" s="145" t="s">
        <v>25</v>
      </c>
      <c r="B26" s="362">
        <f>+Estado!N$23*'CALCULO GARANTIA 2do Sem'!Q30</f>
        <v>-590602.87099587906</v>
      </c>
      <c r="C26" s="362">
        <f>+Estado!N$24*'CALCULO GARANTIA 2do Sem'!Q30</f>
        <v>149203.37421131512</v>
      </c>
      <c r="D26" s="362">
        <f>+Estado!N$25*'Art.14 Frac.III 1er Sem'!Q29</f>
        <v>-432956.93217536865</v>
      </c>
      <c r="E26" s="362">
        <f>+Estado!N$26*'CALCULO GARANTIA 2do Sem'!Q30</f>
        <v>295502.29505933798</v>
      </c>
      <c r="F26" s="362">
        <f>+Estado!N$27*'CALCULO GARANTIA 2do Sem'!Q30</f>
        <v>0</v>
      </c>
      <c r="G26" s="362">
        <f>+Estado!N$28*'CALCULO GARANTIA 2do Sem'!Q30</f>
        <v>0</v>
      </c>
      <c r="H26" s="362">
        <f>+Estado!N$29*'CALCULO GARANTIA 2do Sem'!Q30</f>
        <v>0</v>
      </c>
      <c r="I26" s="362">
        <f>+Estado!N$30*'CALCULO GARANTIA 2do Sem'!Q30</f>
        <v>0</v>
      </c>
      <c r="J26" s="362">
        <f>+Estado!N$31*'COEF Art 14 F II 1er Sem'!N30</f>
        <v>0</v>
      </c>
      <c r="K26" s="363">
        <f t="shared" si="0"/>
        <v>-578854.13390059466</v>
      </c>
      <c r="L26" s="361">
        <v>43983</v>
      </c>
    </row>
    <row r="27" spans="1:12">
      <c r="A27" s="145" t="s">
        <v>248</v>
      </c>
      <c r="B27" s="362">
        <f>+Estado!N$23*'CALCULO GARANTIA 2do Sem'!Q31</f>
        <v>-15207.781447932621</v>
      </c>
      <c r="C27" s="362">
        <f>+Estado!N$24*'CALCULO GARANTIA 2do Sem'!Q31</f>
        <v>3841.9256284238736</v>
      </c>
      <c r="D27" s="362">
        <f>+Estado!N$25*'Art.14 Frac.III 1er Sem'!Q30</f>
        <v>-219291.77155882635</v>
      </c>
      <c r="E27" s="362">
        <f>+Estado!N$26*'CALCULO GARANTIA 2do Sem'!Q31</f>
        <v>7609.0627752066375</v>
      </c>
      <c r="F27" s="362">
        <f>+Estado!N$27*'CALCULO GARANTIA 2do Sem'!Q31</f>
        <v>0</v>
      </c>
      <c r="G27" s="362">
        <f>+Estado!N$28*'CALCULO GARANTIA 2do Sem'!Q31</f>
        <v>0</v>
      </c>
      <c r="H27" s="362">
        <f>+Estado!N$29*'CALCULO GARANTIA 2do Sem'!Q31</f>
        <v>0</v>
      </c>
      <c r="I27" s="362">
        <f>+Estado!N$30*'CALCULO GARANTIA 2do Sem'!Q31</f>
        <v>0</v>
      </c>
      <c r="J27" s="362">
        <f>+Estado!N$31*'COEF Art 14 F II 1er Sem'!N31</f>
        <v>0</v>
      </c>
      <c r="K27" s="363">
        <f t="shared" si="0"/>
        <v>-223048.56460312847</v>
      </c>
      <c r="L27" s="361">
        <v>43983</v>
      </c>
    </row>
    <row r="28" spans="1:12">
      <c r="A28" s="145" t="s">
        <v>27</v>
      </c>
      <c r="B28" s="362">
        <f>+Estado!N$23*'CALCULO GARANTIA 2do Sem'!Q32</f>
        <v>-26177.844088344566</v>
      </c>
      <c r="C28" s="362">
        <f>+Estado!N$24*'CALCULO GARANTIA 2do Sem'!Q32</f>
        <v>6613.2808683654212</v>
      </c>
      <c r="D28" s="362">
        <f>+Estado!N$25*'Art.14 Frac.III 1er Sem'!Q31</f>
        <v>-73226.68902288645</v>
      </c>
      <c r="E28" s="362">
        <f>+Estado!N$26*'CALCULO GARANTIA 2do Sem'!Q32</f>
        <v>13097.824930595907</v>
      </c>
      <c r="F28" s="362">
        <f>+Estado!N$27*'CALCULO GARANTIA 2do Sem'!Q32</f>
        <v>0</v>
      </c>
      <c r="G28" s="362">
        <f>+Estado!N$28*'CALCULO GARANTIA 2do Sem'!Q32</f>
        <v>0</v>
      </c>
      <c r="H28" s="362">
        <f>+Estado!N$29*'CALCULO GARANTIA 2do Sem'!Q32</f>
        <v>0</v>
      </c>
      <c r="I28" s="362">
        <f>+Estado!N$30*'CALCULO GARANTIA 2do Sem'!Q32</f>
        <v>0</v>
      </c>
      <c r="J28" s="362">
        <f>+Estado!N$31*'COEF Art 14 F II 1er Sem'!N32</f>
        <v>0</v>
      </c>
      <c r="K28" s="363">
        <f t="shared" si="0"/>
        <v>-79693.42731226969</v>
      </c>
      <c r="L28" s="361">
        <v>43983</v>
      </c>
    </row>
    <row r="29" spans="1:12">
      <c r="A29" s="145" t="s">
        <v>28</v>
      </c>
      <c r="B29" s="362">
        <f>+Estado!N$23*'CALCULO GARANTIA 2do Sem'!Q33</f>
        <v>-15024.089546760762</v>
      </c>
      <c r="C29" s="362">
        <f>+Estado!N$24*'CALCULO GARANTIA 2do Sem'!Q33</f>
        <v>3795.5197390926587</v>
      </c>
      <c r="D29" s="362">
        <f>+Estado!N$25*'Art.14 Frac.III 1er Sem'!Q32</f>
        <v>-200584.73293336632</v>
      </c>
      <c r="E29" s="362">
        <f>+Estado!N$26*'CALCULO GARANTIA 2do Sem'!Q33</f>
        <v>7517.1543523969631</v>
      </c>
      <c r="F29" s="362">
        <f>+Estado!N$27*'CALCULO GARANTIA 2do Sem'!Q33</f>
        <v>0</v>
      </c>
      <c r="G29" s="362">
        <f>+Estado!N$28*'CALCULO GARANTIA 2do Sem'!Q33</f>
        <v>0</v>
      </c>
      <c r="H29" s="362">
        <f>+Estado!N$29*'CALCULO GARANTIA 2do Sem'!Q33</f>
        <v>0</v>
      </c>
      <c r="I29" s="362">
        <f>+Estado!N$30*'CALCULO GARANTIA 2do Sem'!Q33</f>
        <v>0</v>
      </c>
      <c r="J29" s="362">
        <f>+Estado!N$31*'COEF Art 14 F II 1er Sem'!N33</f>
        <v>0</v>
      </c>
      <c r="K29" s="363">
        <f t="shared" si="0"/>
        <v>-204296.14838863746</v>
      </c>
      <c r="L29" s="361">
        <v>43983</v>
      </c>
    </row>
    <row r="30" spans="1:12">
      <c r="A30" s="145" t="s">
        <v>29</v>
      </c>
      <c r="B30" s="362">
        <f>+Estado!N$23*'CALCULO GARANTIA 2do Sem'!Q34</f>
        <v>-20956.94618167185</v>
      </c>
      <c r="C30" s="362">
        <f>+Estado!N$24*'CALCULO GARANTIA 2do Sem'!Q34</f>
        <v>5294.330991310394</v>
      </c>
      <c r="D30" s="362">
        <f>+Estado!N$25*'Art.14 Frac.III 1er Sem'!Q33</f>
        <v>-185184.87450321633</v>
      </c>
      <c r="E30" s="362">
        <f>+Estado!N$26*'CALCULO GARANTIA 2do Sem'!Q34</f>
        <v>10485.600389440491</v>
      </c>
      <c r="F30" s="362">
        <f>+Estado!N$27*'CALCULO GARANTIA 2do Sem'!Q34</f>
        <v>0</v>
      </c>
      <c r="G30" s="362">
        <f>+Estado!N$28*'CALCULO GARANTIA 2do Sem'!Q34</f>
        <v>0</v>
      </c>
      <c r="H30" s="362">
        <f>+Estado!N$29*'CALCULO GARANTIA 2do Sem'!Q34</f>
        <v>0</v>
      </c>
      <c r="I30" s="362">
        <f>+Estado!N$30*'CALCULO GARANTIA 2do Sem'!Q34</f>
        <v>0</v>
      </c>
      <c r="J30" s="362">
        <f>+Estado!N$31*'COEF Art 14 F II 1er Sem'!N34</f>
        <v>0</v>
      </c>
      <c r="K30" s="363">
        <f t="shared" si="0"/>
        <v>-190361.88930413729</v>
      </c>
      <c r="L30" s="361">
        <v>43983</v>
      </c>
    </row>
    <row r="31" spans="1:12">
      <c r="A31" s="145" t="s">
        <v>30</v>
      </c>
      <c r="B31" s="362">
        <f>+Estado!N$23*'CALCULO GARANTIA 2do Sem'!Q35</f>
        <v>-19725.44590408403</v>
      </c>
      <c r="C31" s="362">
        <f>+Estado!N$24*'CALCULO GARANTIA 2do Sem'!Q35</f>
        <v>4983.2183879320128</v>
      </c>
      <c r="D31" s="362">
        <f>+Estado!N$25*'Art.14 Frac.III 1er Sem'!Q34</f>
        <v>-66144.401459198882</v>
      </c>
      <c r="E31" s="362">
        <f>+Estado!N$26*'CALCULO GARANTIA 2do Sem'!Q35</f>
        <v>9869.431426733312</v>
      </c>
      <c r="F31" s="362">
        <f>+Estado!N$27*'CALCULO GARANTIA 2do Sem'!Q35</f>
        <v>0</v>
      </c>
      <c r="G31" s="362">
        <f>+Estado!N$28*'CALCULO GARANTIA 2do Sem'!Q35</f>
        <v>0</v>
      </c>
      <c r="H31" s="362">
        <f>+Estado!N$29*'CALCULO GARANTIA 2do Sem'!Q35</f>
        <v>0</v>
      </c>
      <c r="I31" s="362">
        <f>+Estado!N$30*'CALCULO GARANTIA 2do Sem'!Q35</f>
        <v>0</v>
      </c>
      <c r="J31" s="362">
        <f>+Estado!N$31*'COEF Art 14 F II 1er Sem'!N35</f>
        <v>0</v>
      </c>
      <c r="K31" s="363">
        <f t="shared" si="0"/>
        <v>-71017.197548617594</v>
      </c>
      <c r="L31" s="361">
        <v>43983</v>
      </c>
    </row>
    <row r="32" spans="1:12">
      <c r="A32" s="145" t="s">
        <v>31</v>
      </c>
      <c r="B32" s="362">
        <f>+Estado!N$23*'CALCULO GARANTIA 2do Sem'!Q36</f>
        <v>-183237.86328795721</v>
      </c>
      <c r="C32" s="362">
        <f>+Estado!N$24*'CALCULO GARANTIA 2do Sem'!Q36</f>
        <v>46291.18622422959</v>
      </c>
      <c r="D32" s="362">
        <f>+Estado!N$25*'Art.14 Frac.III 1er Sem'!Q35</f>
        <v>0</v>
      </c>
      <c r="E32" s="362">
        <f>+Estado!N$26*'CALCULO GARANTIA 2do Sem'!Q36</f>
        <v>91681.249452880467</v>
      </c>
      <c r="F32" s="362">
        <f>+Estado!N$27*'CALCULO GARANTIA 2do Sem'!Q36</f>
        <v>0</v>
      </c>
      <c r="G32" s="362">
        <f>+Estado!N$28*'CALCULO GARANTIA 2do Sem'!Q36</f>
        <v>0</v>
      </c>
      <c r="H32" s="362">
        <f>+Estado!N$29*'CALCULO GARANTIA 2do Sem'!Q36</f>
        <v>0</v>
      </c>
      <c r="I32" s="362">
        <f>+Estado!N$30*'CALCULO GARANTIA 2do Sem'!Q36</f>
        <v>0</v>
      </c>
      <c r="J32" s="362">
        <f>+Estado!N$31*'COEF Art 14 F II 1er Sem'!N36</f>
        <v>0</v>
      </c>
      <c r="K32" s="363">
        <f t="shared" si="0"/>
        <v>-45265.427610847168</v>
      </c>
      <c r="L32" s="361">
        <v>43983</v>
      </c>
    </row>
    <row r="33" spans="1:12">
      <c r="A33" s="145" t="s">
        <v>32</v>
      </c>
      <c r="B33" s="362">
        <f>+Estado!N$23*'CALCULO GARANTIA 2do Sem'!Q37</f>
        <v>-35708.902431215363</v>
      </c>
      <c r="C33" s="362">
        <f>+Estado!N$24*'CALCULO GARANTIA 2do Sem'!Q37</f>
        <v>9021.1019853934013</v>
      </c>
      <c r="D33" s="362">
        <f>+Estado!N$25*'Art.14 Frac.III 1er Sem'!Q36</f>
        <v>-214067.8377574519</v>
      </c>
      <c r="E33" s="362">
        <f>+Estado!N$26*'CALCULO GARANTIA 2do Sem'!Q37</f>
        <v>17866.595542756415</v>
      </c>
      <c r="F33" s="362">
        <f>+Estado!N$27*'CALCULO GARANTIA 2do Sem'!Q37</f>
        <v>0</v>
      </c>
      <c r="G33" s="362">
        <f>+Estado!N$28*'CALCULO GARANTIA 2do Sem'!Q37</f>
        <v>0</v>
      </c>
      <c r="H33" s="362">
        <f>+Estado!N$29*'CALCULO GARANTIA 2do Sem'!Q37</f>
        <v>0</v>
      </c>
      <c r="I33" s="362">
        <f>+Estado!N$30*'CALCULO GARANTIA 2do Sem'!Q37</f>
        <v>0</v>
      </c>
      <c r="J33" s="362">
        <f>+Estado!N$31*'COEF Art 14 F II 1er Sem'!N37</f>
        <v>0</v>
      </c>
      <c r="K33" s="363">
        <f t="shared" si="0"/>
        <v>-222889.04266051744</v>
      </c>
      <c r="L33" s="361">
        <v>43983</v>
      </c>
    </row>
    <row r="34" spans="1:12">
      <c r="A34" s="145" t="s">
        <v>33</v>
      </c>
      <c r="B34" s="362">
        <f>+Estado!N$23*'CALCULO GARANTIA 2do Sem'!Q38</f>
        <v>-130923.3818119842</v>
      </c>
      <c r="C34" s="362">
        <f>+Estado!N$24*'CALCULO GARANTIA 2do Sem'!Q38</f>
        <v>33075.034492408806</v>
      </c>
      <c r="D34" s="362">
        <f>+Estado!N$25*'Art.14 Frac.III 1er Sem'!Q37</f>
        <v>-142642.48199152076</v>
      </c>
      <c r="E34" s="362">
        <f>+Estado!N$26*'CALCULO GARANTIA 2do Sem'!Q38</f>
        <v>65506.216956133401</v>
      </c>
      <c r="F34" s="362">
        <f>+Estado!N$27*'CALCULO GARANTIA 2do Sem'!Q38</f>
        <v>0</v>
      </c>
      <c r="G34" s="362">
        <f>+Estado!N$28*'CALCULO GARANTIA 2do Sem'!Q38</f>
        <v>0</v>
      </c>
      <c r="H34" s="362">
        <f>+Estado!N$29*'CALCULO GARANTIA 2do Sem'!Q38</f>
        <v>0</v>
      </c>
      <c r="I34" s="362">
        <f>+Estado!N$30*'CALCULO GARANTIA 2do Sem'!Q38</f>
        <v>0</v>
      </c>
      <c r="J34" s="362">
        <f>+Estado!N$31*'COEF Art 14 F II 1er Sem'!N38</f>
        <v>0</v>
      </c>
      <c r="K34" s="363">
        <f t="shared" si="0"/>
        <v>-174984.61235496277</v>
      </c>
      <c r="L34" s="361">
        <v>43983</v>
      </c>
    </row>
    <row r="35" spans="1:12">
      <c r="A35" s="145" t="s">
        <v>34</v>
      </c>
      <c r="B35" s="362">
        <f>+Estado!N$23*'CALCULO GARANTIA 2do Sem'!Q39</f>
        <v>-27934.631173977243</v>
      </c>
      <c r="C35" s="362">
        <f>+Estado!N$24*'CALCULO GARANTIA 2do Sem'!Q39</f>
        <v>7057.0961185440601</v>
      </c>
      <c r="D35" s="362">
        <f>+Estado!N$25*'Art.14 Frac.III 1er Sem'!Q38</f>
        <v>-708600.34305757168</v>
      </c>
      <c r="E35" s="362">
        <f>+Estado!N$26*'CALCULO GARANTIA 2do Sem'!Q39</f>
        <v>13976.815943388807</v>
      </c>
      <c r="F35" s="362">
        <f>+Estado!N$27*'CALCULO GARANTIA 2do Sem'!Q39</f>
        <v>0</v>
      </c>
      <c r="G35" s="362">
        <f>+Estado!N$28*'CALCULO GARANTIA 2do Sem'!Q39</f>
        <v>0</v>
      </c>
      <c r="H35" s="362">
        <f>+Estado!N$29*'CALCULO GARANTIA 2do Sem'!Q39</f>
        <v>0</v>
      </c>
      <c r="I35" s="362">
        <f>+Estado!N$30*'CALCULO GARANTIA 2do Sem'!Q39</f>
        <v>0</v>
      </c>
      <c r="J35" s="362">
        <f>+Estado!N$31*'COEF Art 14 F II 1er Sem'!N39</f>
        <v>0</v>
      </c>
      <c r="K35" s="363">
        <f t="shared" si="0"/>
        <v>-715501.06216961599</v>
      </c>
      <c r="L35" s="361">
        <v>43983</v>
      </c>
    </row>
    <row r="36" spans="1:12">
      <c r="A36" s="145" t="s">
        <v>35</v>
      </c>
      <c r="B36" s="362">
        <f>+Estado!N$23*'CALCULO GARANTIA 2do Sem'!Q40</f>
        <v>-26850.860314748137</v>
      </c>
      <c r="C36" s="362">
        <f>+Estado!N$24*'CALCULO GARANTIA 2do Sem'!Q40</f>
        <v>6783.3042407697176</v>
      </c>
      <c r="D36" s="362">
        <f>+Estado!N$25*'Art.14 Frac.III 1er Sem'!Q39</f>
        <v>-179712.24659476624</v>
      </c>
      <c r="E36" s="362">
        <f>+Estado!N$26*'CALCULO GARANTIA 2do Sem'!Q40</f>
        <v>13434.561931516813</v>
      </c>
      <c r="F36" s="362">
        <f>+Estado!N$27*'CALCULO GARANTIA 2do Sem'!Q40</f>
        <v>0</v>
      </c>
      <c r="G36" s="362">
        <f>+Estado!N$28*'CALCULO GARANTIA 2do Sem'!Q40</f>
        <v>0</v>
      </c>
      <c r="H36" s="362">
        <f>+Estado!N$29*'CALCULO GARANTIA 2do Sem'!Q40</f>
        <v>0</v>
      </c>
      <c r="I36" s="362">
        <f>+Estado!N$30*'CALCULO GARANTIA 2do Sem'!Q40</f>
        <v>0</v>
      </c>
      <c r="J36" s="362">
        <f>+Estado!N$31*'COEF Art 14 F II 1er Sem'!N40</f>
        <v>0</v>
      </c>
      <c r="K36" s="363">
        <f t="shared" si="0"/>
        <v>-186345.24073722787</v>
      </c>
      <c r="L36" s="361">
        <v>43983</v>
      </c>
    </row>
    <row r="37" spans="1:12">
      <c r="A37" s="145" t="s">
        <v>36</v>
      </c>
      <c r="B37" s="362">
        <f>+Estado!N$23*'CALCULO GARANTIA 2do Sem'!Q41</f>
        <v>-28193.077415901244</v>
      </c>
      <c r="C37" s="362">
        <f>+Estado!N$24*'CALCULO GARANTIA 2do Sem'!Q41</f>
        <v>7122.3871173539246</v>
      </c>
      <c r="D37" s="362">
        <f>+Estado!N$25*'Art.14 Frac.III 1er Sem'!Q40</f>
        <v>-33029.295421873219</v>
      </c>
      <c r="E37" s="362">
        <f>+Estado!N$26*'CALCULO GARANTIA 2do Sem'!Q41</f>
        <v>14106.126959959423</v>
      </c>
      <c r="F37" s="362">
        <f>+Estado!N$27*'CALCULO GARANTIA 2do Sem'!Q41</f>
        <v>0</v>
      </c>
      <c r="G37" s="362">
        <f>+Estado!N$28*'CALCULO GARANTIA 2do Sem'!Q41</f>
        <v>0</v>
      </c>
      <c r="H37" s="362">
        <f>+Estado!N$29*'CALCULO GARANTIA 2do Sem'!Q41</f>
        <v>0</v>
      </c>
      <c r="I37" s="362">
        <f>+Estado!N$30*'CALCULO GARANTIA 2do Sem'!Q41</f>
        <v>0</v>
      </c>
      <c r="J37" s="362">
        <f>+Estado!N$31*'COEF Art 14 F II 1er Sem'!N41</f>
        <v>0</v>
      </c>
      <c r="K37" s="363">
        <f t="shared" si="0"/>
        <v>-39993.858760461117</v>
      </c>
      <c r="L37" s="361">
        <v>43983</v>
      </c>
    </row>
    <row r="38" spans="1:12">
      <c r="A38" s="145" t="s">
        <v>37</v>
      </c>
      <c r="B38" s="362">
        <f>+Estado!N$23*'CALCULO GARANTIA 2do Sem'!Q42</f>
        <v>-39711.171620228779</v>
      </c>
      <c r="C38" s="362">
        <f>+Estado!N$24*'CALCULO GARANTIA 2do Sem'!Q42</f>
        <v>10032.190987544478</v>
      </c>
      <c r="D38" s="362">
        <f>+Estado!N$25*'Art.14 Frac.III 1er Sem'!Q41</f>
        <v>-253506.47669905433</v>
      </c>
      <c r="E38" s="362">
        <f>+Estado!N$26*'CALCULO GARANTIA 2do Sem'!Q42</f>
        <v>19869.091278688913</v>
      </c>
      <c r="F38" s="362">
        <f>+Estado!N$27*'CALCULO GARANTIA 2do Sem'!Q42</f>
        <v>0</v>
      </c>
      <c r="G38" s="362">
        <f>+Estado!N$28*'CALCULO GARANTIA 2do Sem'!Q42</f>
        <v>0</v>
      </c>
      <c r="H38" s="362">
        <f>+Estado!N$29*'CALCULO GARANTIA 2do Sem'!Q42</f>
        <v>0</v>
      </c>
      <c r="I38" s="362">
        <f>+Estado!N$30*'CALCULO GARANTIA 2do Sem'!Q42</f>
        <v>0</v>
      </c>
      <c r="J38" s="362">
        <f>+Estado!N$31*'COEF Art 14 F II 1er Sem'!N42</f>
        <v>0</v>
      </c>
      <c r="K38" s="363">
        <f t="shared" si="0"/>
        <v>-263316.36605304969</v>
      </c>
      <c r="L38" s="361">
        <v>43983</v>
      </c>
    </row>
    <row r="39" spans="1:12">
      <c r="A39" s="145" t="s">
        <v>38</v>
      </c>
      <c r="B39" s="362">
        <f>+Estado!N$23*'CALCULO GARANTIA 2do Sem'!Q43</f>
        <v>-93166.075742726011</v>
      </c>
      <c r="C39" s="362">
        <f>+Estado!N$24*'CALCULO GARANTIA 2do Sem'!Q43</f>
        <v>23536.446477820577</v>
      </c>
      <c r="D39" s="362">
        <f>+Estado!N$25*'Art.14 Frac.III 1er Sem'!Q42</f>
        <v>-109159.59258544819</v>
      </c>
      <c r="E39" s="362">
        <f>+Estado!N$26*'CALCULO GARANTIA 2do Sem'!Q43</f>
        <v>46614.722947799128</v>
      </c>
      <c r="F39" s="362">
        <f>+Estado!N$27*'CALCULO GARANTIA 2do Sem'!Q43</f>
        <v>0</v>
      </c>
      <c r="G39" s="362">
        <f>+Estado!N$28*'CALCULO GARANTIA 2do Sem'!Q43</f>
        <v>0</v>
      </c>
      <c r="H39" s="362">
        <f>+Estado!N$29*'CALCULO GARANTIA 2do Sem'!Q43</f>
        <v>0</v>
      </c>
      <c r="I39" s="362">
        <f>+Estado!N$30*'CALCULO GARANTIA 2do Sem'!Q43</f>
        <v>0</v>
      </c>
      <c r="J39" s="362">
        <f>+Estado!N$31*'COEF Art 14 F II 1er Sem'!N43</f>
        <v>0</v>
      </c>
      <c r="K39" s="363">
        <f t="shared" si="0"/>
        <v>-132174.49890255451</v>
      </c>
      <c r="L39" s="361">
        <v>43983</v>
      </c>
    </row>
    <row r="40" spans="1:12">
      <c r="A40" s="145" t="s">
        <v>39</v>
      </c>
      <c r="B40" s="362">
        <f>+Estado!N$23*'CALCULO GARANTIA 2do Sem'!Q44</f>
        <v>-1928091.5644766181</v>
      </c>
      <c r="C40" s="362">
        <f>+Estado!N$24*'CALCULO GARANTIA 2do Sem'!Q44</f>
        <v>487091.7182017765</v>
      </c>
      <c r="D40" s="362">
        <f>+Estado!N$25*'Art.14 Frac.III 1er Sem'!Q43</f>
        <v>0</v>
      </c>
      <c r="E40" s="362">
        <f>+Estado!N$26*'CALCULO GARANTIA 2do Sem'!Q44</f>
        <v>964701.51157014212</v>
      </c>
      <c r="F40" s="362">
        <f>+Estado!N$27*'CALCULO GARANTIA 2do Sem'!Q44</f>
        <v>0</v>
      </c>
      <c r="G40" s="362">
        <f>+Estado!N$28*'CALCULO GARANTIA 2do Sem'!Q44</f>
        <v>0</v>
      </c>
      <c r="H40" s="362">
        <f>+Estado!N$29*'CALCULO GARANTIA 2do Sem'!Q44</f>
        <v>0</v>
      </c>
      <c r="I40" s="362">
        <f>+Estado!N$30*'CALCULO GARANTIA 2do Sem'!Q44</f>
        <v>0</v>
      </c>
      <c r="J40" s="362">
        <f>+Estado!N$31*'COEF Art 14 F II 1er Sem'!N44</f>
        <v>0</v>
      </c>
      <c r="K40" s="363">
        <f t="shared" si="0"/>
        <v>-476298.33470469946</v>
      </c>
      <c r="L40" s="361">
        <v>43983</v>
      </c>
    </row>
    <row r="41" spans="1:12">
      <c r="A41" s="145" t="s">
        <v>40</v>
      </c>
      <c r="B41" s="362">
        <f>+Estado!N$23*'CALCULO GARANTIA 2do Sem'!Q45</f>
        <v>-9957.8260588553312</v>
      </c>
      <c r="C41" s="362">
        <f>+Estado!N$24*'CALCULO GARANTIA 2do Sem'!Q45</f>
        <v>2515.6349905399361</v>
      </c>
      <c r="D41" s="362">
        <f>+Estado!N$25*'Art.14 Frac.III 1er Sem'!Q44</f>
        <v>-122458.34859950334</v>
      </c>
      <c r="E41" s="362">
        <f>+Estado!N$26*'CALCULO GARANTIA 2do Sem'!Q45</f>
        <v>4982.2996106193405</v>
      </c>
      <c r="F41" s="362">
        <f>+Estado!N$27*'CALCULO GARANTIA 2do Sem'!Q45</f>
        <v>0</v>
      </c>
      <c r="G41" s="362">
        <f>+Estado!N$28*'CALCULO GARANTIA 2do Sem'!Q45</f>
        <v>0</v>
      </c>
      <c r="H41" s="362">
        <f>+Estado!N$29*'CALCULO GARANTIA 2do Sem'!Q45</f>
        <v>0</v>
      </c>
      <c r="I41" s="362">
        <f>+Estado!N$30*'CALCULO GARANTIA 2do Sem'!Q45</f>
        <v>0</v>
      </c>
      <c r="J41" s="362">
        <f>+Estado!N$31*'COEF Art 14 F II 1er Sem'!N45</f>
        <v>0</v>
      </c>
      <c r="K41" s="363">
        <f t="shared" si="0"/>
        <v>-124918.24005719939</v>
      </c>
      <c r="L41" s="361">
        <v>43983</v>
      </c>
    </row>
    <row r="42" spans="1:12">
      <c r="A42" s="145" t="s">
        <v>41</v>
      </c>
      <c r="B42" s="362">
        <f>+Estado!N$23*'CALCULO GARANTIA 2do Sem'!Q46</f>
        <v>-41924.73057288782</v>
      </c>
      <c r="C42" s="362">
        <f>+Estado!N$24*'CALCULO GARANTIA 2do Sem'!Q46</f>
        <v>10591.400027953456</v>
      </c>
      <c r="D42" s="362">
        <f>+Estado!N$25*'Art.14 Frac.III 1er Sem'!Q45</f>
        <v>-83897.858902122593</v>
      </c>
      <c r="E42" s="362">
        <f>+Estado!N$26*'CALCULO GARANTIA 2do Sem'!Q46</f>
        <v>20976.623569645984</v>
      </c>
      <c r="F42" s="362">
        <f>+Estado!N$27*'CALCULO GARANTIA 2do Sem'!Q46</f>
        <v>0</v>
      </c>
      <c r="G42" s="362">
        <f>+Estado!N$28*'CALCULO GARANTIA 2do Sem'!Q46</f>
        <v>0</v>
      </c>
      <c r="H42" s="362">
        <f>+Estado!N$29*'CALCULO GARANTIA 2do Sem'!Q46</f>
        <v>0</v>
      </c>
      <c r="I42" s="362">
        <f>+Estado!N$30*'CALCULO GARANTIA 2do Sem'!Q46</f>
        <v>0</v>
      </c>
      <c r="J42" s="362">
        <f>+Estado!N$31*'COEF Art 14 F II 1er Sem'!N46</f>
        <v>0</v>
      </c>
      <c r="K42" s="363">
        <f t="shared" si="0"/>
        <v>-94254.565877410962</v>
      </c>
      <c r="L42" s="361">
        <v>43983</v>
      </c>
    </row>
    <row r="43" spans="1:12">
      <c r="A43" s="145" t="s">
        <v>249</v>
      </c>
      <c r="B43" s="362">
        <f>+Estado!N$23*'CALCULO GARANTIA 2do Sem'!Q47</f>
        <v>-21120.246400686865</v>
      </c>
      <c r="C43" s="362">
        <f>+Estado!N$24*'CALCULO GARANTIA 2do Sem'!Q47</f>
        <v>5335.5853516987918</v>
      </c>
      <c r="D43" s="362">
        <f>+Estado!N$25*'Art.14 Frac.III 1er Sem'!Q46</f>
        <v>-307958.24884939985</v>
      </c>
      <c r="E43" s="362">
        <f>+Estado!N$26*'CALCULO GARANTIA 2do Sem'!Q47</f>
        <v>10567.306036115151</v>
      </c>
      <c r="F43" s="362">
        <f>+Estado!N$27*'CALCULO GARANTIA 2do Sem'!Q47</f>
        <v>0</v>
      </c>
      <c r="G43" s="362">
        <f>+Estado!N$28*'CALCULO GARANTIA 2do Sem'!Q47</f>
        <v>0</v>
      </c>
      <c r="H43" s="362">
        <f>+Estado!N$29*'CALCULO GARANTIA 2do Sem'!Q47</f>
        <v>0</v>
      </c>
      <c r="I43" s="362">
        <f>+Estado!N$30*'CALCULO GARANTIA 2do Sem'!Q47</f>
        <v>0</v>
      </c>
      <c r="J43" s="362">
        <f>+Estado!N$31*'COEF Art 14 F II 1er Sem'!N47</f>
        <v>0</v>
      </c>
      <c r="K43" s="363">
        <f t="shared" si="0"/>
        <v>-313175.60386227275</v>
      </c>
      <c r="L43" s="361">
        <v>43983</v>
      </c>
    </row>
    <row r="44" spans="1:12">
      <c r="A44" s="145" t="s">
        <v>43</v>
      </c>
      <c r="B44" s="362">
        <f>+Estado!N$23*'CALCULO GARANTIA 2do Sem'!Q48</f>
        <v>-23666.806072966676</v>
      </c>
      <c r="C44" s="362">
        <f>+Estado!N$24*'CALCULO GARANTIA 2do Sem'!Q48</f>
        <v>5978.9200092054934</v>
      </c>
      <c r="D44" s="362">
        <f>+Estado!N$25*'Art.14 Frac.III 1er Sem'!Q47</f>
        <v>-234058.32951963934</v>
      </c>
      <c r="E44" s="362">
        <f>+Estado!N$26*'CALCULO GARANTIA 2do Sem'!Q48</f>
        <v>11841.45193790419</v>
      </c>
      <c r="F44" s="362">
        <f>+Estado!N$27*'CALCULO GARANTIA 2do Sem'!Q48</f>
        <v>0</v>
      </c>
      <c r="G44" s="362">
        <f>+Estado!N$28*'CALCULO GARANTIA 2do Sem'!Q48</f>
        <v>0</v>
      </c>
      <c r="H44" s="362">
        <f>+Estado!N$29*'CALCULO GARANTIA 2do Sem'!Q48</f>
        <v>0</v>
      </c>
      <c r="I44" s="362">
        <f>+Estado!N$30*'CALCULO GARANTIA 2do Sem'!Q48</f>
        <v>0</v>
      </c>
      <c r="J44" s="362">
        <f>+Estado!N$31*'COEF Art 14 F II 1er Sem'!N48</f>
        <v>0</v>
      </c>
      <c r="K44" s="363">
        <f t="shared" si="0"/>
        <v>-239904.76364549634</v>
      </c>
      <c r="L44" s="361">
        <v>43983</v>
      </c>
    </row>
    <row r="45" spans="1:12">
      <c r="A45" s="145" t="s">
        <v>44</v>
      </c>
      <c r="B45" s="362">
        <f>+Estado!N$23*'CALCULO GARANTIA 2do Sem'!Q49</f>
        <v>-68093.112255828106</v>
      </c>
      <c r="C45" s="362">
        <f>+Estado!N$24*'CALCULO GARANTIA 2do Sem'!Q49</f>
        <v>17202.290418920598</v>
      </c>
      <c r="D45" s="362">
        <f>+Estado!N$25*'Art.14 Frac.III 1er Sem'!Q48</f>
        <v>-379679.86318306951</v>
      </c>
      <c r="E45" s="362">
        <f>+Estado!N$26*'CALCULO GARANTIA 2do Sem'!Q49</f>
        <v>34069.714079447367</v>
      </c>
      <c r="F45" s="362">
        <f>+Estado!N$27*'CALCULO GARANTIA 2do Sem'!Q49</f>
        <v>0</v>
      </c>
      <c r="G45" s="362">
        <f>+Estado!N$28*'CALCULO GARANTIA 2do Sem'!Q49</f>
        <v>0</v>
      </c>
      <c r="H45" s="362">
        <f>+Estado!N$29*'CALCULO GARANTIA 2do Sem'!Q49</f>
        <v>0</v>
      </c>
      <c r="I45" s="362">
        <f>+Estado!N$30*'CALCULO GARANTIA 2do Sem'!Q49</f>
        <v>0</v>
      </c>
      <c r="J45" s="362">
        <f>+Estado!N$31*'COEF Art 14 F II 1er Sem'!N49</f>
        <v>0</v>
      </c>
      <c r="K45" s="363">
        <f t="shared" si="0"/>
        <v>-396500.97094052966</v>
      </c>
      <c r="L45" s="361">
        <v>43983</v>
      </c>
    </row>
    <row r="46" spans="1:12">
      <c r="A46" s="145" t="s">
        <v>45</v>
      </c>
      <c r="B46" s="362">
        <f>+Estado!N$23*'CALCULO GARANTIA 2do Sem'!Q50</f>
        <v>-58597.692985207075</v>
      </c>
      <c r="C46" s="362">
        <f>+Estado!N$24*'CALCULO GARANTIA 2do Sem'!Q50</f>
        <v>14803.472762753656</v>
      </c>
      <c r="D46" s="362">
        <f>+Estado!N$25*'Art.14 Frac.III 1er Sem'!Q49</f>
        <v>-93713.915946240551</v>
      </c>
      <c r="E46" s="362">
        <f>+Estado!N$26*'CALCULO GARANTIA 2do Sem'!Q50</f>
        <v>29318.775123990181</v>
      </c>
      <c r="F46" s="362">
        <f>+Estado!N$27*'CALCULO GARANTIA 2do Sem'!Q50</f>
        <v>0</v>
      </c>
      <c r="G46" s="362">
        <f>+Estado!N$28*'CALCULO GARANTIA 2do Sem'!Q50</f>
        <v>0</v>
      </c>
      <c r="H46" s="362">
        <f>+Estado!N$29*'CALCULO GARANTIA 2do Sem'!Q50</f>
        <v>0</v>
      </c>
      <c r="I46" s="362">
        <f>+Estado!N$30*'CALCULO GARANTIA 2do Sem'!Q50</f>
        <v>0</v>
      </c>
      <c r="J46" s="362">
        <f>+Estado!N$31*'COEF Art 14 F II 1er Sem'!N50</f>
        <v>0</v>
      </c>
      <c r="K46" s="363">
        <f t="shared" si="0"/>
        <v>-108189.36104470379</v>
      </c>
      <c r="L46" s="361">
        <v>43983</v>
      </c>
    </row>
    <row r="47" spans="1:12">
      <c r="A47" s="145" t="s">
        <v>46</v>
      </c>
      <c r="B47" s="362">
        <f>+Estado!N$23*'CALCULO GARANTIA 2do Sem'!Q51</f>
        <v>-530224.16748038377</v>
      </c>
      <c r="C47" s="362">
        <f>+Estado!N$24*'CALCULO GARANTIA 2do Sem'!Q51</f>
        <v>133949.96665536144</v>
      </c>
      <c r="D47" s="362">
        <f>+Estado!N$25*'Art.14 Frac.III 1er Sem'!Q50</f>
        <v>-447002.69133458543</v>
      </c>
      <c r="E47" s="362">
        <f>+Estado!N$26*'CALCULO GARANTIA 2do Sem'!Q51</f>
        <v>265292.40896201716</v>
      </c>
      <c r="F47" s="362">
        <f>+Estado!N$27*'CALCULO GARANTIA 2do Sem'!Q51</f>
        <v>0</v>
      </c>
      <c r="G47" s="362">
        <f>+Estado!N$28*'CALCULO GARANTIA 2do Sem'!Q51</f>
        <v>0</v>
      </c>
      <c r="H47" s="362">
        <f>+Estado!N$29*'CALCULO GARANTIA 2do Sem'!Q51</f>
        <v>0</v>
      </c>
      <c r="I47" s="362">
        <f>+Estado!N$30*'CALCULO GARANTIA 2do Sem'!Q51</f>
        <v>0</v>
      </c>
      <c r="J47" s="362">
        <f>+Estado!N$31*'COEF Art 14 F II 1er Sem'!N51</f>
        <v>0</v>
      </c>
      <c r="K47" s="363">
        <f t="shared" si="0"/>
        <v>-577984.48319759057</v>
      </c>
      <c r="L47" s="361">
        <v>43983</v>
      </c>
    </row>
    <row r="48" spans="1:12">
      <c r="A48" s="145" t="s">
        <v>47</v>
      </c>
      <c r="B48" s="362">
        <f>+Estado!N$23*'CALCULO GARANTIA 2do Sem'!Q52</f>
        <v>-1024528.220276584</v>
      </c>
      <c r="C48" s="362">
        <f>+Estado!N$24*'CALCULO GARANTIA 2do Sem'!Q52</f>
        <v>258825.47299883762</v>
      </c>
      <c r="D48" s="362">
        <f>+Estado!N$25*'Art.14 Frac.III 1er Sem'!Q51</f>
        <v>-921243.75006245216</v>
      </c>
      <c r="E48" s="362">
        <f>+Estado!N$26*'CALCULO GARANTIA 2do Sem'!Q52</f>
        <v>512612.54442310694</v>
      </c>
      <c r="F48" s="362">
        <f>+Estado!N$27*'CALCULO GARANTIA 2do Sem'!Q52</f>
        <v>0</v>
      </c>
      <c r="G48" s="362">
        <f>+Estado!N$28*'CALCULO GARANTIA 2do Sem'!Q52</f>
        <v>0</v>
      </c>
      <c r="H48" s="362">
        <f>+Estado!N$29*'CALCULO GARANTIA 2do Sem'!Q52</f>
        <v>0</v>
      </c>
      <c r="I48" s="362">
        <f>+Estado!N$30*'CALCULO GARANTIA 2do Sem'!Q52</f>
        <v>0</v>
      </c>
      <c r="J48" s="362">
        <f>+Estado!N$31*'COEF Art 14 F II 1er Sem'!N52</f>
        <v>0</v>
      </c>
      <c r="K48" s="363">
        <f t="shared" si="0"/>
        <v>-1174333.9529170915</v>
      </c>
      <c r="L48" s="361">
        <v>43983</v>
      </c>
    </row>
    <row r="49" spans="1:12">
      <c r="A49" s="145" t="s">
        <v>48</v>
      </c>
      <c r="B49" s="362">
        <f>+Estado!N$23*'CALCULO GARANTIA 2do Sem'!Q53</f>
        <v>-276074.31418561109</v>
      </c>
      <c r="C49" s="362">
        <f>+Estado!N$24*'CALCULO GARANTIA 2do Sem'!Q53</f>
        <v>69744.35992854381</v>
      </c>
      <c r="D49" s="362">
        <f>+Estado!N$25*'Art.14 Frac.III 1er Sem'!Q52</f>
        <v>-279118.04911724484</v>
      </c>
      <c r="E49" s="362">
        <f>+Estado!N$26*'CALCULO GARANTIA 2do Sem'!Q53</f>
        <v>138131.04787523131</v>
      </c>
      <c r="F49" s="362">
        <f>+Estado!N$27*'CALCULO GARANTIA 2do Sem'!Q53</f>
        <v>0</v>
      </c>
      <c r="G49" s="362">
        <f>+Estado!N$28*'CALCULO GARANTIA 2do Sem'!Q53</f>
        <v>0</v>
      </c>
      <c r="H49" s="362">
        <f>+Estado!N$29*'CALCULO GARANTIA 2do Sem'!Q53</f>
        <v>0</v>
      </c>
      <c r="I49" s="362">
        <f>+Estado!N$30*'CALCULO GARANTIA 2do Sem'!Q53</f>
        <v>0</v>
      </c>
      <c r="J49" s="362">
        <f>+Estado!N$31*'COEF Art 14 F II 1er Sem'!N53</f>
        <v>0</v>
      </c>
      <c r="K49" s="363">
        <f t="shared" si="0"/>
        <v>-347316.95549908082</v>
      </c>
      <c r="L49" s="361">
        <v>43983</v>
      </c>
    </row>
    <row r="50" spans="1:12">
      <c r="A50" s="145" t="s">
        <v>49</v>
      </c>
      <c r="B50" s="362">
        <f>+Estado!N$23*'CALCULO GARANTIA 2do Sem'!Q54</f>
        <v>-87997.816793541118</v>
      </c>
      <c r="C50" s="362">
        <f>+Estado!N$24*'CALCULO GARANTIA 2do Sem'!Q54</f>
        <v>22230.794724526622</v>
      </c>
      <c r="D50" s="362">
        <f>+Estado!N$25*'Art.14 Frac.III 1er Sem'!Q53</f>
        <v>-309808.34507124644</v>
      </c>
      <c r="E50" s="362">
        <f>+Estado!N$26*'CALCULO GARANTIA 2do Sem'!Q54</f>
        <v>44028.835787498218</v>
      </c>
      <c r="F50" s="362">
        <f>+Estado!N$27*'CALCULO GARANTIA 2do Sem'!Q54</f>
        <v>0</v>
      </c>
      <c r="G50" s="362">
        <f>+Estado!N$28*'CALCULO GARANTIA 2do Sem'!Q54</f>
        <v>0</v>
      </c>
      <c r="H50" s="362">
        <f>+Estado!N$29*'CALCULO GARANTIA 2do Sem'!Q54</f>
        <v>0</v>
      </c>
      <c r="I50" s="362">
        <f>+Estado!N$30*'CALCULO GARANTIA 2do Sem'!Q54</f>
        <v>0</v>
      </c>
      <c r="J50" s="362">
        <f>+Estado!N$31*'COEF Art 14 F II 1er Sem'!N54</f>
        <v>0</v>
      </c>
      <c r="K50" s="363">
        <f t="shared" si="0"/>
        <v>-331546.53135276271</v>
      </c>
      <c r="L50" s="361">
        <v>43983</v>
      </c>
    </row>
    <row r="51" spans="1:12">
      <c r="A51" s="145" t="s">
        <v>50</v>
      </c>
      <c r="B51" s="362">
        <f>+Estado!N$23*'CALCULO GARANTIA 2do Sem'!Q55</f>
        <v>-17681.045784942555</v>
      </c>
      <c r="C51" s="362">
        <f>+Estado!N$24*'CALCULO GARANTIA 2do Sem'!Q55</f>
        <v>4466.7437634528324</v>
      </c>
      <c r="D51" s="362">
        <f>+Estado!N$25*'Art.14 Frac.III 1er Sem'!Q54</f>
        <v>-136535.90701837745</v>
      </c>
      <c r="E51" s="362">
        <f>+Estado!N$26*'CALCULO GARANTIA 2do Sem'!Q55</f>
        <v>8846.5360821725772</v>
      </c>
      <c r="F51" s="362">
        <f>+Estado!N$27*'CALCULO GARANTIA 2do Sem'!Q55</f>
        <v>0</v>
      </c>
      <c r="G51" s="362">
        <f>+Estado!N$28*'CALCULO GARANTIA 2do Sem'!Q55</f>
        <v>0</v>
      </c>
      <c r="H51" s="362">
        <f>+Estado!N$29*'CALCULO GARANTIA 2do Sem'!Q55</f>
        <v>0</v>
      </c>
      <c r="I51" s="362">
        <f>+Estado!N$30*'CALCULO GARANTIA 2do Sem'!Q55</f>
        <v>0</v>
      </c>
      <c r="J51" s="362">
        <f>+Estado!N$31*'COEF Art 14 F II 1er Sem'!N55</f>
        <v>0</v>
      </c>
      <c r="K51" s="363">
        <f t="shared" si="0"/>
        <v>-140903.67295769457</v>
      </c>
      <c r="L51" s="361">
        <v>43983</v>
      </c>
    </row>
    <row r="52" spans="1:12" ht="13.5" thickBot="1">
      <c r="A52" s="145" t="s">
        <v>51</v>
      </c>
      <c r="B52" s="362">
        <f>+Estado!N$23*'CALCULO GARANTIA 2do Sem'!Q56</f>
        <v>-24359.372691941662</v>
      </c>
      <c r="C52" s="362">
        <f>+Estado!N$24*'CALCULO GARANTIA 2do Sem'!Q56</f>
        <v>6153.8823764607514</v>
      </c>
      <c r="D52" s="362">
        <f>+Estado!N$25*'Art.14 Frac.III 1er Sem'!Q55</f>
        <v>-224673.86519617692</v>
      </c>
      <c r="E52" s="362">
        <f>+Estado!N$26*'CALCULO GARANTIA 2do Sem'!Q56</f>
        <v>12187.970784051186</v>
      </c>
      <c r="F52" s="362">
        <f>+Estado!N$27*'CALCULO GARANTIA 2do Sem'!Q56</f>
        <v>0</v>
      </c>
      <c r="G52" s="362">
        <f>+Estado!N$28*'CALCULO GARANTIA 2do Sem'!Q56</f>
        <v>0</v>
      </c>
      <c r="H52" s="362">
        <f>+Estado!N$29*'CALCULO GARANTIA 2do Sem'!Q56</f>
        <v>0</v>
      </c>
      <c r="I52" s="362">
        <f>+Estado!N$30*'CALCULO GARANTIA 2do Sem'!Q56</f>
        <v>0</v>
      </c>
      <c r="J52" s="362">
        <f>+Estado!N$31*'COEF Art 14 F II 1er Sem'!N56</f>
        <v>0</v>
      </c>
      <c r="K52" s="363">
        <f t="shared" si="0"/>
        <v>-230691.38472760664</v>
      </c>
      <c r="L52" s="361">
        <v>43983</v>
      </c>
    </row>
    <row r="53" spans="1:12" ht="14.25" thickTop="1" thickBot="1">
      <c r="A53" s="146" t="s">
        <v>52</v>
      </c>
      <c r="B53" s="364">
        <f t="shared" ref="B53:E53" si="1">SUM(B2:B52)</f>
        <v>-7329478.200000003</v>
      </c>
      <c r="C53" s="364">
        <f t="shared" si="1"/>
        <v>1851638.2705764188</v>
      </c>
      <c r="D53" s="364">
        <f t="shared" si="1"/>
        <v>-10495996.08424574</v>
      </c>
      <c r="E53" s="364">
        <f t="shared" si="1"/>
        <v>3667231.8000000026</v>
      </c>
      <c r="F53" s="364">
        <f>SUM(F2:F52)</f>
        <v>0</v>
      </c>
      <c r="G53" s="364">
        <f t="shared" ref="G53:K53" si="2">SUM(G2:G52)</f>
        <v>0</v>
      </c>
      <c r="H53" s="364">
        <f t="shared" si="2"/>
        <v>0</v>
      </c>
      <c r="I53" s="364">
        <f t="shared" si="2"/>
        <v>0</v>
      </c>
      <c r="J53" s="364">
        <f t="shared" si="2"/>
        <v>0</v>
      </c>
      <c r="K53" s="365">
        <f t="shared" si="2"/>
        <v>-12306604.213669319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Normal="100" zoomScaleSheetLayoutView="100" workbookViewId="0">
      <selection activeCell="J2" sqref="J2"/>
    </sheetView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143" t="s">
        <v>246</v>
      </c>
    </row>
    <row r="2" spans="1:12" ht="13.5" thickTop="1">
      <c r="A2" s="145" t="s">
        <v>1</v>
      </c>
      <c r="B2" s="209">
        <f>+'DIST ABR'!B2+'FEIEF 1 TRIM'!B2+'FOFIR 1 AJ'!B2+'DIST MAY'!B2+'AJ DEF'!B2+'DIST JUN'!B2+'1er Aj Cuat'!B2</f>
        <v>1895155.3221035285</v>
      </c>
      <c r="C2" s="209">
        <f>+'DIST ABR'!C2+'FEIEF 1 TRIM'!C2+'FOFIR 1 AJ'!C2+'DIST MAY'!C2+'AJ DEF'!C2+'DIST JUN'!C2+'1er Aj Cuat'!C2</f>
        <v>256984.20398462878</v>
      </c>
      <c r="D2" s="209">
        <f>+'DIST ABR'!D2+'FEIEF 1 TRIM'!D2+'FOFIR 1 AJ'!D2+'DIST MAY'!D2+'AJ DEF'!D2+'DIST JUN'!D2+'1er Aj Cuat'!D2</f>
        <v>233885.03260403441</v>
      </c>
      <c r="E2" s="209">
        <f>+'DIST ABR'!E2+'FEIEF 1 TRIM'!E2+'FOFIR 1 AJ'!E2+'DIST MAY'!E2+'AJ DEF'!E2+'DIST JUN'!E2+'1er Aj Cuat'!E2</f>
        <v>44111.477976795613</v>
      </c>
      <c r="F2" s="209">
        <f>+'DIST ABR'!F2+'FEIEF 1 TRIM'!F2+'FOFIR 1 AJ'!F2+'DIST MAY'!F2+'AJ DEF'!F2+'DIST JUN'!F2+'1er Aj Cuat'!F2</f>
        <v>121175.39067672555</v>
      </c>
      <c r="G2" s="209">
        <f>+'DIST ABR'!G2+'FEIEF 1 TRIM'!G2+'FOFIR 1 AJ'!G2+'DIST MAY'!G2+'AJ DEF'!G2+'DIST JUN'!G2+'1er Aj Cuat'!G2</f>
        <v>4718.267955345761</v>
      </c>
      <c r="H2" s="209">
        <f>+'DIST ABR'!H2+'FEIEF 1 TRIM'!H2+'FOFIR 1 AJ'!H2+'DIST MAY'!H2+'AJ DEF'!H2+'DIST JUN'!H2+'1er Aj Cuat'!H2</f>
        <v>37611.840143236739</v>
      </c>
      <c r="I2" s="209">
        <f>+'DIST ABR'!I2+'FEIEF 1 TRIM'!I2+'FOFIR 1 AJ'!I2+'DIST MAY'!I2+'AJ DEF'!I2+'DIST JUN'!I2+'1er Aj Cuat'!I2</f>
        <v>11880.281392809067</v>
      </c>
      <c r="J2" s="209">
        <f>+'DIST ABR'!J2+'FEIEF 1 TRIM'!J2+'FOFIR 1 AJ'!J2+'DIST MAY'!J2+'AJ DEF'!J2+'DIST JUN'!J2+'1er Aj Cuat'!J2</f>
        <v>20822.625527741824</v>
      </c>
      <c r="K2" s="210">
        <f t="shared" ref="K2:K52" si="0">SUM(B2:J2)</f>
        <v>2626344.4423648464</v>
      </c>
      <c r="L2" s="361">
        <v>44006</v>
      </c>
    </row>
    <row r="3" spans="1:12">
      <c r="A3" s="145" t="s">
        <v>2</v>
      </c>
      <c r="B3" s="209">
        <f>+'DIST ABR'!B3+'FEIEF 1 TRIM'!B3+'FOFIR 1 AJ'!B3+'DIST MAY'!B3+'AJ DEF'!B3+'DIST JUN'!B3+'1er Aj Cuat'!B3</f>
        <v>3753880.7804922853</v>
      </c>
      <c r="C3" s="209">
        <f>+'DIST ABR'!C3+'FEIEF 1 TRIM'!C3+'FOFIR 1 AJ'!C3+'DIST MAY'!C3+'AJ DEF'!C3+'DIST JUN'!C3+'1er Aj Cuat'!C3</f>
        <v>509028.49649138568</v>
      </c>
      <c r="D3" s="209">
        <f>+'DIST ABR'!D3+'FEIEF 1 TRIM'!D3+'FOFIR 1 AJ'!D3+'DIST MAY'!D3+'AJ DEF'!D3+'DIST JUN'!D3+'1er Aj Cuat'!D3</f>
        <v>626966.07949694782</v>
      </c>
      <c r="E3" s="209">
        <f>+'DIST ABR'!E3+'FEIEF 1 TRIM'!E3+'FOFIR 1 AJ'!E3+'DIST MAY'!E3+'AJ DEF'!E3+'DIST JUN'!E3+'1er Aj Cuat'!E3</f>
        <v>87375.01746949472</v>
      </c>
      <c r="F3" s="209">
        <f>+'DIST ABR'!F3+'FEIEF 1 TRIM'!F3+'FOFIR 1 AJ'!F3+'DIST MAY'!F3+'AJ DEF'!F3+'DIST JUN'!F3+'1er Aj Cuat'!F3</f>
        <v>240021.47202642582</v>
      </c>
      <c r="G3" s="209">
        <f>+'DIST ABR'!G3+'FEIEF 1 TRIM'!G3+'FOFIR 1 AJ'!G3+'DIST MAY'!G3+'AJ DEF'!G3+'DIST JUN'!G3+'1er Aj Cuat'!G3</f>
        <v>9345.8384060710359</v>
      </c>
      <c r="H3" s="209">
        <f>+'DIST ABR'!H3+'FEIEF 1 TRIM'!H3+'FOFIR 1 AJ'!H3+'DIST MAY'!H3+'AJ DEF'!H3+'DIST JUN'!H3+'1er Aj Cuat'!H3</f>
        <v>74500.68191557526</v>
      </c>
      <c r="I3" s="209">
        <f>+'DIST ABR'!I3+'FEIEF 1 TRIM'!I3+'FOFIR 1 AJ'!I3+'DIST MAY'!I3+'AJ DEF'!I3+'DIST JUN'!I3+'1er Aj Cuat'!I3</f>
        <v>23532.192568683724</v>
      </c>
      <c r="J3" s="209">
        <f>+'DIST ABR'!J3+'FEIEF 1 TRIM'!J3+'FOFIR 1 AJ'!J3+'DIST MAY'!J3+'AJ DEF'!J3+'DIST JUN'!J3+'1er Aj Cuat'!J3</f>
        <v>44811.697138358701</v>
      </c>
      <c r="K3" s="210">
        <f t="shared" si="0"/>
        <v>5369462.2560052285</v>
      </c>
      <c r="L3" s="361">
        <v>44006</v>
      </c>
    </row>
    <row r="4" spans="1:12">
      <c r="A4" s="145" t="s">
        <v>247</v>
      </c>
      <c r="B4" s="209">
        <f>+'DIST ABR'!B4+'FEIEF 1 TRIM'!B4+'FOFIR 1 AJ'!B4+'DIST MAY'!B4+'AJ DEF'!B4+'DIST JUN'!B4+'1er Aj Cuat'!B4</f>
        <v>3905143.7076097201</v>
      </c>
      <c r="C4" s="209">
        <f>+'DIST ABR'!C4+'FEIEF 1 TRIM'!C4+'FOFIR 1 AJ'!C4+'DIST MAY'!C4+'AJ DEF'!C4+'DIST JUN'!C4+'1er Aj Cuat'!C4</f>
        <v>529539.84058244037</v>
      </c>
      <c r="D4" s="209">
        <f>+'DIST ABR'!D4+'FEIEF 1 TRIM'!D4+'FOFIR 1 AJ'!D4+'DIST MAY'!D4+'AJ DEF'!D4+'DIST JUN'!D4+'1er Aj Cuat'!D4</f>
        <v>556719.9347652758</v>
      </c>
      <c r="E4" s="209">
        <f>+'DIST ABR'!E4+'FEIEF 1 TRIM'!E4+'FOFIR 1 AJ'!E4+'DIST MAY'!E4+'AJ DEF'!E4+'DIST JUN'!E4+'1er Aj Cuat'!E4</f>
        <v>90895.800806050145</v>
      </c>
      <c r="F4" s="209">
        <f>+'DIST ABR'!F4+'FEIEF 1 TRIM'!F4+'FOFIR 1 AJ'!F4+'DIST MAY'!F4+'AJ DEF'!F4+'DIST JUN'!F4+'1er Aj Cuat'!F4</f>
        <v>249693.15649185301</v>
      </c>
      <c r="G4" s="209">
        <f>+'DIST ABR'!G4+'FEIEF 1 TRIM'!G4+'FOFIR 1 AJ'!G4+'DIST MAY'!G4+'AJ DEF'!G4+'DIST JUN'!G4+'1er Aj Cuat'!G4</f>
        <v>9722.4297141954958</v>
      </c>
      <c r="H4" s="209">
        <f>+'DIST ABR'!H4+'FEIEF 1 TRIM'!H4+'FOFIR 1 AJ'!H4+'DIST MAY'!H4+'AJ DEF'!H4+'DIST JUN'!H4+'1er Aj Cuat'!H4</f>
        <v>77502.692868442304</v>
      </c>
      <c r="I4" s="209">
        <f>+'DIST ABR'!I4+'FEIEF 1 TRIM'!I4+'FOFIR 1 AJ'!I4+'DIST MAY'!I4+'AJ DEF'!I4+'DIST JUN'!I4+'1er Aj Cuat'!I4</f>
        <v>24480.424155559929</v>
      </c>
      <c r="J4" s="209">
        <f>+'DIST ABR'!J4+'FEIEF 1 TRIM'!J4+'FOFIR 1 AJ'!J4+'DIST MAY'!J4+'AJ DEF'!J4+'DIST JUN'!J4+'1er Aj Cuat'!J4</f>
        <v>40986.235387003209</v>
      </c>
      <c r="K4" s="210">
        <f t="shared" si="0"/>
        <v>5484684.2223805403</v>
      </c>
      <c r="L4" s="361">
        <v>44006</v>
      </c>
    </row>
    <row r="5" spans="1:12">
      <c r="A5" s="145" t="s">
        <v>4</v>
      </c>
      <c r="B5" s="209">
        <f>+'DIST ABR'!B5+'FEIEF 1 TRIM'!B5+'FOFIR 1 AJ'!B5+'DIST MAY'!B5+'AJ DEF'!B5+'DIST JUN'!B5+'1er Aj Cuat'!B5</f>
        <v>10801371.172736993</v>
      </c>
      <c r="C5" s="209">
        <f>+'DIST ABR'!C5+'FEIEF 1 TRIM'!C5+'FOFIR 1 AJ'!C5+'DIST MAY'!C5+'AJ DEF'!C5+'DIST JUN'!C5+'1er Aj Cuat'!C5</f>
        <v>1464672.4415639727</v>
      </c>
      <c r="D5" s="209">
        <f>+'DIST ABR'!D5+'FEIEF 1 TRIM'!D5+'FOFIR 1 AJ'!D5+'DIST MAY'!D5+'AJ DEF'!D5+'DIST JUN'!D5+'1er Aj Cuat'!D5</f>
        <v>900170.40368043538</v>
      </c>
      <c r="E5" s="209">
        <f>+'DIST ABR'!E5+'FEIEF 1 TRIM'!E5+'FOFIR 1 AJ'!E5+'DIST MAY'!E5+'AJ DEF'!E5+'DIST JUN'!E5+'1er Aj Cuat'!E5</f>
        <v>251411.81888803229</v>
      </c>
      <c r="F5" s="209">
        <f>+'DIST ABR'!F5+'FEIEF 1 TRIM'!F5+'FOFIR 1 AJ'!F5+'DIST MAY'!F5+'AJ DEF'!F5+'DIST JUN'!F5+'1er Aj Cuat'!F5</f>
        <v>690634.8817087753</v>
      </c>
      <c r="G5" s="209">
        <f>+'DIST ABR'!G5+'FEIEF 1 TRIM'!G5+'FOFIR 1 AJ'!G5+'DIST MAY'!G5+'AJ DEF'!G5+'DIST JUN'!G5+'1er Aj Cuat'!G5</f>
        <v>26891.602436866844</v>
      </c>
      <c r="H5" s="209">
        <f>+'DIST ABR'!H5+'FEIEF 1 TRIM'!H5+'FOFIR 1 AJ'!H5+'DIST MAY'!H5+'AJ DEF'!H5+'DIST JUN'!H5+'1er Aj Cuat'!H5</f>
        <v>214367.36141807173</v>
      </c>
      <c r="I5" s="209">
        <f>+'DIST ABR'!I5+'FEIEF 1 TRIM'!I5+'FOFIR 1 AJ'!I5+'DIST MAY'!I5+'AJ DEF'!I5+'DIST JUN'!I5+'1er Aj Cuat'!I5</f>
        <v>67711.246388955071</v>
      </c>
      <c r="J5" s="209">
        <f>+'DIST ABR'!J5+'FEIEF 1 TRIM'!J5+'FOFIR 1 AJ'!J5+'DIST MAY'!J5+'AJ DEF'!J5+'DIST JUN'!J5+'1er Aj Cuat'!J5</f>
        <v>299892.54489512858</v>
      </c>
      <c r="K5" s="210">
        <f t="shared" si="0"/>
        <v>14717123.473717233</v>
      </c>
      <c r="L5" s="361">
        <v>44006</v>
      </c>
    </row>
    <row r="6" spans="1:12">
      <c r="A6" s="145" t="s">
        <v>5</v>
      </c>
      <c r="B6" s="209">
        <f>+'DIST ABR'!B6+'FEIEF 1 TRIM'!B6+'FOFIR 1 AJ'!B6+'DIST MAY'!B6+'AJ DEF'!B6+'DIST JUN'!B6+'1er Aj Cuat'!B6</f>
        <v>13641874.293832021</v>
      </c>
      <c r="C6" s="209">
        <f>+'DIST ABR'!C6+'FEIEF 1 TRIM'!C6+'FOFIR 1 AJ'!C6+'DIST MAY'!C6+'AJ DEF'!C6+'DIST JUN'!C6+'1er Aj Cuat'!C6</f>
        <v>1849846.3769014918</v>
      </c>
      <c r="D6" s="209">
        <f>+'DIST ABR'!D6+'FEIEF 1 TRIM'!D6+'FOFIR 1 AJ'!D6+'DIST MAY'!D6+'AJ DEF'!D6+'DIST JUN'!D6+'1er Aj Cuat'!D6</f>
        <v>208010.6098391581</v>
      </c>
      <c r="E6" s="209">
        <f>+'DIST ABR'!E6+'FEIEF 1 TRIM'!E6+'FOFIR 1 AJ'!E6+'DIST MAY'!E6+'AJ DEF'!E6+'DIST JUN'!E6+'1er Aj Cuat'!E6</f>
        <v>317527.13376899256</v>
      </c>
      <c r="F6" s="209">
        <f>+'DIST ABR'!F6+'FEIEF 1 TRIM'!F6+'FOFIR 1 AJ'!F6+'DIST MAY'!F6+'AJ DEF'!F6+'DIST JUN'!F6+'1er Aj Cuat'!F6</f>
        <v>872255.39133281191</v>
      </c>
      <c r="G6" s="209">
        <f>+'DIST ABR'!G6+'FEIEF 1 TRIM'!G6+'FOFIR 1 AJ'!G6+'DIST MAY'!G6+'AJ DEF'!G6+'DIST JUN'!G6+'1er Aj Cuat'!G6</f>
        <v>33963.452800269486</v>
      </c>
      <c r="H6" s="209">
        <f>+'DIST ABR'!H6+'FEIEF 1 TRIM'!H6+'FOFIR 1 AJ'!H6+'DIST MAY'!H6+'AJ DEF'!H6+'DIST JUN'!H6+'1er Aj Cuat'!H6</f>
        <v>270740.86709907732</v>
      </c>
      <c r="I6" s="209">
        <f>+'DIST ABR'!I6+'FEIEF 1 TRIM'!I6+'FOFIR 1 AJ'!I6+'DIST MAY'!I6+'AJ DEF'!I6+'DIST JUN'!I6+'1er Aj Cuat'!I6</f>
        <v>85517.68999923658</v>
      </c>
      <c r="J6" s="209">
        <f>+'DIST ABR'!J6+'FEIEF 1 TRIM'!J6+'FOFIR 1 AJ'!J6+'DIST MAY'!J6+'AJ DEF'!J6+'DIST JUN'!J6+'1er Aj Cuat'!J6</f>
        <v>195272.48483200019</v>
      </c>
      <c r="K6" s="210">
        <f t="shared" si="0"/>
        <v>17475008.300405059</v>
      </c>
      <c r="L6" s="361">
        <v>44006</v>
      </c>
    </row>
    <row r="7" spans="1:12">
      <c r="A7" s="145" t="s">
        <v>6</v>
      </c>
      <c r="B7" s="209">
        <f>+'DIST ABR'!B7+'FEIEF 1 TRIM'!B7+'FOFIR 1 AJ'!B7+'DIST MAY'!B7+'AJ DEF'!B7+'DIST JUN'!B7+'1er Aj Cuat'!B7</f>
        <v>93070833.230910853</v>
      </c>
      <c r="C7" s="209">
        <f>+'DIST ABR'!C7+'FEIEF 1 TRIM'!C7+'FOFIR 1 AJ'!C7+'DIST MAY'!C7+'AJ DEF'!C7+'DIST JUN'!C7+'1er Aj Cuat'!C7</f>
        <v>12620461.084679997</v>
      </c>
      <c r="D7" s="209">
        <f>+'DIST ABR'!D7+'FEIEF 1 TRIM'!D7+'FOFIR 1 AJ'!D7+'DIST MAY'!D7+'AJ DEF'!D7+'DIST JUN'!D7+'1er Aj Cuat'!D7</f>
        <v>1612088.2245587686</v>
      </c>
      <c r="E7" s="209">
        <f>+'DIST ABR'!E7+'FEIEF 1 TRIM'!E7+'FOFIR 1 AJ'!E7+'DIST MAY'!E7+'AJ DEF'!E7+'DIST JUN'!E7+'1er Aj Cuat'!E7</f>
        <v>2166308.989276113</v>
      </c>
      <c r="F7" s="209">
        <f>+'DIST ABR'!F7+'FEIEF 1 TRIM'!F7+'FOFIR 1 AJ'!F7+'DIST MAY'!F7+'AJ DEF'!F7+'DIST JUN'!F7+'1er Aj Cuat'!F7</f>
        <v>5950907.7941147815</v>
      </c>
      <c r="G7" s="209">
        <f>+'DIST ABR'!G7+'FEIEF 1 TRIM'!G7+'FOFIR 1 AJ'!G7+'DIST MAY'!G7+'AJ DEF'!G7+'DIST JUN'!G7+'1er Aj Cuat'!G7</f>
        <v>231713.53022575483</v>
      </c>
      <c r="H7" s="209">
        <f>+'DIST ABR'!H7+'FEIEF 1 TRIM'!H7+'FOFIR 1 AJ'!H7+'DIST MAY'!H7+'AJ DEF'!H7+'DIST JUN'!H7+'1er Aj Cuat'!H7</f>
        <v>1847112.6142808234</v>
      </c>
      <c r="I7" s="209">
        <f>+'DIST ABR'!I7+'FEIEF 1 TRIM'!I7+'FOFIR 1 AJ'!I7+'DIST MAY'!I7+'AJ DEF'!I7+'DIST JUN'!I7+'1er Aj Cuat'!I7</f>
        <v>583439.085625523</v>
      </c>
      <c r="J7" s="209">
        <f>+'DIST ABR'!J7+'FEIEF 1 TRIM'!J7+'FOFIR 1 AJ'!J7+'DIST MAY'!J7+'AJ DEF'!J7+'DIST JUN'!J7+'1er Aj Cuat'!J7</f>
        <v>4348276.412562306</v>
      </c>
      <c r="K7" s="210">
        <f t="shared" si="0"/>
        <v>122431140.96623492</v>
      </c>
      <c r="L7" s="361">
        <v>44006</v>
      </c>
    </row>
    <row r="8" spans="1:12">
      <c r="A8" s="145" t="s">
        <v>7</v>
      </c>
      <c r="B8" s="209">
        <f>+'DIST ABR'!B8+'FEIEF 1 TRIM'!B8+'FOFIR 1 AJ'!B8+'DIST MAY'!B8+'AJ DEF'!B8+'DIST JUN'!B8+'1er Aj Cuat'!B8</f>
        <v>15572287.615768077</v>
      </c>
      <c r="C8" s="209">
        <f>+'DIST ABR'!C8+'FEIEF 1 TRIM'!C8+'FOFIR 1 AJ'!C8+'DIST MAY'!C8+'AJ DEF'!C8+'DIST JUN'!C8+'1er Aj Cuat'!C8</f>
        <v>2111611.5869152178</v>
      </c>
      <c r="D8" s="209">
        <f>+'DIST ABR'!D8+'FEIEF 1 TRIM'!D8+'FOFIR 1 AJ'!D8+'DIST MAY'!D8+'AJ DEF'!D8+'DIST JUN'!D8+'1er Aj Cuat'!D8</f>
        <v>0</v>
      </c>
      <c r="E8" s="209">
        <f>+'DIST ABR'!E8+'FEIEF 1 TRIM'!E8+'FOFIR 1 AJ'!E8+'DIST MAY'!E8+'AJ DEF'!E8+'DIST JUN'!E8+'1er Aj Cuat'!E8</f>
        <v>362459.27402342786</v>
      </c>
      <c r="F8" s="209">
        <f>+'DIST ABR'!F8+'FEIEF 1 TRIM'!F8+'FOFIR 1 AJ'!F8+'DIST MAY'!F8+'AJ DEF'!F8+'DIST JUN'!F8+'1er Aj Cuat'!F8</f>
        <v>995685.16287972638</v>
      </c>
      <c r="G8" s="209">
        <f>+'DIST ABR'!G8+'FEIEF 1 TRIM'!G8+'FOFIR 1 AJ'!G8+'DIST MAY'!G8+'AJ DEF'!G8+'DIST JUN'!G8+'1er Aj Cuat'!G8</f>
        <v>38769.500732717468</v>
      </c>
      <c r="H8" s="209">
        <f>+'DIST ABR'!H8+'FEIEF 1 TRIM'!H8+'FOFIR 1 AJ'!H8+'DIST MAY'!H8+'AJ DEF'!H8+'DIST JUN'!H8+'1er Aj Cuat'!H8</f>
        <v>309052.44843925163</v>
      </c>
      <c r="I8" s="209">
        <f>+'DIST ABR'!I8+'FEIEF 1 TRIM'!I8+'FOFIR 1 AJ'!I8+'DIST MAY'!I8+'AJ DEF'!I8+'DIST JUN'!I8+'1er Aj Cuat'!I8</f>
        <v>97618.995470902199</v>
      </c>
      <c r="J8" s="209">
        <f>+'DIST ABR'!J8+'FEIEF 1 TRIM'!J8+'FOFIR 1 AJ'!J8+'DIST MAY'!J8+'AJ DEF'!J8+'DIST JUN'!J8+'1er Aj Cuat'!J8</f>
        <v>224733.90958187252</v>
      </c>
      <c r="K8" s="210">
        <f t="shared" si="0"/>
        <v>19712218.493811198</v>
      </c>
      <c r="L8" s="361">
        <v>44006</v>
      </c>
    </row>
    <row r="9" spans="1:12">
      <c r="A9" s="145" t="s">
        <v>8</v>
      </c>
      <c r="B9" s="209">
        <f>+'DIST ABR'!B9+'FEIEF 1 TRIM'!B9+'FOFIR 1 AJ'!B9+'DIST MAY'!B9+'AJ DEF'!B9+'DIST JUN'!B9+'1er Aj Cuat'!B9</f>
        <v>2476076.2588100559</v>
      </c>
      <c r="C9" s="209">
        <f>+'DIST ABR'!C9+'FEIEF 1 TRIM'!C9+'FOFIR 1 AJ'!C9+'DIST MAY'!C9+'AJ DEF'!C9+'DIST JUN'!C9+'1er Aj Cuat'!C9</f>
        <v>335757.43315290089</v>
      </c>
      <c r="D9" s="209">
        <f>+'DIST ABR'!D9+'FEIEF 1 TRIM'!D9+'FOFIR 1 AJ'!D9+'DIST MAY'!D9+'AJ DEF'!D9+'DIST JUN'!D9+'1er Aj Cuat'!D9</f>
        <v>839295.82287292113</v>
      </c>
      <c r="E9" s="209">
        <f>+'DIST ABR'!E9+'FEIEF 1 TRIM'!E9+'FOFIR 1 AJ'!E9+'DIST MAY'!E9+'AJ DEF'!E9+'DIST JUN'!E9+'1er Aj Cuat'!E9</f>
        <v>57632.945482343734</v>
      </c>
      <c r="F9" s="209">
        <f>+'DIST ABR'!F9+'FEIEF 1 TRIM'!F9+'FOFIR 1 AJ'!F9+'DIST MAY'!F9+'AJ DEF'!F9+'DIST JUN'!F9+'1er Aj Cuat'!F9</f>
        <v>158319.21769538368</v>
      </c>
      <c r="G9" s="209">
        <f>+'DIST ABR'!G9+'FEIEF 1 TRIM'!G9+'FOFIR 1 AJ'!G9+'DIST MAY'!G9+'AJ DEF'!G9+'DIST JUN'!G9+'1er Aj Cuat'!G9</f>
        <v>6164.5560818564372</v>
      </c>
      <c r="H9" s="209">
        <f>+'DIST ABR'!H9+'FEIEF 1 TRIM'!H9+'FOFIR 1 AJ'!H9+'DIST MAY'!H9+'AJ DEF'!H9+'DIST JUN'!H9+'1er Aj Cuat'!H9</f>
        <v>49140.977176191569</v>
      </c>
      <c r="I9" s="209">
        <f>+'DIST ABR'!I9+'FEIEF 1 TRIM'!I9+'FOFIR 1 AJ'!I9+'DIST MAY'!I9+'AJ DEF'!I9+'DIST JUN'!I9+'1er Aj Cuat'!I9</f>
        <v>15521.937627817519</v>
      </c>
      <c r="J9" s="209">
        <f>+'DIST ABR'!J9+'FEIEF 1 TRIM'!J9+'FOFIR 1 AJ'!J9+'DIST MAY'!J9+'AJ DEF'!J9+'DIST JUN'!J9+'1er Aj Cuat'!J9</f>
        <v>40546.450954096341</v>
      </c>
      <c r="K9" s="210">
        <f t="shared" si="0"/>
        <v>3978455.5998535682</v>
      </c>
      <c r="L9" s="361">
        <v>44006</v>
      </c>
    </row>
    <row r="10" spans="1:12">
      <c r="A10" s="145" t="s">
        <v>9</v>
      </c>
      <c r="B10" s="209">
        <f>+'DIST ABR'!B10+'FEIEF 1 TRIM'!B10+'FOFIR 1 AJ'!B10+'DIST MAY'!B10+'AJ DEF'!B10+'DIST JUN'!B10+'1er Aj Cuat'!B10</f>
        <v>24612682.523367558</v>
      </c>
      <c r="C10" s="209">
        <f>+'DIST ABR'!C10+'FEIEF 1 TRIM'!C10+'FOFIR 1 AJ'!C10+'DIST MAY'!C10+'AJ DEF'!C10+'DIST JUN'!C10+'1er Aj Cuat'!C10</f>
        <v>3337494.5854957588</v>
      </c>
      <c r="D10" s="209">
        <f>+'DIST ABR'!D10+'FEIEF 1 TRIM'!D10+'FOFIR 1 AJ'!D10+'DIST MAY'!D10+'AJ DEF'!D10+'DIST JUN'!D10+'1er Aj Cuat'!D10</f>
        <v>453020.39324356942</v>
      </c>
      <c r="E10" s="209">
        <f>+'DIST ABR'!E10+'FEIEF 1 TRIM'!E10+'FOFIR 1 AJ'!E10+'DIST MAY'!E10+'AJ DEF'!E10+'DIST JUN'!E10+'1er Aj Cuat'!E10</f>
        <v>572882.75552756013</v>
      </c>
      <c r="F10" s="209">
        <f>+'DIST ABR'!F10+'FEIEF 1 TRIM'!F10+'FOFIR 1 AJ'!F10+'DIST MAY'!F10+'AJ DEF'!F10+'DIST JUN'!F10+'1er Aj Cuat'!F10</f>
        <v>1573724.0032974742</v>
      </c>
      <c r="G10" s="209">
        <f>+'DIST ABR'!G10+'FEIEF 1 TRIM'!G10+'FOFIR 1 AJ'!G10+'DIST MAY'!G10+'AJ DEF'!G10+'DIST JUN'!G10+'1er Aj Cuat'!G10</f>
        <v>61276.893714551108</v>
      </c>
      <c r="H10" s="209">
        <f>+'DIST ABR'!H10+'FEIEF 1 TRIM'!H10+'FOFIR 1 AJ'!H10+'DIST MAY'!H10+'AJ DEF'!H10+'DIST JUN'!H10+'1er Aj Cuat'!H10</f>
        <v>488470.92888282356</v>
      </c>
      <c r="I10" s="209">
        <f>+'DIST ABR'!I10+'FEIEF 1 TRIM'!I10+'FOFIR 1 AJ'!I10+'DIST MAY'!I10+'AJ DEF'!I10+'DIST JUN'!I10+'1er Aj Cuat'!I10</f>
        <v>154291.0973043227</v>
      </c>
      <c r="J10" s="209">
        <f>+'DIST ABR'!J10+'FEIEF 1 TRIM'!J10+'FOFIR 1 AJ'!J10+'DIST MAY'!J10+'AJ DEF'!J10+'DIST JUN'!J10+'1er Aj Cuat'!J10</f>
        <v>702043.20090837148</v>
      </c>
      <c r="K10" s="210">
        <f t="shared" si="0"/>
        <v>31955886.381741986</v>
      </c>
      <c r="L10" s="361">
        <v>44006</v>
      </c>
    </row>
    <row r="11" spans="1:12">
      <c r="A11" s="145" t="s">
        <v>10</v>
      </c>
      <c r="B11" s="209">
        <f>+'DIST ABR'!B11+'FEIEF 1 TRIM'!B11+'FOFIR 1 AJ'!B11+'DIST MAY'!B11+'AJ DEF'!B11+'DIST JUN'!B11+'1er Aj Cuat'!B11</f>
        <v>4089368.0500768181</v>
      </c>
      <c r="C11" s="209">
        <f>+'DIST ABR'!C11+'FEIEF 1 TRIM'!C11+'FOFIR 1 AJ'!C11+'DIST MAY'!C11+'AJ DEF'!C11+'DIST JUN'!C11+'1er Aj Cuat'!C11</f>
        <v>554520.77246244624</v>
      </c>
      <c r="D11" s="209">
        <f>+'DIST ABR'!D11+'FEIEF 1 TRIM'!D11+'FOFIR 1 AJ'!D11+'DIST MAY'!D11+'AJ DEF'!D11+'DIST JUN'!D11+'1er Aj Cuat'!D11</f>
        <v>910648.70896383026</v>
      </c>
      <c r="E11" s="209">
        <f>+'DIST ABR'!E11+'FEIEF 1 TRIM'!E11+'FOFIR 1 AJ'!E11+'DIST MAY'!E11+'AJ DEF'!E11+'DIST JUN'!E11+'1er Aj Cuat'!E11</f>
        <v>95183.79131044168</v>
      </c>
      <c r="F11" s="209">
        <f>+'DIST ABR'!F11+'FEIEF 1 TRIM'!F11+'FOFIR 1 AJ'!F11+'DIST MAY'!F11+'AJ DEF'!F11+'DIST JUN'!F11+'1er Aj Cuat'!F11</f>
        <v>261472.37923431164</v>
      </c>
      <c r="G11" s="209">
        <f>+'DIST ABR'!G11+'FEIEF 1 TRIM'!G11+'FOFIR 1 AJ'!G11+'DIST MAY'!G11+'AJ DEF'!G11+'DIST JUN'!G11+'1er Aj Cuat'!G11</f>
        <v>10181.083314520116</v>
      </c>
      <c r="H11" s="209">
        <f>+'DIST ABR'!H11+'FEIEF 1 TRIM'!H11+'FOFIR 1 AJ'!H11+'DIST MAY'!H11+'AJ DEF'!H11+'DIST JUN'!H11+'1er Aj Cuat'!H11</f>
        <v>81158.866290510166</v>
      </c>
      <c r="I11" s="209">
        <f>+'DIST ABR'!I11+'FEIEF 1 TRIM'!I11+'FOFIR 1 AJ'!I11+'DIST MAY'!I11+'AJ DEF'!I11+'DIST JUN'!I11+'1er Aj Cuat'!I11</f>
        <v>25635.283075242067</v>
      </c>
      <c r="J11" s="209">
        <f>+'DIST ABR'!J11+'FEIEF 1 TRIM'!J11+'FOFIR 1 AJ'!J11+'DIST MAY'!J11+'AJ DEF'!J11+'DIST JUN'!J11+'1er Aj Cuat'!J11</f>
        <v>270313.46392096003</v>
      </c>
      <c r="K11" s="210">
        <f t="shared" si="0"/>
        <v>6298482.3986490807</v>
      </c>
      <c r="L11" s="361">
        <v>44006</v>
      </c>
    </row>
    <row r="12" spans="1:12">
      <c r="A12" s="145" t="s">
        <v>11</v>
      </c>
      <c r="B12" s="209">
        <f>+'DIST ABR'!B12+'FEIEF 1 TRIM'!B12+'FOFIR 1 AJ'!B12+'DIST MAY'!B12+'AJ DEF'!B12+'DIST JUN'!B12+'1er Aj Cuat'!B12</f>
        <v>5941244.7299113916</v>
      </c>
      <c r="C12" s="209">
        <f>+'DIST ABR'!C12+'FEIEF 1 TRIM'!C12+'FOFIR 1 AJ'!C12+'DIST MAY'!C12+'AJ DEF'!C12+'DIST JUN'!C12+'1er Aj Cuat'!C12</f>
        <v>805636.36646914552</v>
      </c>
      <c r="D12" s="209">
        <f>+'DIST ABR'!D12+'FEIEF 1 TRIM'!D12+'FOFIR 1 AJ'!D12+'DIST MAY'!D12+'AJ DEF'!D12+'DIST JUN'!D12+'1er Aj Cuat'!D12</f>
        <v>474672.68086251727</v>
      </c>
      <c r="E12" s="209">
        <f>+'DIST ABR'!E12+'FEIEF 1 TRIM'!E12+'FOFIR 1 AJ'!E12+'DIST MAY'!E12+'AJ DEF'!E12+'DIST JUN'!E12+'1er Aj Cuat'!E12</f>
        <v>138287.91920197164</v>
      </c>
      <c r="F12" s="209">
        <f>+'DIST ABR'!F12+'FEIEF 1 TRIM'!F12+'FOFIR 1 AJ'!F12+'DIST MAY'!F12+'AJ DEF'!F12+'DIST JUN'!F12+'1er Aj Cuat'!F12</f>
        <v>379880.55272111419</v>
      </c>
      <c r="G12" s="209">
        <f>+'DIST ABR'!G12+'FEIEF 1 TRIM'!G12+'FOFIR 1 AJ'!G12+'DIST MAY'!G12+'AJ DEF'!G12+'DIST JUN'!G12+'1er Aj Cuat'!G12</f>
        <v>14791.602723566342</v>
      </c>
      <c r="H12" s="209">
        <f>+'DIST ABR'!H12+'FEIEF 1 TRIM'!H12+'FOFIR 1 AJ'!H12+'DIST MAY'!H12+'AJ DEF'!H12+'DIST JUN'!H12+'1er Aj Cuat'!H12</f>
        <v>117911.78508009789</v>
      </c>
      <c r="I12" s="209">
        <f>+'DIST ABR'!I12+'FEIEF 1 TRIM'!I12+'FOFIR 1 AJ'!I12+'DIST MAY'!I12+'AJ DEF'!I12+'DIST JUN'!I12+'1er Aj Cuat'!I12</f>
        <v>37244.260874906482</v>
      </c>
      <c r="J12" s="209">
        <f>+'DIST ABR'!J12+'FEIEF 1 TRIM'!J12+'FOFIR 1 AJ'!J12+'DIST MAY'!J12+'AJ DEF'!J12+'DIST JUN'!J12+'1er Aj Cuat'!J12</f>
        <v>82948.521671315233</v>
      </c>
      <c r="K12" s="210">
        <f t="shared" si="0"/>
        <v>7992618.419516026</v>
      </c>
      <c r="L12" s="361">
        <v>44006</v>
      </c>
    </row>
    <row r="13" spans="1:12">
      <c r="A13" s="145" t="s">
        <v>12</v>
      </c>
      <c r="B13" s="209">
        <f>+'DIST ABR'!B13+'FEIEF 1 TRIM'!B13+'FOFIR 1 AJ'!B13+'DIST MAY'!B13+'AJ DEF'!B13+'DIST JUN'!B13+'1er Aj Cuat'!B13</f>
        <v>12495306.965525823</v>
      </c>
      <c r="C13" s="209">
        <f>+'DIST ABR'!C13+'FEIEF 1 TRIM'!C13+'FOFIR 1 AJ'!C13+'DIST MAY'!C13+'AJ DEF'!C13+'DIST JUN'!C13+'1er Aj Cuat'!C13</f>
        <v>1694371.1560881897</v>
      </c>
      <c r="D13" s="209">
        <f>+'DIST ABR'!D13+'FEIEF 1 TRIM'!D13+'FOFIR 1 AJ'!D13+'DIST MAY'!D13+'AJ DEF'!D13+'DIST JUN'!D13+'1er Aj Cuat'!D13</f>
        <v>667534.74458688102</v>
      </c>
      <c r="E13" s="209">
        <f>+'DIST ABR'!E13+'FEIEF 1 TRIM'!E13+'FOFIR 1 AJ'!E13+'DIST MAY'!E13+'AJ DEF'!E13+'DIST JUN'!E13+'1er Aj Cuat'!E13</f>
        <v>290839.72780199535</v>
      </c>
      <c r="F13" s="209">
        <f>+'DIST ABR'!F13+'FEIEF 1 TRIM'!F13+'FOFIR 1 AJ'!F13+'DIST MAY'!F13+'AJ DEF'!F13+'DIST JUN'!F13+'1er Aj Cuat'!F13</f>
        <v>798944.38493442291</v>
      </c>
      <c r="G13" s="209">
        <f>+'DIST ABR'!G13+'FEIEF 1 TRIM'!G13+'FOFIR 1 AJ'!G13+'DIST MAY'!G13+'AJ DEF'!G13+'DIST JUN'!G13+'1er Aj Cuat'!G13</f>
        <v>31108.904774206421</v>
      </c>
      <c r="H13" s="209">
        <f>+'DIST ABR'!H13+'FEIEF 1 TRIM'!H13+'FOFIR 1 AJ'!H13+'DIST MAY'!H13+'AJ DEF'!H13+'DIST JUN'!H13+'1er Aj Cuat'!H13</f>
        <v>247985.73639145558</v>
      </c>
      <c r="I13" s="209">
        <f>+'DIST ABR'!I13+'FEIEF 1 TRIM'!I13+'FOFIR 1 AJ'!I13+'DIST MAY'!I13+'AJ DEF'!I13+'DIST JUN'!I13+'1er Aj Cuat'!I13</f>
        <v>78330.130047179598</v>
      </c>
      <c r="J13" s="209">
        <f>+'DIST ABR'!J13+'FEIEF 1 TRIM'!J13+'FOFIR 1 AJ'!J13+'DIST MAY'!J13+'AJ DEF'!J13+'DIST JUN'!J13+'1er Aj Cuat'!J13</f>
        <v>151449.24681453221</v>
      </c>
      <c r="K13" s="210">
        <f t="shared" si="0"/>
        <v>16455870.996964686</v>
      </c>
      <c r="L13" s="361">
        <v>44006</v>
      </c>
    </row>
    <row r="14" spans="1:12">
      <c r="A14" s="145" t="s">
        <v>13</v>
      </c>
      <c r="B14" s="209">
        <f>+'DIST ABR'!B14+'FEIEF 1 TRIM'!B14+'FOFIR 1 AJ'!B14+'DIST MAY'!B14+'AJ DEF'!B14+'DIST JUN'!B14+'1er Aj Cuat'!B14</f>
        <v>6357731.5408689985</v>
      </c>
      <c r="C14" s="209">
        <f>+'DIST ABR'!C14+'FEIEF 1 TRIM'!C14+'FOFIR 1 AJ'!C14+'DIST MAY'!C14+'AJ DEF'!C14+'DIST JUN'!C14+'1er Aj Cuat'!C14</f>
        <v>862112.22907297616</v>
      </c>
      <c r="D14" s="209">
        <f>+'DIST ABR'!D14+'FEIEF 1 TRIM'!D14+'FOFIR 1 AJ'!D14+'DIST MAY'!D14+'AJ DEF'!D14+'DIST JUN'!D14+'1er Aj Cuat'!D14</f>
        <v>559036.49843699834</v>
      </c>
      <c r="E14" s="209">
        <f>+'DIST ABR'!E14+'FEIEF 1 TRIM'!E14+'FOFIR 1 AJ'!E14+'DIST MAY'!E14+'AJ DEF'!E14+'DIST JUN'!E14+'1er Aj Cuat'!E14</f>
        <v>147982.03164484547</v>
      </c>
      <c r="F14" s="209">
        <f>+'DIST ABR'!F14+'FEIEF 1 TRIM'!F14+'FOFIR 1 AJ'!F14+'DIST MAY'!F14+'AJ DEF'!F14+'DIST JUN'!F14+'1er Aj Cuat'!F14</f>
        <v>406510.53467608913</v>
      </c>
      <c r="G14" s="209">
        <f>+'DIST ABR'!G14+'FEIEF 1 TRIM'!G14+'FOFIR 1 AJ'!G14+'DIST MAY'!G14+'AJ DEF'!G14+'DIST JUN'!G14+'1er Aj Cuat'!G14</f>
        <v>15828.507905450992</v>
      </c>
      <c r="H14" s="209">
        <f>+'DIST ABR'!H14+'FEIEF 1 TRIM'!H14+'FOFIR 1 AJ'!H14+'DIST MAY'!H14+'AJ DEF'!H14+'DIST JUN'!H14+'1er Aj Cuat'!H14</f>
        <v>126177.51146822149</v>
      </c>
      <c r="I14" s="209">
        <f>+'DIST ABR'!I14+'FEIEF 1 TRIM'!I14+'FOFIR 1 AJ'!I14+'DIST MAY'!I14+'AJ DEF'!I14+'DIST JUN'!I14+'1er Aj Cuat'!I14</f>
        <v>39855.118387671202</v>
      </c>
      <c r="J14" s="209">
        <f>+'DIST ABR'!J14+'FEIEF 1 TRIM'!J14+'FOFIR 1 AJ'!J14+'DIST MAY'!J14+'AJ DEF'!J14+'DIST JUN'!J14+'1er Aj Cuat'!J14</f>
        <v>302387.03479320533</v>
      </c>
      <c r="K14" s="210">
        <f t="shared" si="0"/>
        <v>8817621.0072544571</v>
      </c>
      <c r="L14" s="361">
        <v>44006</v>
      </c>
    </row>
    <row r="15" spans="1:12">
      <c r="A15" s="145" t="s">
        <v>14</v>
      </c>
      <c r="B15" s="209">
        <f>+'DIST ABR'!B15+'FEIEF 1 TRIM'!B15+'FOFIR 1 AJ'!B15+'DIST MAY'!B15+'AJ DEF'!B15+'DIST JUN'!B15+'1er Aj Cuat'!B15</f>
        <v>34823666.074332453</v>
      </c>
      <c r="C15" s="209">
        <f>+'DIST ABR'!C15+'FEIEF 1 TRIM'!C15+'FOFIR 1 AJ'!C15+'DIST MAY'!C15+'AJ DEF'!C15+'DIST JUN'!C15+'1er Aj Cuat'!C15</f>
        <v>4722110.1096905107</v>
      </c>
      <c r="D15" s="209">
        <f>+'DIST ABR'!D15+'FEIEF 1 TRIM'!D15+'FOFIR 1 AJ'!D15+'DIST MAY'!D15+'AJ DEF'!D15+'DIST JUN'!D15+'1er Aj Cuat'!D15</f>
        <v>509734.47079434589</v>
      </c>
      <c r="E15" s="209">
        <f>+'DIST ABR'!E15+'FEIEF 1 TRIM'!E15+'FOFIR 1 AJ'!E15+'DIST MAY'!E15+'AJ DEF'!E15+'DIST JUN'!E15+'1er Aj Cuat'!E15</f>
        <v>810552.76113420574</v>
      </c>
      <c r="F15" s="209">
        <f>+'DIST ABR'!F15+'FEIEF 1 TRIM'!F15+'FOFIR 1 AJ'!F15+'DIST MAY'!F15+'AJ DEF'!F15+'DIST JUN'!F15+'1er Aj Cuat'!F15</f>
        <v>2226609.7623435589</v>
      </c>
      <c r="G15" s="209">
        <f>+'DIST ABR'!G15+'FEIEF 1 TRIM'!G15+'FOFIR 1 AJ'!G15+'DIST MAY'!G15+'AJ DEF'!G15+'DIST JUN'!G15+'1er Aj Cuat'!G15</f>
        <v>86698.639319869078</v>
      </c>
      <c r="H15" s="209">
        <f>+'DIST ABR'!H15+'FEIEF 1 TRIM'!H15+'FOFIR 1 AJ'!H15+'DIST MAY'!H15+'AJ DEF'!H15+'DIST JUN'!H15+'1er Aj Cuat'!H15</f>
        <v>691121.27450084419</v>
      </c>
      <c r="I15" s="209">
        <f>+'DIST ABR'!I15+'FEIEF 1 TRIM'!I15+'FOFIR 1 AJ'!I15+'DIST MAY'!I15+'AJ DEF'!I15+'DIST JUN'!I15+'1er Aj Cuat'!I15</f>
        <v>218301.34304405458</v>
      </c>
      <c r="J15" s="209">
        <f>+'DIST ABR'!J15+'FEIEF 1 TRIM'!J15+'FOFIR 1 AJ'!J15+'DIST MAY'!J15+'AJ DEF'!J15+'DIST JUN'!J15+'1er Aj Cuat'!J15</f>
        <v>492473.69477463979</v>
      </c>
      <c r="K15" s="210">
        <f t="shared" si="0"/>
        <v>44581268.129934482</v>
      </c>
      <c r="L15" s="361">
        <v>44006</v>
      </c>
    </row>
    <row r="16" spans="1:12">
      <c r="A16" s="145" t="s">
        <v>15</v>
      </c>
      <c r="B16" s="209">
        <f>+'DIST ABR'!B16+'FEIEF 1 TRIM'!B16+'FOFIR 1 AJ'!B16+'DIST MAY'!B16+'AJ DEF'!B16+'DIST JUN'!B16+'1er Aj Cuat'!B16</f>
        <v>4445617.4218403967</v>
      </c>
      <c r="C16" s="209">
        <f>+'DIST ABR'!C16+'FEIEF 1 TRIM'!C16+'FOFIR 1 AJ'!C16+'DIST MAY'!C16+'AJ DEF'!C16+'DIST JUN'!C16+'1er Aj Cuat'!C16</f>
        <v>602828.40200336999</v>
      </c>
      <c r="D16" s="209">
        <f>+'DIST ABR'!D16+'FEIEF 1 TRIM'!D16+'FOFIR 1 AJ'!D16+'DIST MAY'!D16+'AJ DEF'!D16+'DIST JUN'!D16+'1er Aj Cuat'!D16</f>
        <v>260332.55122818949</v>
      </c>
      <c r="E16" s="209">
        <f>+'DIST ABR'!E16+'FEIEF 1 TRIM'!E16+'FOFIR 1 AJ'!E16+'DIST MAY'!E16+'AJ DEF'!E16+'DIST JUN'!E16+'1er Aj Cuat'!E16</f>
        <v>103475.82211842519</v>
      </c>
      <c r="F16" s="209">
        <f>+'DIST ABR'!F16+'FEIEF 1 TRIM'!F16+'FOFIR 1 AJ'!F16+'DIST MAY'!F16+'AJ DEF'!F16+'DIST JUN'!F16+'1er Aj Cuat'!F16</f>
        <v>284250.80604624946</v>
      </c>
      <c r="G16" s="209">
        <f>+'DIST ABR'!G16+'FEIEF 1 TRIM'!G16+'FOFIR 1 AJ'!G16+'DIST MAY'!G16+'AJ DEF'!G16+'DIST JUN'!G16+'1er Aj Cuat'!G16</f>
        <v>11068.018530488829</v>
      </c>
      <c r="H16" s="209">
        <f>+'DIST ABR'!H16+'FEIEF 1 TRIM'!H16+'FOFIR 1 AJ'!H16+'DIST MAY'!H16+'AJ DEF'!H16+'DIST JUN'!H16+'1er Aj Cuat'!H16</f>
        <v>88229.101782885409</v>
      </c>
      <c r="I16" s="209">
        <f>+'DIST ABR'!I16+'FEIEF 1 TRIM'!I16+'FOFIR 1 AJ'!I16+'DIST MAY'!I16+'AJ DEF'!I16+'DIST JUN'!I16+'1er Aj Cuat'!I16</f>
        <v>27868.526299794805</v>
      </c>
      <c r="J16" s="209">
        <f>+'DIST ABR'!J16+'FEIEF 1 TRIM'!J16+'FOFIR 1 AJ'!J16+'DIST MAY'!J16+'AJ DEF'!J16+'DIST JUN'!J16+'1er Aj Cuat'!J16</f>
        <v>47341.874252328838</v>
      </c>
      <c r="K16" s="210">
        <f t="shared" si="0"/>
        <v>5871012.524102129</v>
      </c>
      <c r="L16" s="361">
        <v>44006</v>
      </c>
    </row>
    <row r="17" spans="1:12">
      <c r="A17" s="145" t="s">
        <v>16</v>
      </c>
      <c r="B17" s="209">
        <f>+'DIST ABR'!B17+'FEIEF 1 TRIM'!B17+'FOFIR 1 AJ'!B17+'DIST MAY'!B17+'AJ DEF'!B17+'DIST JUN'!B17+'1er Aj Cuat'!B17</f>
        <v>3095808.8227419946</v>
      </c>
      <c r="C17" s="209">
        <f>+'DIST ABR'!C17+'FEIEF 1 TRIM'!C17+'FOFIR 1 AJ'!C17+'DIST MAY'!C17+'AJ DEF'!C17+'DIST JUN'!C17+'1er Aj Cuat'!C17</f>
        <v>419793.54236669868</v>
      </c>
      <c r="D17" s="209">
        <f>+'DIST ABR'!D17+'FEIEF 1 TRIM'!D17+'FOFIR 1 AJ'!D17+'DIST MAY'!D17+'AJ DEF'!D17+'DIST JUN'!D17+'1er Aj Cuat'!D17</f>
        <v>796842.58748585451</v>
      </c>
      <c r="E17" s="209">
        <f>+'DIST ABR'!E17+'FEIEF 1 TRIM'!E17+'FOFIR 1 AJ'!E17+'DIST MAY'!E17+'AJ DEF'!E17+'DIST JUN'!E17+'1er Aj Cuat'!E17</f>
        <v>72057.789201772335</v>
      </c>
      <c r="F17" s="209">
        <f>+'DIST ABR'!F17+'FEIEF 1 TRIM'!F17+'FOFIR 1 AJ'!F17+'DIST MAY'!F17+'AJ DEF'!F17+'DIST JUN'!F17+'1er Aj Cuat'!F17</f>
        <v>197944.64294347799</v>
      </c>
      <c r="G17" s="209">
        <f>+'DIST ABR'!G17+'FEIEF 1 TRIM'!G17+'FOFIR 1 AJ'!G17+'DIST MAY'!G17+'AJ DEF'!G17+'DIST JUN'!G17+'1er Aj Cuat'!G17</f>
        <v>7707.4714636092995</v>
      </c>
      <c r="H17" s="209">
        <f>+'DIST ABR'!H17+'FEIEF 1 TRIM'!H17+'FOFIR 1 AJ'!H17+'DIST MAY'!H17+'AJ DEF'!H17+'DIST JUN'!H17+'1er Aj Cuat'!H17</f>
        <v>61440.38179717755</v>
      </c>
      <c r="I17" s="209">
        <f>+'DIST ABR'!I17+'FEIEF 1 TRIM'!I17+'FOFIR 1 AJ'!I17+'DIST MAY'!I17+'AJ DEF'!I17+'DIST JUN'!I17+'1er Aj Cuat'!I17</f>
        <v>19406.894793030948</v>
      </c>
      <c r="J17" s="209">
        <f>+'DIST ABR'!J17+'FEIEF 1 TRIM'!J17+'FOFIR 1 AJ'!J17+'DIST MAY'!J17+'AJ DEF'!J17+'DIST JUN'!J17+'1er Aj Cuat'!J17</f>
        <v>31333.106876493588</v>
      </c>
      <c r="K17" s="210">
        <f t="shared" si="0"/>
        <v>4702335.2396701109</v>
      </c>
      <c r="L17" s="361">
        <v>44006</v>
      </c>
    </row>
    <row r="18" spans="1:12">
      <c r="A18" s="145" t="s">
        <v>17</v>
      </c>
      <c r="B18" s="209">
        <f>+'DIST ABR'!B18+'FEIEF 1 TRIM'!B18+'FOFIR 1 AJ'!B18+'DIST MAY'!B18+'AJ DEF'!B18+'DIST JUN'!B18+'1er Aj Cuat'!B18</f>
        <v>27150658.658589307</v>
      </c>
      <c r="C18" s="209">
        <f>+'DIST ABR'!C18+'FEIEF 1 TRIM'!C18+'FOFIR 1 AJ'!C18+'DIST MAY'!C18+'AJ DEF'!C18+'DIST JUN'!C18+'1er Aj Cuat'!C18</f>
        <v>3681645.6792003191</v>
      </c>
      <c r="D18" s="209">
        <f>+'DIST ABR'!D18+'FEIEF 1 TRIM'!D18+'FOFIR 1 AJ'!D18+'DIST MAY'!D18+'AJ DEF'!D18+'DIST JUN'!D18+'1er Aj Cuat'!D18</f>
        <v>402247.35674527264</v>
      </c>
      <c r="E18" s="209">
        <f>+'DIST ABR'!E18+'FEIEF 1 TRIM'!E18+'FOFIR 1 AJ'!E18+'DIST MAY'!E18+'AJ DEF'!E18+'DIST JUN'!E18+'1er Aj Cuat'!E18</f>
        <v>631956.47739548795</v>
      </c>
      <c r="F18" s="209">
        <f>+'DIST ABR'!F18+'FEIEF 1 TRIM'!F18+'FOFIR 1 AJ'!F18+'DIST MAY'!F18+'AJ DEF'!F18+'DIST JUN'!F18+'1er Aj Cuat'!F18</f>
        <v>1736001.0716341988</v>
      </c>
      <c r="G18" s="209">
        <f>+'DIST ABR'!G18+'FEIEF 1 TRIM'!G18+'FOFIR 1 AJ'!G18+'DIST MAY'!G18+'AJ DEF'!G18+'DIST JUN'!G18+'1er Aj Cuat'!G18</f>
        <v>67595.558644324556</v>
      </c>
      <c r="H18" s="209">
        <f>+'DIST ABR'!H18+'FEIEF 1 TRIM'!H18+'FOFIR 1 AJ'!H18+'DIST MAY'!H18+'AJ DEF'!H18+'DIST JUN'!H18+'1er Aj Cuat'!H18</f>
        <v>538840.39019924821</v>
      </c>
      <c r="I18" s="209">
        <f>+'DIST ABR'!I18+'FEIEF 1 TRIM'!I18+'FOFIR 1 AJ'!I18+'DIST MAY'!I18+'AJ DEF'!I18+'DIST JUN'!I18+'1er Aj Cuat'!I18</f>
        <v>170201.07064687769</v>
      </c>
      <c r="J18" s="209">
        <f>+'DIST ABR'!J18+'FEIEF 1 TRIM'!J18+'FOFIR 1 AJ'!J18+'DIST MAY'!J18+'AJ DEF'!J18+'DIST JUN'!J18+'1er Aj Cuat'!J18</f>
        <v>455418.62876763393</v>
      </c>
      <c r="K18" s="210">
        <f t="shared" si="0"/>
        <v>34834564.891822666</v>
      </c>
      <c r="L18" s="361">
        <v>44006</v>
      </c>
    </row>
    <row r="19" spans="1:12">
      <c r="A19" s="145" t="s">
        <v>18</v>
      </c>
      <c r="B19" s="209">
        <f>+'DIST ABR'!B19+'FEIEF 1 TRIM'!B19+'FOFIR 1 AJ'!B19+'DIST MAY'!B19+'AJ DEF'!B19+'DIST JUN'!B19+'1er Aj Cuat'!B19</f>
        <v>33301215.167207323</v>
      </c>
      <c r="C19" s="209">
        <f>+'DIST ABR'!C19+'FEIEF 1 TRIM'!C19+'FOFIR 1 AJ'!C19+'DIST MAY'!C19+'AJ DEF'!C19+'DIST JUN'!C19+'1er Aj Cuat'!C19</f>
        <v>4515664.8490250353</v>
      </c>
      <c r="D19" s="209">
        <f>+'DIST ABR'!D19+'FEIEF 1 TRIM'!D19+'FOFIR 1 AJ'!D19+'DIST MAY'!D19+'AJ DEF'!D19+'DIST JUN'!D19+'1er Aj Cuat'!D19</f>
        <v>650219.37326295394</v>
      </c>
      <c r="E19" s="209">
        <f>+'DIST ABR'!E19+'FEIEF 1 TRIM'!E19+'FOFIR 1 AJ'!E19+'DIST MAY'!E19+'AJ DEF'!E19+'DIST JUN'!E19+'1er Aj Cuat'!E19</f>
        <v>775116.32018547086</v>
      </c>
      <c r="F19" s="209">
        <f>+'DIST ABR'!F19+'FEIEF 1 TRIM'!F19+'FOFIR 1 AJ'!F19+'DIST MAY'!F19+'AJ DEF'!F19+'DIST JUN'!F19+'1er Aj Cuat'!F19</f>
        <v>2129264.9266430978</v>
      </c>
      <c r="G19" s="209">
        <f>+'DIST ABR'!G19+'FEIEF 1 TRIM'!G19+'FOFIR 1 AJ'!G19+'DIST MAY'!G19+'AJ DEF'!G19+'DIST JUN'!G19+'1er Aj Cuat'!G19</f>
        <v>82908.273831143626</v>
      </c>
      <c r="H19" s="209">
        <f>+'DIST ABR'!H19+'FEIEF 1 TRIM'!H19+'FOFIR 1 AJ'!H19+'DIST MAY'!H19+'AJ DEF'!H19+'DIST JUN'!H19+'1er Aj Cuat'!H19</f>
        <v>660906.24173975224</v>
      </c>
      <c r="I19" s="209">
        <f>+'DIST ABR'!I19+'FEIEF 1 TRIM'!I19+'FOFIR 1 AJ'!I19+'DIST MAY'!I19+'AJ DEF'!I19+'DIST JUN'!I19+'1er Aj Cuat'!I19</f>
        <v>208757.45765775917</v>
      </c>
      <c r="J19" s="209">
        <f>+'DIST ABR'!J19+'FEIEF 1 TRIM'!J19+'FOFIR 1 AJ'!J19+'DIST MAY'!J19+'AJ DEF'!J19+'DIST JUN'!J19+'1er Aj Cuat'!J19</f>
        <v>1780121.5624526222</v>
      </c>
      <c r="K19" s="210">
        <f t="shared" si="0"/>
        <v>44104174.172005154</v>
      </c>
      <c r="L19" s="361">
        <v>44006</v>
      </c>
    </row>
    <row r="20" spans="1:12">
      <c r="A20" s="145" t="s">
        <v>19</v>
      </c>
      <c r="B20" s="209">
        <f>+'DIST ABR'!B20+'FEIEF 1 TRIM'!B20+'FOFIR 1 AJ'!B20+'DIST MAY'!B20+'AJ DEF'!B20+'DIST JUN'!B20+'1er Aj Cuat'!B20</f>
        <v>5218366.0205280157</v>
      </c>
      <c r="C20" s="209">
        <f>+'DIST ABR'!C20+'FEIEF 1 TRIM'!C20+'FOFIR 1 AJ'!C20+'DIST MAY'!C20+'AJ DEF'!C20+'DIST JUN'!C20+'1er Aj Cuat'!C20</f>
        <v>707613.57776065648</v>
      </c>
      <c r="D20" s="209">
        <f>+'DIST ABR'!D20+'FEIEF 1 TRIM'!D20+'FOFIR 1 AJ'!D20+'DIST MAY'!D20+'AJ DEF'!D20+'DIST JUN'!D20+'1er Aj Cuat'!D20</f>
        <v>266218.95789358427</v>
      </c>
      <c r="E20" s="209">
        <f>+'DIST ABR'!E20+'FEIEF 1 TRIM'!E20+'FOFIR 1 AJ'!E20+'DIST MAY'!E20+'AJ DEF'!E20+'DIST JUN'!E20+'1er Aj Cuat'!E20</f>
        <v>121462.25436228665</v>
      </c>
      <c r="F20" s="209">
        <f>+'DIST ABR'!F20+'FEIEF 1 TRIM'!F20+'FOFIR 1 AJ'!F20+'DIST MAY'!F20+'AJ DEF'!F20+'DIST JUN'!F20+'1er Aj Cuat'!F20</f>
        <v>333660.00868454867</v>
      </c>
      <c r="G20" s="209">
        <f>+'DIST ABR'!G20+'FEIEF 1 TRIM'!G20+'FOFIR 1 AJ'!G20+'DIST MAY'!G20+'AJ DEF'!G20+'DIST JUN'!G20+'1er Aj Cuat'!G20</f>
        <v>12991.889839717043</v>
      </c>
      <c r="H20" s="209">
        <f>+'DIST ABR'!H20+'FEIEF 1 TRIM'!H20+'FOFIR 1 AJ'!H20+'DIST MAY'!H20+'AJ DEF'!H20+'DIST JUN'!H20+'1er Aj Cuat'!H20</f>
        <v>103565.31007450382</v>
      </c>
      <c r="I20" s="209">
        <f>+'DIST ABR'!I20+'FEIEF 1 TRIM'!I20+'FOFIR 1 AJ'!I20+'DIST MAY'!I20+'AJ DEF'!I20+'DIST JUN'!I20+'1er Aj Cuat'!I20</f>
        <v>32712.704869875241</v>
      </c>
      <c r="J20" s="209">
        <f>+'DIST ABR'!J20+'FEIEF 1 TRIM'!J20+'FOFIR 1 AJ'!J20+'DIST MAY'!J20+'AJ DEF'!J20+'DIST JUN'!J20+'1er Aj Cuat'!J20</f>
        <v>65274.275268366859</v>
      </c>
      <c r="K20" s="210">
        <f t="shared" si="0"/>
        <v>6861864.9992815545</v>
      </c>
      <c r="L20" s="361">
        <v>44006</v>
      </c>
    </row>
    <row r="21" spans="1:12">
      <c r="A21" s="145" t="s">
        <v>20</v>
      </c>
      <c r="B21" s="209">
        <f>+'DIST ABR'!B21+'FEIEF 1 TRIM'!B21+'FOFIR 1 AJ'!B21+'DIST MAY'!B21+'AJ DEF'!B21+'DIST JUN'!B21+'1er Aj Cuat'!B21</f>
        <v>71331974.988745004</v>
      </c>
      <c r="C21" s="209">
        <f>+'DIST ABR'!C21+'FEIEF 1 TRIM'!C21+'FOFIR 1 AJ'!C21+'DIST MAY'!C21+'AJ DEF'!C21+'DIST JUN'!C21+'1er Aj Cuat'!C21</f>
        <v>9672658.8039165959</v>
      </c>
      <c r="D21" s="209">
        <f>+'DIST ABR'!D21+'FEIEF 1 TRIM'!D21+'FOFIR 1 AJ'!D21+'DIST MAY'!D21+'AJ DEF'!D21+'DIST JUN'!D21+'1er Aj Cuat'!D21</f>
        <v>985338.78188545851</v>
      </c>
      <c r="E21" s="209">
        <f>+'DIST ABR'!E21+'FEIEF 1 TRIM'!E21+'FOFIR 1 AJ'!E21+'DIST MAY'!E21+'AJ DEF'!E21+'DIST JUN'!E21+'1er Aj Cuat'!E21</f>
        <v>1660317.1291864542</v>
      </c>
      <c r="F21" s="209">
        <f>+'DIST ABR'!F21+'FEIEF 1 TRIM'!F21+'FOFIR 1 AJ'!F21+'DIST MAY'!F21+'AJ DEF'!F21+'DIST JUN'!F21+'1er Aj Cuat'!F21</f>
        <v>4560934.8406385696</v>
      </c>
      <c r="G21" s="209">
        <f>+'DIST ABR'!G21+'FEIEF 1 TRIM'!G21+'FOFIR 1 AJ'!G21+'DIST MAY'!G21+'AJ DEF'!G21+'DIST JUN'!G21+'1er Aj Cuat'!G21</f>
        <v>177591.44480429828</v>
      </c>
      <c r="H21" s="209">
        <f>+'DIST ABR'!H21+'FEIEF 1 TRIM'!H21+'FOFIR 1 AJ'!H21+'DIST MAY'!H21+'AJ DEF'!H21+'DIST JUN'!H21+'1er Aj Cuat'!H21</f>
        <v>1415676.4931541984</v>
      </c>
      <c r="I21" s="209">
        <f>+'DIST ABR'!I21+'FEIEF 1 TRIM'!I21+'FOFIR 1 AJ'!I21+'DIST MAY'!I21+'AJ DEF'!I21+'DIST JUN'!I21+'1er Aj Cuat'!I21</f>
        <v>447163.31441925734</v>
      </c>
      <c r="J21" s="209">
        <f>+'DIST ABR'!J21+'FEIEF 1 TRIM'!J21+'FOFIR 1 AJ'!J21+'DIST MAY'!J21+'AJ DEF'!J21+'DIST JUN'!J21+'1er Aj Cuat'!J21</f>
        <v>3029604.8989178827</v>
      </c>
      <c r="K21" s="210">
        <f t="shared" si="0"/>
        <v>93281260.695667714</v>
      </c>
      <c r="L21" s="361">
        <v>44006</v>
      </c>
    </row>
    <row r="22" spans="1:12">
      <c r="A22" s="145" t="s">
        <v>21</v>
      </c>
      <c r="B22" s="209">
        <f>+'DIST ABR'!B22+'FEIEF 1 TRIM'!B22+'FOFIR 1 AJ'!B22+'DIST MAY'!B22+'AJ DEF'!B22+'DIST JUN'!B22+'1er Aj Cuat'!B22</f>
        <v>10531896.50991841</v>
      </c>
      <c r="C22" s="209">
        <f>+'DIST ABR'!C22+'FEIEF 1 TRIM'!C22+'FOFIR 1 AJ'!C22+'DIST MAY'!C22+'AJ DEF'!C22+'DIST JUN'!C22+'1er Aj Cuat'!C22</f>
        <v>1428131.5148595618</v>
      </c>
      <c r="D22" s="209">
        <f>+'DIST ABR'!D22+'FEIEF 1 TRIM'!D22+'FOFIR 1 AJ'!D22+'DIST MAY'!D22+'AJ DEF'!D22+'DIST JUN'!D22+'1er Aj Cuat'!D22</f>
        <v>765699.43958805618</v>
      </c>
      <c r="E22" s="209">
        <f>+'DIST ABR'!E22+'FEIEF 1 TRIM'!E22+'FOFIR 1 AJ'!E22+'DIST MAY'!E22+'AJ DEF'!E22+'DIST JUN'!E22+'1er Aj Cuat'!E22</f>
        <v>245139.54900303285</v>
      </c>
      <c r="F22" s="209">
        <f>+'DIST ABR'!F22+'FEIEF 1 TRIM'!F22+'FOFIR 1 AJ'!F22+'DIST MAY'!F22+'AJ DEF'!F22+'DIST JUN'!F22+'1er Aj Cuat'!F22</f>
        <v>673404.79129683133</v>
      </c>
      <c r="G22" s="209">
        <f>+'DIST ABR'!G22+'FEIEF 1 TRIM'!G22+'FOFIR 1 AJ'!G22+'DIST MAY'!G22+'AJ DEF'!G22+'DIST JUN'!G22+'1er Aj Cuat'!G22</f>
        <v>26220.705623542184</v>
      </c>
      <c r="H22" s="209">
        <f>+'DIST ABR'!H22+'FEIEF 1 TRIM'!H22+'FOFIR 1 AJ'!H22+'DIST MAY'!H22+'AJ DEF'!H22+'DIST JUN'!H22+'1er Aj Cuat'!H22</f>
        <v>209019.28370519311</v>
      </c>
      <c r="I22" s="209">
        <f>+'DIST ABR'!I22+'FEIEF 1 TRIM'!I22+'FOFIR 1 AJ'!I22+'DIST MAY'!I22+'AJ DEF'!I22+'DIST JUN'!I22+'1er Aj Cuat'!I22</f>
        <v>66021.97333298008</v>
      </c>
      <c r="J22" s="209">
        <f>+'DIST ABR'!J22+'FEIEF 1 TRIM'!J22+'FOFIR 1 AJ'!J22+'DIST MAY'!J22+'AJ DEF'!J22+'DIST JUN'!J22+'1er Aj Cuat'!J22</f>
        <v>166285.7510050452</v>
      </c>
      <c r="K22" s="210">
        <f t="shared" si="0"/>
        <v>14111819.518332656</v>
      </c>
      <c r="L22" s="361">
        <v>44006</v>
      </c>
    </row>
    <row r="23" spans="1:12">
      <c r="A23" s="145" t="s">
        <v>22</v>
      </c>
      <c r="B23" s="209">
        <f>+'DIST ABR'!B23+'FEIEF 1 TRIM'!B23+'FOFIR 1 AJ'!B23+'DIST MAY'!B23+'AJ DEF'!B23+'DIST JUN'!B23+'1er Aj Cuat'!B23</f>
        <v>1689320.6826691413</v>
      </c>
      <c r="C23" s="209">
        <f>+'DIST ABR'!C23+'FEIEF 1 TRIM'!C23+'FOFIR 1 AJ'!C23+'DIST MAY'!C23+'AJ DEF'!C23+'DIST JUN'!C23+'1er Aj Cuat'!C23</f>
        <v>229072.90281022331</v>
      </c>
      <c r="D23" s="209">
        <f>+'DIST ABR'!D23+'FEIEF 1 TRIM'!D23+'FOFIR 1 AJ'!D23+'DIST MAY'!D23+'AJ DEF'!D23+'DIST JUN'!D23+'1er Aj Cuat'!D23</f>
        <v>1003421.7088362044</v>
      </c>
      <c r="E23" s="209">
        <f>+'DIST ABR'!E23+'FEIEF 1 TRIM'!E23+'FOFIR 1 AJ'!E23+'DIST MAY'!E23+'AJ DEF'!E23+'DIST JUN'!E23+'1er Aj Cuat'!E23</f>
        <v>39320.487993877658</v>
      </c>
      <c r="F23" s="209">
        <f>+'DIST ABR'!F23+'FEIEF 1 TRIM'!F23+'FOFIR 1 AJ'!F23+'DIST MAY'!F23+'AJ DEF'!F23+'DIST JUN'!F23+'1er Aj Cuat'!F23</f>
        <v>108014.41513168139</v>
      </c>
      <c r="G23" s="209">
        <f>+'DIST ABR'!G23+'FEIEF 1 TRIM'!G23+'FOFIR 1 AJ'!G23+'DIST MAY'!G23+'AJ DEF'!G23+'DIST JUN'!G23+'1er Aj Cuat'!G23</f>
        <v>4205.8123418050964</v>
      </c>
      <c r="H23" s="209">
        <f>+'DIST ABR'!H23+'FEIEF 1 TRIM'!H23+'FOFIR 1 AJ'!H23+'DIST MAY'!H23+'AJ DEF'!H23+'DIST JUN'!H23+'1er Aj Cuat'!H23</f>
        <v>33526.782066965759</v>
      </c>
      <c r="I23" s="209">
        <f>+'DIST ABR'!I23+'FEIEF 1 TRIM'!I23+'FOFIR 1 AJ'!I23+'DIST MAY'!I23+'AJ DEF'!I23+'DIST JUN'!I23+'1er Aj Cuat'!I23</f>
        <v>10589.952622207999</v>
      </c>
      <c r="J23" s="209">
        <f>+'DIST ABR'!J23+'FEIEF 1 TRIM'!J23+'FOFIR 1 AJ'!J23+'DIST MAY'!J23+'AJ DEF'!J23+'DIST JUN'!J23+'1er Aj Cuat'!J23</f>
        <v>13053.868566913276</v>
      </c>
      <c r="K23" s="210">
        <f t="shared" si="0"/>
        <v>3130526.6130390204</v>
      </c>
      <c r="L23" s="361">
        <v>44006</v>
      </c>
    </row>
    <row r="24" spans="1:12">
      <c r="A24" s="145" t="s">
        <v>23</v>
      </c>
      <c r="B24" s="209">
        <f>+'DIST ABR'!B24+'FEIEF 1 TRIM'!B24+'FOFIR 1 AJ'!B24+'DIST MAY'!B24+'AJ DEF'!B24+'DIST JUN'!B24+'1er Aj Cuat'!B24</f>
        <v>7823229.6422071988</v>
      </c>
      <c r="C24" s="209">
        <f>+'DIST ABR'!C24+'FEIEF 1 TRIM'!C24+'FOFIR 1 AJ'!C24+'DIST MAY'!C24+'AJ DEF'!C24+'DIST JUN'!C24+'1er Aj Cuat'!C24</f>
        <v>1060834.6549453652</v>
      </c>
      <c r="D24" s="209">
        <f>+'DIST ABR'!D24+'FEIEF 1 TRIM'!D24+'FOFIR 1 AJ'!D24+'DIST MAY'!D24+'AJ DEF'!D24+'DIST JUN'!D24+'1er Aj Cuat'!D24</f>
        <v>0</v>
      </c>
      <c r="E24" s="209">
        <f>+'DIST ABR'!E24+'FEIEF 1 TRIM'!E24+'FOFIR 1 AJ'!E24+'DIST MAY'!E24+'AJ DEF'!E24+'DIST JUN'!E24+'1er Aj Cuat'!E24</f>
        <v>182092.84381324478</v>
      </c>
      <c r="F24" s="209">
        <f>+'DIST ABR'!F24+'FEIEF 1 TRIM'!F24+'FOFIR 1 AJ'!F24+'DIST MAY'!F24+'AJ DEF'!F24+'DIST JUN'!F24+'1er Aj Cuat'!F24</f>
        <v>500213.83323662524</v>
      </c>
      <c r="G24" s="209">
        <f>+'DIST ABR'!G24+'FEIEF 1 TRIM'!G24+'FOFIR 1 AJ'!G24+'DIST MAY'!G24+'AJ DEF'!G24+'DIST JUN'!G24+'1er Aj Cuat'!G24</f>
        <v>19477.081006303331</v>
      </c>
      <c r="H24" s="209">
        <f>+'DIST ABR'!H24+'FEIEF 1 TRIM'!H24+'FOFIR 1 AJ'!H24+'DIST MAY'!H24+'AJ DEF'!H24+'DIST JUN'!H24+'1er Aj Cuat'!H24</f>
        <v>155262.24118661141</v>
      </c>
      <c r="I24" s="209">
        <f>+'DIST ABR'!I24+'FEIEF 1 TRIM'!I24+'FOFIR 1 AJ'!I24+'DIST MAY'!I24+'AJ DEF'!I24+'DIST JUN'!I24+'1er Aj Cuat'!I24</f>
        <v>49041.980077297994</v>
      </c>
      <c r="J24" s="209">
        <f>+'DIST ABR'!J24+'FEIEF 1 TRIM'!J24+'FOFIR 1 AJ'!J24+'DIST MAY'!J24+'AJ DEF'!J24+'DIST JUN'!J24+'1er Aj Cuat'!J24</f>
        <v>99726.415254290128</v>
      </c>
      <c r="K24" s="210">
        <f t="shared" si="0"/>
        <v>9889878.691726936</v>
      </c>
      <c r="L24" s="361">
        <v>44006</v>
      </c>
    </row>
    <row r="25" spans="1:12">
      <c r="A25" s="145" t="s">
        <v>24</v>
      </c>
      <c r="B25" s="209">
        <f>+'DIST ABR'!B25+'FEIEF 1 TRIM'!B25+'FOFIR 1 AJ'!B25+'DIST MAY'!B25+'AJ DEF'!B25+'DIST JUN'!B25+'1er Aj Cuat'!B25</f>
        <v>7622754.3762991987</v>
      </c>
      <c r="C25" s="209">
        <f>+'DIST ABR'!C25+'FEIEF 1 TRIM'!C25+'FOFIR 1 AJ'!C25+'DIST MAY'!C25+'AJ DEF'!C25+'DIST JUN'!C25+'1er Aj Cuat'!C25</f>
        <v>1033650.0880515074</v>
      </c>
      <c r="D25" s="209">
        <f>+'DIST ABR'!D25+'FEIEF 1 TRIM'!D25+'FOFIR 1 AJ'!D25+'DIST MAY'!D25+'AJ DEF'!D25+'DIST JUN'!D25+'1er Aj Cuat'!D25</f>
        <v>164355.51254497934</v>
      </c>
      <c r="E25" s="209">
        <f>+'DIST ABR'!E25+'FEIEF 1 TRIM'!E25+'FOFIR 1 AJ'!E25+'DIST MAY'!E25+'AJ DEF'!E25+'DIST JUN'!E25+'1er Aj Cuat'!E25</f>
        <v>177426.59816369167</v>
      </c>
      <c r="F25" s="209">
        <f>+'DIST ABR'!F25+'FEIEF 1 TRIM'!F25+'FOFIR 1 AJ'!F25+'DIST MAY'!F25+'AJ DEF'!F25+'DIST JUN'!F25+'1er Aj Cuat'!F25</f>
        <v>487395.5336576447</v>
      </c>
      <c r="G25" s="209">
        <f>+'DIST ABR'!G25+'FEIEF 1 TRIM'!G25+'FOFIR 1 AJ'!G25+'DIST MAY'!G25+'AJ DEF'!G25+'DIST JUN'!G25+'1er Aj Cuat'!G25</f>
        <v>18977.968341530694</v>
      </c>
      <c r="H25" s="209">
        <f>+'DIST ABR'!H25+'FEIEF 1 TRIM'!H25+'FOFIR 1 AJ'!H25+'DIST MAY'!H25+'AJ DEF'!H25+'DIST JUN'!H25+'1er Aj Cuat'!H25</f>
        <v>151283.54689909765</v>
      </c>
      <c r="I25" s="209">
        <f>+'DIST ABR'!I25+'FEIEF 1 TRIM'!I25+'FOFIR 1 AJ'!I25+'DIST MAY'!I25+'AJ DEF'!I25+'DIST JUN'!I25+'1er Aj Cuat'!I25</f>
        <v>47785.24795433844</v>
      </c>
      <c r="J25" s="209">
        <f>+'DIST ABR'!J25+'FEIEF 1 TRIM'!J25+'FOFIR 1 AJ'!J25+'DIST MAY'!J25+'AJ DEF'!J25+'DIST JUN'!J25+'1er Aj Cuat'!J25</f>
        <v>485228.6770320799</v>
      </c>
      <c r="K25" s="210">
        <f t="shared" si="0"/>
        <v>10188857.548944069</v>
      </c>
      <c r="L25" s="361">
        <v>44006</v>
      </c>
    </row>
    <row r="26" spans="1:12">
      <c r="A26" s="145" t="s">
        <v>25</v>
      </c>
      <c r="B26" s="209">
        <f>+'DIST ABR'!B26+'FEIEF 1 TRIM'!B26+'FOFIR 1 AJ'!B26+'DIST MAY'!B26+'AJ DEF'!B26+'DIST JUN'!B26+'1er Aj Cuat'!B26</f>
        <v>122000119.9015712</v>
      </c>
      <c r="C26" s="209">
        <f>+'DIST ABR'!C26+'FEIEF 1 TRIM'!C26+'FOFIR 1 AJ'!C26+'DIST MAY'!C26+'AJ DEF'!C26+'DIST JUN'!C26+'1er Aj Cuat'!C26</f>
        <v>16543289.794387545</v>
      </c>
      <c r="D26" s="209">
        <f>+'DIST ABR'!D26+'FEIEF 1 TRIM'!D26+'FOFIR 1 AJ'!D26+'DIST MAY'!D26+'AJ DEF'!D26+'DIST JUN'!D26+'1er Aj Cuat'!D26</f>
        <v>1448839.6796276215</v>
      </c>
      <c r="E26" s="209">
        <f>+'DIST ABR'!E26+'FEIEF 1 TRIM'!E26+'FOFIR 1 AJ'!E26+'DIST MAY'!E26+'AJ DEF'!E26+'DIST JUN'!E26+'1er Aj Cuat'!E26</f>
        <v>2839664.6646520067</v>
      </c>
      <c r="F26" s="209">
        <f>+'DIST ABR'!F26+'FEIEF 1 TRIM'!F26+'FOFIR 1 AJ'!F26+'DIST MAY'!F26+'AJ DEF'!F26+'DIST JUN'!F26+'1er Aj Cuat'!F26</f>
        <v>7800633.5519092949</v>
      </c>
      <c r="G26" s="209">
        <f>+'DIST ABR'!G26+'FEIEF 1 TRIM'!G26+'FOFIR 1 AJ'!G26+'DIST MAY'!G26+'AJ DEF'!G26+'DIST JUN'!G26+'1er Aj Cuat'!G26</f>
        <v>303737.24494570936</v>
      </c>
      <c r="H26" s="209">
        <f>+'DIST ABR'!H26+'FEIEF 1 TRIM'!H26+'FOFIR 1 AJ'!H26+'DIST MAY'!H26+'AJ DEF'!H26+'DIST JUN'!H26+'1er Aj Cuat'!H26</f>
        <v>2421252.2074973984</v>
      </c>
      <c r="I26" s="209">
        <f>+'DIST ABR'!I26+'FEIEF 1 TRIM'!I26+'FOFIR 1 AJ'!I26+'DIST MAY'!I26+'AJ DEF'!I26+'DIST JUN'!I26+'1er Aj Cuat'!I26</f>
        <v>764789.95546304563</v>
      </c>
      <c r="J26" s="209">
        <f>+'DIST ABR'!J26+'FEIEF 1 TRIM'!J26+'FOFIR 1 AJ'!J26+'DIST MAY'!J26+'AJ DEF'!J26+'DIST JUN'!J26+'1er Aj Cuat'!J26</f>
        <v>4845308.8472697446</v>
      </c>
      <c r="K26" s="210">
        <f t="shared" si="0"/>
        <v>158967635.84732357</v>
      </c>
      <c r="L26" s="361">
        <v>44006</v>
      </c>
    </row>
    <row r="27" spans="1:12">
      <c r="A27" s="145" t="s">
        <v>248</v>
      </c>
      <c r="B27" s="209">
        <f>+'DIST ABR'!B27+'FEIEF 1 TRIM'!B27+'FOFIR 1 AJ'!B27+'DIST MAY'!B27+'AJ DEF'!B27+'DIST JUN'!B27+'1er Aj Cuat'!B27</f>
        <v>3141452.9986218368</v>
      </c>
      <c r="C27" s="209">
        <f>+'DIST ABR'!C27+'FEIEF 1 TRIM'!C27+'FOFIR 1 AJ'!C27+'DIST MAY'!C27+'AJ DEF'!C27+'DIST JUN'!C27+'1er Aj Cuat'!C27</f>
        <v>425982.92012809304</v>
      </c>
      <c r="D27" s="209">
        <f>+'DIST ABR'!D27+'FEIEF 1 TRIM'!D27+'FOFIR 1 AJ'!D27+'DIST MAY'!D27+'AJ DEF'!D27+'DIST JUN'!D27+'1er Aj Cuat'!D27</f>
        <v>733834.23716974258</v>
      </c>
      <c r="E27" s="209">
        <f>+'DIST ABR'!E27+'FEIEF 1 TRIM'!E27+'FOFIR 1 AJ'!E27+'DIST MAY'!E27+'AJ DEF'!E27+'DIST JUN'!E27+'1er Aj Cuat'!E27</f>
        <v>73120.199251022466</v>
      </c>
      <c r="F27" s="209">
        <f>+'DIST ABR'!F27+'FEIEF 1 TRIM'!F27+'FOFIR 1 AJ'!F27+'DIST MAY'!F27+'AJ DEF'!F27+'DIST JUN'!F27+'1er Aj Cuat'!F27</f>
        <v>200863.11130322068</v>
      </c>
      <c r="G27" s="209">
        <f>+'DIST ABR'!G27+'FEIEF 1 TRIM'!G27+'FOFIR 1 AJ'!G27+'DIST MAY'!G27+'AJ DEF'!G27+'DIST JUN'!G27+'1er Aj Cuat'!G27</f>
        <v>7821.109353807653</v>
      </c>
      <c r="H27" s="209">
        <f>+'DIST ABR'!H27+'FEIEF 1 TRIM'!H27+'FOFIR 1 AJ'!H27+'DIST MAY'!H27+'AJ DEF'!H27+'DIST JUN'!H27+'1er Aj Cuat'!H27</f>
        <v>62346.250264336697</v>
      </c>
      <c r="I27" s="209">
        <f>+'DIST ABR'!I27+'FEIEF 1 TRIM'!I27+'FOFIR 1 AJ'!I27+'DIST MAY'!I27+'AJ DEF'!I27+'DIST JUN'!I27+'1er Aj Cuat'!I27</f>
        <v>19693.027358035437</v>
      </c>
      <c r="J27" s="209">
        <f>+'DIST ABR'!J27+'FEIEF 1 TRIM'!J27+'FOFIR 1 AJ'!J27+'DIST MAY'!J27+'AJ DEF'!J27+'DIST JUN'!J27+'1er Aj Cuat'!J27</f>
        <v>27713.771946071261</v>
      </c>
      <c r="K27" s="210">
        <f t="shared" si="0"/>
        <v>4692827.6253961669</v>
      </c>
      <c r="L27" s="361">
        <v>44006</v>
      </c>
    </row>
    <row r="28" spans="1:12">
      <c r="A28" s="145" t="s">
        <v>27</v>
      </c>
      <c r="B28" s="209">
        <f>+'DIST ABR'!B28+'FEIEF 1 TRIM'!B28+'FOFIR 1 AJ'!B28+'DIST MAY'!B28+'AJ DEF'!B28+'DIST JUN'!B28+'1er Aj Cuat'!B28</f>
        <v>5407525.5546208788</v>
      </c>
      <c r="C28" s="209">
        <f>+'DIST ABR'!C28+'FEIEF 1 TRIM'!C28+'FOFIR 1 AJ'!C28+'DIST MAY'!C28+'AJ DEF'!C28+'DIST JUN'!C28+'1er Aj Cuat'!C28</f>
        <v>733263.7245998095</v>
      </c>
      <c r="D28" s="209">
        <f>+'DIST ABR'!D28+'FEIEF 1 TRIM'!D28+'FOFIR 1 AJ'!D28+'DIST MAY'!D28+'AJ DEF'!D28+'DIST JUN'!D28+'1er Aj Cuat'!D28</f>
        <v>245044.54087626707</v>
      </c>
      <c r="E28" s="209">
        <f>+'DIST ABR'!E28+'FEIEF 1 TRIM'!E28+'FOFIR 1 AJ'!E28+'DIST MAY'!E28+'AJ DEF'!E28+'DIST JUN'!E28+'1er Aj Cuat'!E28</f>
        <v>125865.11597733185</v>
      </c>
      <c r="F28" s="209">
        <f>+'DIST ABR'!F28+'FEIEF 1 TRIM'!F28+'FOFIR 1 AJ'!F28+'DIST MAY'!F28+'AJ DEF'!F28+'DIST JUN'!F28+'1er Aj Cuat'!F28</f>
        <v>345754.78539049614</v>
      </c>
      <c r="G28" s="209">
        <f>+'DIST ABR'!G28+'FEIEF 1 TRIM'!G28+'FOFIR 1 AJ'!G28+'DIST MAY'!G28+'AJ DEF'!G28+'DIST JUN'!G28+'1er Aj Cuat'!G28</f>
        <v>13462.830325570128</v>
      </c>
      <c r="H28" s="209">
        <f>+'DIST ABR'!H28+'FEIEF 1 TRIM'!H28+'FOFIR 1 AJ'!H28+'DIST MAY'!H28+'AJ DEF'!H28+'DIST JUN'!H28+'1er Aj Cuat'!H28</f>
        <v>107319.42883980538</v>
      </c>
      <c r="I28" s="209">
        <f>+'DIST ABR'!I28+'FEIEF 1 TRIM'!I28+'FOFIR 1 AJ'!I28+'DIST MAY'!I28+'AJ DEF'!I28+'DIST JUN'!I28+'1er Aj Cuat'!I28</f>
        <v>33898.501340985335</v>
      </c>
      <c r="J28" s="209">
        <f>+'DIST ABR'!J28+'FEIEF 1 TRIM'!J28+'FOFIR 1 AJ'!J28+'DIST MAY'!J28+'AJ DEF'!J28+'DIST JUN'!J28+'1er Aj Cuat'!J28</f>
        <v>121787.45844426757</v>
      </c>
      <c r="K28" s="210">
        <f t="shared" si="0"/>
        <v>7133921.9404154122</v>
      </c>
      <c r="L28" s="361">
        <v>44006</v>
      </c>
    </row>
    <row r="29" spans="1:12">
      <c r="A29" s="145" t="s">
        <v>28</v>
      </c>
      <c r="B29" s="209">
        <f>+'DIST ABR'!B29+'FEIEF 1 TRIM'!B29+'FOFIR 1 AJ'!B29+'DIST MAY'!B29+'AJ DEF'!B29+'DIST JUN'!B29+'1er Aj Cuat'!B29</f>
        <v>3103507.9850289882</v>
      </c>
      <c r="C29" s="209">
        <f>+'DIST ABR'!C29+'FEIEF 1 TRIM'!C29+'FOFIR 1 AJ'!C29+'DIST MAY'!C29+'AJ DEF'!C29+'DIST JUN'!C29+'1er Aj Cuat'!C29</f>
        <v>420837.55341349536</v>
      </c>
      <c r="D29" s="209">
        <f>+'DIST ABR'!D29+'FEIEF 1 TRIM'!D29+'FOFIR 1 AJ'!D29+'DIST MAY'!D29+'AJ DEF'!D29+'DIST JUN'!D29+'1er Aj Cuat'!D29</f>
        <v>671233.32277229195</v>
      </c>
      <c r="E29" s="209">
        <f>+'DIST ABR'!E29+'FEIEF 1 TRIM'!E29+'FOFIR 1 AJ'!E29+'DIST MAY'!E29+'AJ DEF'!E29+'DIST JUN'!E29+'1er Aj Cuat'!E29</f>
        <v>72236.994264123379</v>
      </c>
      <c r="F29" s="209">
        <f>+'DIST ABR'!F29+'FEIEF 1 TRIM'!F29+'FOFIR 1 AJ'!F29+'DIST MAY'!F29+'AJ DEF'!F29+'DIST JUN'!F29+'1er Aj Cuat'!F29</f>
        <v>198436.92396505381</v>
      </c>
      <c r="G29" s="209">
        <f>+'DIST ABR'!G29+'FEIEF 1 TRIM'!G29+'FOFIR 1 AJ'!G29+'DIST MAY'!G29+'AJ DEF'!G29+'DIST JUN'!G29+'1er Aj Cuat'!G29</f>
        <v>7726.6396606842545</v>
      </c>
      <c r="H29" s="209">
        <f>+'DIST ABR'!H29+'FEIEF 1 TRIM'!H29+'FOFIR 1 AJ'!H29+'DIST MAY'!H29+'AJ DEF'!H29+'DIST JUN'!H29+'1er Aj Cuat'!H29</f>
        <v>61593.181759163686</v>
      </c>
      <c r="I29" s="209">
        <f>+'DIST ABR'!I29+'FEIEF 1 TRIM'!I29+'FOFIR 1 AJ'!I29+'DIST MAY'!I29+'AJ DEF'!I29+'DIST JUN'!I29+'1er Aj Cuat'!I29</f>
        <v>19455.159024142551</v>
      </c>
      <c r="J29" s="209">
        <f>+'DIST ABR'!J29+'FEIEF 1 TRIM'!J29+'FOFIR 1 AJ'!J29+'DIST MAY'!J29+'AJ DEF'!J29+'DIST JUN'!J29+'1er Aj Cuat'!J29</f>
        <v>35335.32944427523</v>
      </c>
      <c r="K29" s="210">
        <f t="shared" si="0"/>
        <v>4590363.0893322183</v>
      </c>
      <c r="L29" s="361">
        <v>44006</v>
      </c>
    </row>
    <row r="30" spans="1:12">
      <c r="A30" s="145" t="s">
        <v>29</v>
      </c>
      <c r="B30" s="209">
        <f>+'DIST ABR'!B30+'FEIEF 1 TRIM'!B30+'FOFIR 1 AJ'!B30+'DIST MAY'!B30+'AJ DEF'!B30+'DIST JUN'!B30+'1er Aj Cuat'!B30</f>
        <v>4329050.9960162062</v>
      </c>
      <c r="C30" s="209">
        <f>+'DIST ABR'!C30+'FEIEF 1 TRIM'!C30+'FOFIR 1 AJ'!C30+'DIST MAY'!C30+'AJ DEF'!C30+'DIST JUN'!C30+'1er Aj Cuat'!C30</f>
        <v>587021.92440104159</v>
      </c>
      <c r="D30" s="209">
        <f>+'DIST ABR'!D30+'FEIEF 1 TRIM'!D30+'FOFIR 1 AJ'!D30+'DIST MAY'!D30+'AJ DEF'!D30+'DIST JUN'!D30+'1er Aj Cuat'!D30</f>
        <v>619699.49966858455</v>
      </c>
      <c r="E30" s="209">
        <f>+'DIST ABR'!E30+'FEIEF 1 TRIM'!E30+'FOFIR 1 AJ'!E30+'DIST MAY'!E30+'AJ DEF'!E30+'DIST JUN'!E30+'1er Aj Cuat'!E30</f>
        <v>100762.63166611423</v>
      </c>
      <c r="F30" s="209">
        <f>+'DIST ABR'!F30+'FEIEF 1 TRIM'!F30+'FOFIR 1 AJ'!F30+'DIST MAY'!F30+'AJ DEF'!F30+'DIST JUN'!F30+'1er Aj Cuat'!F30</f>
        <v>276797.60048346856</v>
      </c>
      <c r="G30" s="209">
        <f>+'DIST ABR'!G30+'FEIEF 1 TRIM'!G30+'FOFIR 1 AJ'!G30+'DIST MAY'!G30+'AJ DEF'!G30+'DIST JUN'!G30+'1er Aj Cuat'!G30</f>
        <v>10777.809266255539</v>
      </c>
      <c r="H30" s="209">
        <f>+'DIST ABR'!H30+'FEIEF 1 TRIM'!H30+'FOFIR 1 AJ'!H30+'DIST MAY'!H30+'AJ DEF'!H30+'DIST JUN'!H30+'1er Aj Cuat'!H30</f>
        <v>85915.688352844445</v>
      </c>
      <c r="I30" s="209">
        <f>+'DIST ABR'!I30+'FEIEF 1 TRIM'!I30+'FOFIR 1 AJ'!I30+'DIST MAY'!I30+'AJ DEF'!I30+'DIST JUN'!I30+'1er Aj Cuat'!I30</f>
        <v>27137.798889965259</v>
      </c>
      <c r="J30" s="209">
        <f>+'DIST ABR'!J30+'FEIEF 1 TRIM'!J30+'FOFIR 1 AJ'!J30+'DIST MAY'!J30+'AJ DEF'!J30+'DIST JUN'!J30+'1er Aj Cuat'!J30</f>
        <v>69475.717095230153</v>
      </c>
      <c r="K30" s="210">
        <f t="shared" si="0"/>
        <v>6106639.6658397093</v>
      </c>
      <c r="L30" s="361">
        <v>44006</v>
      </c>
    </row>
    <row r="31" spans="1:12">
      <c r="A31" s="145" t="s">
        <v>30</v>
      </c>
      <c r="B31" s="209">
        <f>+'DIST ABR'!B31+'FEIEF 1 TRIM'!B31+'FOFIR 1 AJ'!B31+'DIST MAY'!B31+'AJ DEF'!B31+'DIST JUN'!B31+'1er Aj Cuat'!B31</f>
        <v>4074661.4748965553</v>
      </c>
      <c r="C31" s="209">
        <f>+'DIST ABR'!C31+'FEIEF 1 TRIM'!C31+'FOFIR 1 AJ'!C31+'DIST MAY'!C31+'AJ DEF'!C31+'DIST JUN'!C31+'1er Aj Cuat'!C31</f>
        <v>552526.55200359493</v>
      </c>
      <c r="D31" s="209">
        <f>+'DIST ABR'!D31+'FEIEF 1 TRIM'!D31+'FOFIR 1 AJ'!D31+'DIST MAY'!D31+'AJ DEF'!D31+'DIST JUN'!D31+'1er Aj Cuat'!D31</f>
        <v>221344.49479258971</v>
      </c>
      <c r="E31" s="209">
        <f>+'DIST ABR'!E31+'FEIEF 1 TRIM'!E31+'FOFIR 1 AJ'!E31+'DIST MAY'!E31+'AJ DEF'!E31+'DIST JUN'!E31+'1er Aj Cuat'!E31</f>
        <v>94841.482287211766</v>
      </c>
      <c r="F31" s="209">
        <f>+'DIST ABR'!F31+'FEIEF 1 TRIM'!F31+'FOFIR 1 AJ'!F31+'DIST MAY'!F31+'AJ DEF'!F31+'DIST JUN'!F31+'1er Aj Cuat'!F31</f>
        <v>260532.04734056111</v>
      </c>
      <c r="G31" s="209">
        <f>+'DIST ABR'!G31+'FEIEF 1 TRIM'!G31+'FOFIR 1 AJ'!G31+'DIST MAY'!G31+'AJ DEF'!G31+'DIST JUN'!G31+'1er Aj Cuat'!G31</f>
        <v>10144.469132243541</v>
      </c>
      <c r="H31" s="209">
        <f>+'DIST ABR'!H31+'FEIEF 1 TRIM'!H31+'FOFIR 1 AJ'!H31+'DIST MAY'!H31+'AJ DEF'!H31+'DIST JUN'!H31+'1er Aj Cuat'!H31</f>
        <v>80866.995039492816</v>
      </c>
      <c r="I31" s="209">
        <f>+'DIST ABR'!I31+'FEIEF 1 TRIM'!I31+'FOFIR 1 AJ'!I31+'DIST MAY'!I31+'AJ DEF'!I31+'DIST JUN'!I31+'1er Aj Cuat'!I31</f>
        <v>25543.091026691611</v>
      </c>
      <c r="J31" s="209">
        <f>+'DIST ABR'!J31+'FEIEF 1 TRIM'!J31+'FOFIR 1 AJ'!J31+'DIST MAY'!J31+'AJ DEF'!J31+'DIST JUN'!J31+'1er Aj Cuat'!J31</f>
        <v>54801.402271995379</v>
      </c>
      <c r="K31" s="210">
        <f t="shared" si="0"/>
        <v>5375262.0087909354</v>
      </c>
      <c r="L31" s="361">
        <v>44006</v>
      </c>
    </row>
    <row r="32" spans="1:12">
      <c r="A32" s="145" t="s">
        <v>31</v>
      </c>
      <c r="B32" s="209">
        <f>+'DIST ABR'!B32+'FEIEF 1 TRIM'!B32+'FOFIR 1 AJ'!B32+'DIST MAY'!B32+'AJ DEF'!B32+'DIST JUN'!B32+'1er Aj Cuat'!B32</f>
        <v>37851223.536965303</v>
      </c>
      <c r="C32" s="209">
        <f>+'DIST ABR'!C32+'FEIEF 1 TRIM'!C32+'FOFIR 1 AJ'!C32+'DIST MAY'!C32+'AJ DEF'!C32+'DIST JUN'!C32+'1er Aj Cuat'!C32</f>
        <v>5132648.7264878098</v>
      </c>
      <c r="D32" s="209">
        <f>+'DIST ABR'!D32+'FEIEF 1 TRIM'!D32+'FOFIR 1 AJ'!D32+'DIST MAY'!D32+'AJ DEF'!D32+'DIST JUN'!D32+'1er Aj Cuat'!D32</f>
        <v>0</v>
      </c>
      <c r="E32" s="209">
        <f>+'DIST ABR'!E32+'FEIEF 1 TRIM'!E32+'FOFIR 1 AJ'!E32+'DIST MAY'!E32+'AJ DEF'!E32+'DIST JUN'!E32+'1er Aj Cuat'!E32</f>
        <v>881021.93734303385</v>
      </c>
      <c r="F32" s="209">
        <f>+'DIST ABR'!F32+'FEIEF 1 TRIM'!F32+'FOFIR 1 AJ'!F32+'DIST MAY'!F32+'AJ DEF'!F32+'DIST JUN'!F32+'1er Aj Cuat'!F32</f>
        <v>2420190.4435953563</v>
      </c>
      <c r="G32" s="209">
        <f>+'DIST ABR'!G32+'FEIEF 1 TRIM'!G32+'FOFIR 1 AJ'!G32+'DIST MAY'!G32+'AJ DEF'!G32+'DIST JUN'!G32+'1er Aj Cuat'!G32</f>
        <v>94236.188982581167</v>
      </c>
      <c r="H32" s="209">
        <f>+'DIST ABR'!H32+'FEIEF 1 TRIM'!H32+'FOFIR 1 AJ'!H32+'DIST MAY'!H32+'AJ DEF'!H32+'DIST JUN'!H32+'1er Aj Cuat'!H32</f>
        <v>751207.11864295788</v>
      </c>
      <c r="I32" s="209">
        <f>+'DIST ABR'!I32+'FEIEF 1 TRIM'!I32+'FOFIR 1 AJ'!I32+'DIST MAY'!I32+'AJ DEF'!I32+'DIST JUN'!I32+'1er Aj Cuat'!I32</f>
        <v>237280.38617021602</v>
      </c>
      <c r="J32" s="209">
        <f>+'DIST ABR'!J32+'FEIEF 1 TRIM'!J32+'FOFIR 1 AJ'!J32+'DIST MAY'!J32+'AJ DEF'!J32+'DIST JUN'!J32+'1er Aj Cuat'!J32</f>
        <v>2344873.1278619999</v>
      </c>
      <c r="K32" s="210">
        <f t="shared" si="0"/>
        <v>49712681.466049254</v>
      </c>
      <c r="L32" s="361">
        <v>44006</v>
      </c>
    </row>
    <row r="33" spans="1:12">
      <c r="A33" s="145" t="s">
        <v>32</v>
      </c>
      <c r="B33" s="209">
        <f>+'DIST ABR'!B33+'FEIEF 1 TRIM'!B33+'FOFIR 1 AJ'!B33+'DIST MAY'!B33+'AJ DEF'!B33+'DIST JUN'!B33+'1er Aj Cuat'!B33</f>
        <v>7376344.7353647901</v>
      </c>
      <c r="C33" s="209">
        <f>+'DIST ABR'!C33+'FEIEF 1 TRIM'!C33+'FOFIR 1 AJ'!C33+'DIST MAY'!C33+'AJ DEF'!C33+'DIST JUN'!C33+'1er Aj Cuat'!C33</f>
        <v>1000236.792217063</v>
      </c>
      <c r="D33" s="209">
        <f>+'DIST ABR'!D33+'FEIEF 1 TRIM'!D33+'FOFIR 1 AJ'!D33+'DIST MAY'!D33+'AJ DEF'!D33+'DIST JUN'!D33+'1er Aj Cuat'!D33</f>
        <v>716352.95436142478</v>
      </c>
      <c r="E33" s="209">
        <f>+'DIST ABR'!E33+'FEIEF 1 TRIM'!E33+'FOFIR 1 AJ'!E33+'DIST MAY'!E33+'AJ DEF'!E33+'DIST JUN'!E33+'1er Aj Cuat'!E33</f>
        <v>171691.1878136399</v>
      </c>
      <c r="F33" s="209">
        <f>+'DIST ABR'!F33+'FEIEF 1 TRIM'!F33+'FOFIR 1 AJ'!F33+'DIST MAY'!F33+'AJ DEF'!F33+'DIST JUN'!F33+'1er Aj Cuat'!F33</f>
        <v>471640.21051421139</v>
      </c>
      <c r="G33" s="209">
        <f>+'DIST ABR'!G33+'FEIEF 1 TRIM'!G33+'FOFIR 1 AJ'!G33+'DIST MAY'!G33+'AJ DEF'!G33+'DIST JUN'!G33+'1er Aj Cuat'!G33</f>
        <v>18364.495293095475</v>
      </c>
      <c r="H33" s="209">
        <f>+'DIST ABR'!H33+'FEIEF 1 TRIM'!H33+'FOFIR 1 AJ'!H33+'DIST MAY'!H33+'AJ DEF'!H33+'DIST JUN'!H33+'1er Aj Cuat'!H33</f>
        <v>146393.22476218152</v>
      </c>
      <c r="I33" s="209">
        <f>+'DIST ABR'!I33+'FEIEF 1 TRIM'!I33+'FOFIR 1 AJ'!I33+'DIST MAY'!I33+'AJ DEF'!I33+'DIST JUN'!I33+'1er Aj Cuat'!I33</f>
        <v>46240.564076421499</v>
      </c>
      <c r="J33" s="209">
        <f>+'DIST ABR'!J33+'FEIEF 1 TRIM'!J33+'FOFIR 1 AJ'!J33+'DIST MAY'!J33+'AJ DEF'!J33+'DIST JUN'!J33+'1er Aj Cuat'!J33</f>
        <v>86102.715668924226</v>
      </c>
      <c r="K33" s="210">
        <f t="shared" si="0"/>
        <v>10033366.880071752</v>
      </c>
      <c r="L33" s="361">
        <v>44006</v>
      </c>
    </row>
    <row r="34" spans="1:12">
      <c r="A34" s="145" t="s">
        <v>33</v>
      </c>
      <c r="B34" s="209">
        <f>+'DIST ABR'!B34+'FEIEF 1 TRIM'!B34+'FOFIR 1 AJ'!B34+'DIST MAY'!B34+'AJ DEF'!B34+'DIST JUN'!B34+'1er Aj Cuat'!B34</f>
        <v>27044684.445993338</v>
      </c>
      <c r="C34" s="209">
        <f>+'DIST ABR'!C34+'FEIEF 1 TRIM'!C34+'FOFIR 1 AJ'!C34+'DIST MAY'!C34+'AJ DEF'!C34+'DIST JUN'!C34+'1er Aj Cuat'!C34</f>
        <v>3667275.5120962067</v>
      </c>
      <c r="D34" s="209">
        <f>+'DIST ABR'!D34+'FEIEF 1 TRIM'!D34+'FOFIR 1 AJ'!D34+'DIST MAY'!D34+'AJ DEF'!D34+'DIST JUN'!D34+'1er Aj Cuat'!D34</f>
        <v>477336.36431573273</v>
      </c>
      <c r="E34" s="209">
        <f>+'DIST ABR'!E34+'FEIEF 1 TRIM'!E34+'FOFIR 1 AJ'!E34+'DIST MAY'!E34+'AJ DEF'!E34+'DIST JUN'!E34+'1er Aj Cuat'!E34</f>
        <v>629489.83041910885</v>
      </c>
      <c r="F34" s="209">
        <f>+'DIST ABR'!F34+'FEIEF 1 TRIM'!F34+'FOFIR 1 AJ'!F34+'DIST MAY'!F34+'AJ DEF'!F34+'DIST JUN'!F34+'1er Aj Cuat'!F34</f>
        <v>1729225.1274869288</v>
      </c>
      <c r="G34" s="209">
        <f>+'DIST ABR'!G34+'FEIEF 1 TRIM'!G34+'FOFIR 1 AJ'!G34+'DIST MAY'!G34+'AJ DEF'!G34+'DIST JUN'!G34+'1er Aj Cuat'!G34</f>
        <v>67331.72025305772</v>
      </c>
      <c r="H34" s="209">
        <f>+'DIST ABR'!H34+'FEIEF 1 TRIM'!H34+'FOFIR 1 AJ'!H34+'DIST MAY'!H34+'AJ DEF'!H34+'DIST JUN'!H34+'1er Aj Cuat'!H34</f>
        <v>536737.19311720598</v>
      </c>
      <c r="I34" s="209">
        <f>+'DIST ABR'!I34+'FEIEF 1 TRIM'!I34+'FOFIR 1 AJ'!I34+'DIST MAY'!I34+'AJ DEF'!I34+'DIST JUN'!I34+'1er Aj Cuat'!I34</f>
        <v>169536.74332165136</v>
      </c>
      <c r="J34" s="209">
        <f>+'DIST ABR'!J34+'FEIEF 1 TRIM'!J34+'FOFIR 1 AJ'!J34+'DIST MAY'!J34+'AJ DEF'!J34+'DIST JUN'!J34+'1er Aj Cuat'!J34</f>
        <v>674328.40772852814</v>
      </c>
      <c r="K34" s="210">
        <f t="shared" si="0"/>
        <v>34995945.344731763</v>
      </c>
      <c r="L34" s="361">
        <v>44006</v>
      </c>
    </row>
    <row r="35" spans="1:12">
      <c r="A35" s="145" t="s">
        <v>34</v>
      </c>
      <c r="B35" s="209">
        <f>+'DIST ABR'!B35+'FEIEF 1 TRIM'!B35+'FOFIR 1 AJ'!B35+'DIST MAY'!B35+'AJ DEF'!B35+'DIST JUN'!B35+'1er Aj Cuat'!B35</f>
        <v>5770422.9356094208</v>
      </c>
      <c r="C35" s="209">
        <f>+'DIST ABR'!C35+'FEIEF 1 TRIM'!C35+'FOFIR 1 AJ'!C35+'DIST MAY'!C35+'AJ DEF'!C35+'DIST JUN'!C35+'1er Aj Cuat'!C35</f>
        <v>782472.82819873479</v>
      </c>
      <c r="D35" s="209">
        <f>+'DIST ABR'!D35+'FEIEF 1 TRIM'!D35+'FOFIR 1 AJ'!D35+'DIST MAY'!D35+'AJ DEF'!D35+'DIST JUN'!D35+'1er Aj Cuat'!D35</f>
        <v>2371248.0797136473</v>
      </c>
      <c r="E35" s="209">
        <f>+'DIST ABR'!E35+'FEIEF 1 TRIM'!E35+'FOFIR 1 AJ'!E35+'DIST MAY'!E35+'AJ DEF'!E35+'DIST JUN'!E35+'1er Aj Cuat'!E35</f>
        <v>134311.88529624179</v>
      </c>
      <c r="F35" s="209">
        <f>+'DIST ABR'!F35+'FEIEF 1 TRIM'!F35+'FOFIR 1 AJ'!F35+'DIST MAY'!F35+'AJ DEF'!F35+'DIST JUN'!F35+'1er Aj Cuat'!F35</f>
        <v>368958.28296347492</v>
      </c>
      <c r="G35" s="209">
        <f>+'DIST ABR'!G35+'FEIEF 1 TRIM'!G35+'FOFIR 1 AJ'!G35+'DIST MAY'!G35+'AJ DEF'!G35+'DIST JUN'!G35+'1er Aj Cuat'!G35</f>
        <v>14366.316738439249</v>
      </c>
      <c r="H35" s="209">
        <f>+'DIST ABR'!H35+'FEIEF 1 TRIM'!H35+'FOFIR 1 AJ'!H35+'DIST MAY'!H35+'AJ DEF'!H35+'DIST JUN'!H35+'1er Aj Cuat'!H35</f>
        <v>114521.60278457226</v>
      </c>
      <c r="I35" s="209">
        <f>+'DIST ABR'!I35+'FEIEF 1 TRIM'!I35+'FOFIR 1 AJ'!I35+'DIST MAY'!I35+'AJ DEF'!I35+'DIST JUN'!I35+'1er Aj Cuat'!I35</f>
        <v>36173.419366211871</v>
      </c>
      <c r="J35" s="209">
        <f>+'DIST ABR'!J35+'FEIEF 1 TRIM'!J35+'FOFIR 1 AJ'!J35+'DIST MAY'!J35+'AJ DEF'!J35+'DIST JUN'!J35+'1er Aj Cuat'!J35</f>
        <v>84106.254775640729</v>
      </c>
      <c r="K35" s="210">
        <f t="shared" si="0"/>
        <v>9676581.6054463871</v>
      </c>
      <c r="L35" s="361">
        <v>44006</v>
      </c>
    </row>
    <row r="36" spans="1:12">
      <c r="A36" s="145" t="s">
        <v>35</v>
      </c>
      <c r="B36" s="209">
        <f>+'DIST ABR'!B36+'FEIEF 1 TRIM'!B36+'FOFIR 1 AJ'!B36+'DIST MAY'!B36+'AJ DEF'!B36+'DIST JUN'!B36+'1er Aj Cuat'!B36</f>
        <v>5546549.701554819</v>
      </c>
      <c r="C36" s="209">
        <f>+'DIST ABR'!C36+'FEIEF 1 TRIM'!C36+'FOFIR 1 AJ'!C36+'DIST MAY'!C36+'AJ DEF'!C36+'DIST JUN'!C36+'1er Aj Cuat'!C36</f>
        <v>752115.48272104119</v>
      </c>
      <c r="D36" s="209">
        <f>+'DIST ABR'!D36+'FEIEF 1 TRIM'!D36+'FOFIR 1 AJ'!D36+'DIST MAY'!D36+'AJ DEF'!D36+'DIST JUN'!D36+'1er Aj Cuat'!D36</f>
        <v>601385.99114993971</v>
      </c>
      <c r="E36" s="209">
        <f>+'DIST ABR'!E36+'FEIEF 1 TRIM'!E36+'FOFIR 1 AJ'!E36+'DIST MAY'!E36+'AJ DEF'!E36+'DIST JUN'!E36+'1er Aj Cuat'!E36</f>
        <v>129101.03048217176</v>
      </c>
      <c r="F36" s="209">
        <f>+'DIST ABR'!F36+'FEIEF 1 TRIM'!F36+'FOFIR 1 AJ'!F36+'DIST MAY'!F36+'AJ DEF'!F36+'DIST JUN'!F36+'1er Aj Cuat'!F36</f>
        <v>354643.92767964647</v>
      </c>
      <c r="G36" s="209">
        <f>+'DIST ABR'!G36+'FEIEF 1 TRIM'!G36+'FOFIR 1 AJ'!G36+'DIST MAY'!G36+'AJ DEF'!G36+'DIST JUN'!G36+'1er Aj Cuat'!G36</f>
        <v>13808.951390079827</v>
      </c>
      <c r="H36" s="209">
        <f>+'DIST ABR'!H36+'FEIEF 1 TRIM'!H36+'FOFIR 1 AJ'!H36+'DIST MAY'!H36+'AJ DEF'!H36+'DIST JUN'!H36+'1er Aj Cuat'!H36</f>
        <v>110078.54516633705</v>
      </c>
      <c r="I36" s="209">
        <f>+'DIST ABR'!I36+'FEIEF 1 TRIM'!I36+'FOFIR 1 AJ'!I36+'DIST MAY'!I36+'AJ DEF'!I36+'DIST JUN'!I36+'1er Aj Cuat'!I36</f>
        <v>34770.010903661816</v>
      </c>
      <c r="J36" s="209">
        <f>+'DIST ABR'!J36+'FEIEF 1 TRIM'!J36+'FOFIR 1 AJ'!J36+'DIST MAY'!J36+'AJ DEF'!J36+'DIST JUN'!J36+'1er Aj Cuat'!J36</f>
        <v>53351.637364778289</v>
      </c>
      <c r="K36" s="210">
        <f t="shared" si="0"/>
        <v>7595805.2784124762</v>
      </c>
      <c r="L36" s="361">
        <v>44006</v>
      </c>
    </row>
    <row r="37" spans="1:12">
      <c r="A37" s="145" t="s">
        <v>36</v>
      </c>
      <c r="B37" s="209">
        <f>+'DIST ABR'!B37+'FEIEF 1 TRIM'!B37+'FOFIR 1 AJ'!B37+'DIST MAY'!B37+'AJ DEF'!B37+'DIST JUN'!B37+'1er Aj Cuat'!B37</f>
        <v>5823809.8628515312</v>
      </c>
      <c r="C37" s="209">
        <f>+'DIST ABR'!C37+'FEIEF 1 TRIM'!C37+'FOFIR 1 AJ'!C37+'DIST MAY'!C37+'AJ DEF'!C37+'DIST JUN'!C37+'1er Aj Cuat'!C37</f>
        <v>789712.12771180621</v>
      </c>
      <c r="D37" s="209">
        <f>+'DIST ABR'!D37+'FEIEF 1 TRIM'!D37+'FOFIR 1 AJ'!D37+'DIST MAY'!D37+'AJ DEF'!D37+'DIST JUN'!D37+'1er Aj Cuat'!D37</f>
        <v>110528.66980766947</v>
      </c>
      <c r="E37" s="209">
        <f>+'DIST ABR'!E37+'FEIEF 1 TRIM'!E37+'FOFIR 1 AJ'!E37+'DIST MAY'!E37+'AJ DEF'!E37+'DIST JUN'!E37+'1er Aj Cuat'!E37</f>
        <v>135554.5149835411</v>
      </c>
      <c r="F37" s="209">
        <f>+'DIST ABR'!F37+'FEIEF 1 TRIM'!F37+'FOFIR 1 AJ'!F37+'DIST MAY'!F37+'AJ DEF'!F37+'DIST JUN'!F37+'1er Aj Cuat'!F37</f>
        <v>372371.81941093208</v>
      </c>
      <c r="G37" s="209">
        <f>+'DIST ABR'!G37+'FEIEF 1 TRIM'!G37+'FOFIR 1 AJ'!G37+'DIST MAY'!G37+'AJ DEF'!G37+'DIST JUN'!G37+'1er Aj Cuat'!G37</f>
        <v>14499.231347127487</v>
      </c>
      <c r="H37" s="209">
        <f>+'DIST ABR'!H37+'FEIEF 1 TRIM'!H37+'FOFIR 1 AJ'!H37+'DIST MAY'!H37+'AJ DEF'!H37+'DIST JUN'!H37+'1er Aj Cuat'!H37</f>
        <v>115581.13629602086</v>
      </c>
      <c r="I37" s="209">
        <f>+'DIST ABR'!I37+'FEIEF 1 TRIM'!I37+'FOFIR 1 AJ'!I37+'DIST MAY'!I37+'AJ DEF'!I37+'DIST JUN'!I37+'1er Aj Cuat'!I37</f>
        <v>36508.089411952351</v>
      </c>
      <c r="J37" s="209">
        <f>+'DIST ABR'!J37+'FEIEF 1 TRIM'!J37+'FOFIR 1 AJ'!J37+'DIST MAY'!J37+'AJ DEF'!J37+'DIST JUN'!J37+'1er Aj Cuat'!J37</f>
        <v>88155.52780567552</v>
      </c>
      <c r="K37" s="210">
        <f t="shared" si="0"/>
        <v>7486720.9796262579</v>
      </c>
      <c r="L37" s="361">
        <v>44006</v>
      </c>
    </row>
    <row r="38" spans="1:12">
      <c r="A38" s="145" t="s">
        <v>37</v>
      </c>
      <c r="B38" s="209">
        <f>+'DIST ABR'!B38+'FEIEF 1 TRIM'!B38+'FOFIR 1 AJ'!B38+'DIST MAY'!B38+'AJ DEF'!B38+'DIST JUN'!B38+'1er Aj Cuat'!B38</f>
        <v>8203088.6353980964</v>
      </c>
      <c r="C38" s="209">
        <f>+'DIST ABR'!C38+'FEIEF 1 TRIM'!C38+'FOFIR 1 AJ'!C38+'DIST MAY'!C38+'AJ DEF'!C38+'DIST JUN'!C38+'1er Aj Cuat'!C38</f>
        <v>1112343.7633825641</v>
      </c>
      <c r="D38" s="209">
        <f>+'DIST ABR'!D38+'FEIEF 1 TRIM'!D38+'FOFIR 1 AJ'!D38+'DIST MAY'!D38+'AJ DEF'!D38+'DIST JUN'!D38+'1er Aj Cuat'!D38</f>
        <v>848329.74180308206</v>
      </c>
      <c r="E38" s="209">
        <f>+'DIST ABR'!E38+'FEIEF 1 TRIM'!E38+'FOFIR 1 AJ'!E38+'DIST MAY'!E38+'AJ DEF'!E38+'DIST JUN'!E38+'1er Aj Cuat'!E38</f>
        <v>190934.41020993967</v>
      </c>
      <c r="F38" s="209">
        <f>+'DIST ABR'!F38+'FEIEF 1 TRIM'!F38+'FOFIR 1 AJ'!F38+'DIST MAY'!F38+'AJ DEF'!F38+'DIST JUN'!F38+'1er Aj Cuat'!F38</f>
        <v>524501.84877029876</v>
      </c>
      <c r="G38" s="209">
        <f>+'DIST ABR'!G38+'FEIEF 1 TRIM'!G38+'FOFIR 1 AJ'!G38+'DIST MAY'!G38+'AJ DEF'!G38+'DIST JUN'!G38+'1er Aj Cuat'!G38</f>
        <v>20422.79584783578</v>
      </c>
      <c r="H38" s="209">
        <f>+'DIST ABR'!H38+'FEIEF 1 TRIM'!H38+'FOFIR 1 AJ'!H38+'DIST MAY'!H38+'AJ DEF'!H38+'DIST JUN'!H38+'1er Aj Cuat'!H38</f>
        <v>162801.04054634346</v>
      </c>
      <c r="I38" s="209">
        <f>+'DIST ABR'!I38+'FEIEF 1 TRIM'!I38+'FOFIR 1 AJ'!I38+'DIST MAY'!I38+'AJ DEF'!I38+'DIST JUN'!I38+'1er Aj Cuat'!I38</f>
        <v>51423.22644590064</v>
      </c>
      <c r="J38" s="209">
        <f>+'DIST ABR'!J38+'FEIEF 1 TRIM'!J38+'FOFIR 1 AJ'!J38+'DIST MAY'!J38+'AJ DEF'!J38+'DIST JUN'!J38+'1er Aj Cuat'!J38</f>
        <v>91911.002005417118</v>
      </c>
      <c r="K38" s="210">
        <f t="shared" si="0"/>
        <v>11205756.464409474</v>
      </c>
      <c r="L38" s="361">
        <v>44006</v>
      </c>
    </row>
    <row r="39" spans="1:12">
      <c r="A39" s="145" t="s">
        <v>38</v>
      </c>
      <c r="B39" s="209">
        <f>+'DIST ABR'!B39+'FEIEF 1 TRIM'!B39+'FOFIR 1 AJ'!B39+'DIST MAY'!B39+'AJ DEF'!B39+'DIST JUN'!B39+'1er Aj Cuat'!B39</f>
        <v>19245203.451526646</v>
      </c>
      <c r="C39" s="209">
        <f>+'DIST ABR'!C39+'FEIEF 1 TRIM'!C39+'FOFIR 1 AJ'!C39+'DIST MAY'!C39+'AJ DEF'!C39+'DIST JUN'!C39+'1er Aj Cuat'!C39</f>
        <v>2609661.1880989834</v>
      </c>
      <c r="D39" s="209">
        <f>+'DIST ABR'!D39+'FEIEF 1 TRIM'!D39+'FOFIR 1 AJ'!D39+'DIST MAY'!D39+'AJ DEF'!D39+'DIST JUN'!D39+'1er Aj Cuat'!D39</f>
        <v>365289.79535018071</v>
      </c>
      <c r="E39" s="209">
        <f>+'DIST ABR'!E39+'FEIEF 1 TRIM'!E39+'FOFIR 1 AJ'!E39+'DIST MAY'!E39+'AJ DEF'!E39+'DIST JUN'!E39+'1er Aj Cuat'!E39</f>
        <v>447949.75815950194</v>
      </c>
      <c r="F39" s="209">
        <f>+'DIST ABR'!F39+'FEIEF 1 TRIM'!F39+'FOFIR 1 AJ'!F39+'DIST MAY'!F39+'AJ DEF'!F39+'DIST JUN'!F39+'1er Aj Cuat'!F39</f>
        <v>1230529.7722528381</v>
      </c>
      <c r="G39" s="209">
        <f>+'DIST ABR'!G39+'FEIEF 1 TRIM'!G39+'FOFIR 1 AJ'!G39+'DIST MAY'!G39+'AJ DEF'!G39+'DIST JUN'!G39+'1er Aj Cuat'!G39</f>
        <v>47913.764998775849</v>
      </c>
      <c r="H39" s="209">
        <f>+'DIST ABR'!H39+'FEIEF 1 TRIM'!H39+'FOFIR 1 AJ'!H39+'DIST MAY'!H39+'AJ DEF'!H39+'DIST JUN'!H39+'1er Aj Cuat'!H39</f>
        <v>381946.27495727007</v>
      </c>
      <c r="I39" s="209">
        <f>+'DIST ABR'!I39+'FEIEF 1 TRIM'!I39+'FOFIR 1 AJ'!I39+'DIST MAY'!I39+'AJ DEF'!I39+'DIST JUN'!I39+'1er Aj Cuat'!I39</f>
        <v>120643.63791154569</v>
      </c>
      <c r="J39" s="209">
        <f>+'DIST ABR'!J39+'FEIEF 1 TRIM'!J39+'FOFIR 1 AJ'!J39+'DIST MAY'!J39+'AJ DEF'!J39+'DIST JUN'!J39+'1er Aj Cuat'!J39</f>
        <v>500841.56177091342</v>
      </c>
      <c r="K39" s="210">
        <f t="shared" si="0"/>
        <v>24949979.205026653</v>
      </c>
      <c r="L39" s="361">
        <v>44006</v>
      </c>
    </row>
    <row r="40" spans="1:12">
      <c r="A40" s="145" t="s">
        <v>39</v>
      </c>
      <c r="B40" s="209">
        <f>+'DIST ABR'!B40+'FEIEF 1 TRIM'!B40+'FOFIR 1 AJ'!B40+'DIST MAY'!B40+'AJ DEF'!B40+'DIST JUN'!B40+'1er Aj Cuat'!B40</f>
        <v>398283539.75102282</v>
      </c>
      <c r="C40" s="209">
        <f>+'DIST ABR'!C40+'FEIEF 1 TRIM'!C40+'FOFIR 1 AJ'!C40+'DIST MAY'!C40+'AJ DEF'!C40+'DIST JUN'!C40+'1er Aj Cuat'!C40</f>
        <v>54007488.056171879</v>
      </c>
      <c r="D40" s="209">
        <f>+'DIST ABR'!D40+'FEIEF 1 TRIM'!D40+'FOFIR 1 AJ'!D40+'DIST MAY'!D40+'AJ DEF'!D40+'DIST JUN'!D40+'1er Aj Cuat'!D40</f>
        <v>0</v>
      </c>
      <c r="E40" s="209">
        <f>+'DIST ABR'!E40+'FEIEF 1 TRIM'!E40+'FOFIR 1 AJ'!E40+'DIST MAY'!E40+'AJ DEF'!E40+'DIST JUN'!E40+'1er Aj Cuat'!E40</f>
        <v>9270414.6131657753</v>
      </c>
      <c r="F40" s="209">
        <f>+'DIST ABR'!F40+'FEIEF 1 TRIM'!F40+'FOFIR 1 AJ'!F40+'DIST MAY'!F40+'AJ DEF'!F40+'DIST JUN'!F40+'1er Aj Cuat'!F40</f>
        <v>25466072.868302293</v>
      </c>
      <c r="G40" s="209">
        <f>+'DIST ABR'!G40+'FEIEF 1 TRIM'!G40+'FOFIR 1 AJ'!G40+'DIST MAY'!G40+'AJ DEF'!G40+'DIST JUN'!G40+'1er Aj Cuat'!G40</f>
        <v>991585.46047988441</v>
      </c>
      <c r="H40" s="209">
        <f>+'DIST ABR'!H40+'FEIEF 1 TRIM'!H40+'FOFIR 1 AJ'!H40+'DIST MAY'!H40+'AJ DEF'!H40+'DIST JUN'!H40+'1er Aj Cuat'!H40</f>
        <v>7904458.6235658471</v>
      </c>
      <c r="I40" s="209">
        <f>+'DIST ABR'!I40+'FEIEF 1 TRIM'!I40+'FOFIR 1 AJ'!I40+'DIST MAY'!I40+'AJ DEF'!I40+'DIST JUN'!I40+'1er Aj Cuat'!I40</f>
        <v>2496745.5021650847</v>
      </c>
      <c r="J40" s="209">
        <f>+'DIST ABR'!J40+'FEIEF 1 TRIM'!J40+'FOFIR 1 AJ'!J40+'DIST MAY'!J40+'AJ DEF'!J40+'DIST JUN'!J40+'1er Aj Cuat'!J40</f>
        <v>9420994.108006455</v>
      </c>
      <c r="K40" s="210">
        <f t="shared" si="0"/>
        <v>507841298.98288006</v>
      </c>
      <c r="L40" s="361">
        <v>44006</v>
      </c>
    </row>
    <row r="41" spans="1:12">
      <c r="A41" s="145" t="s">
        <v>40</v>
      </c>
      <c r="B41" s="209">
        <f>+'DIST ABR'!B41+'FEIEF 1 TRIM'!B41+'FOFIR 1 AJ'!B41+'DIST MAY'!B41+'AJ DEF'!B41+'DIST JUN'!B41+'1er Aj Cuat'!B41</f>
        <v>2056976.071062508</v>
      </c>
      <c r="C41" s="209">
        <f>+'DIST ABR'!C41+'FEIEF 1 TRIM'!C41+'FOFIR 1 AJ'!C41+'DIST MAY'!C41+'AJ DEF'!C41+'DIST JUN'!C41+'1er Aj Cuat'!C41</f>
        <v>278927.19508113805</v>
      </c>
      <c r="D41" s="209">
        <f>+'DIST ABR'!D41+'FEIEF 1 TRIM'!D41+'FOFIR 1 AJ'!D41+'DIST MAY'!D41+'AJ DEF'!D41+'DIST JUN'!D41+'1er Aj Cuat'!D41</f>
        <v>409792.52523151034</v>
      </c>
      <c r="E41" s="209">
        <f>+'DIST ABR'!E41+'FEIEF 1 TRIM'!E41+'FOFIR 1 AJ'!E41+'DIST MAY'!E41+'AJ DEF'!E41+'DIST JUN'!E41+'1er Aj Cuat'!E41</f>
        <v>47878.004298221123</v>
      </c>
      <c r="F41" s="209">
        <f>+'DIST ABR'!F41+'FEIEF 1 TRIM'!F41+'FOFIR 1 AJ'!F41+'DIST MAY'!F41+'AJ DEF'!F41+'DIST JUN'!F41+'1er Aj Cuat'!F41</f>
        <v>131522.1375876542</v>
      </c>
      <c r="G41" s="209">
        <f>+'DIST ABR'!G41+'FEIEF 1 TRIM'!G41+'FOFIR 1 AJ'!G41+'DIST MAY'!G41+'AJ DEF'!G41+'DIST JUN'!G41+'1er Aj Cuat'!G41</f>
        <v>5121.1445140205105</v>
      </c>
      <c r="H41" s="209">
        <f>+'DIST ABR'!H41+'FEIEF 1 TRIM'!H41+'FOFIR 1 AJ'!H41+'DIST MAY'!H41+'AJ DEF'!H41+'DIST JUN'!H41+'1er Aj Cuat'!H41</f>
        <v>40823.384901978949</v>
      </c>
      <c r="I41" s="209">
        <f>+'DIST ABR'!I41+'FEIEF 1 TRIM'!I41+'FOFIR 1 AJ'!I41+'DIST MAY'!I41+'AJ DEF'!I41+'DIST JUN'!I41+'1er Aj Cuat'!I41</f>
        <v>12894.697472802942</v>
      </c>
      <c r="J41" s="209">
        <f>+'DIST ABR'!J41+'FEIEF 1 TRIM'!J41+'FOFIR 1 AJ'!J41+'DIST MAY'!J41+'AJ DEF'!J41+'DIST JUN'!J41+'1er Aj Cuat'!J41</f>
        <v>18622.313314038904</v>
      </c>
      <c r="K41" s="210">
        <f t="shared" si="0"/>
        <v>3002557.4734638734</v>
      </c>
      <c r="L41" s="361">
        <v>44006</v>
      </c>
    </row>
    <row r="42" spans="1:12">
      <c r="A42" s="145" t="s">
        <v>41</v>
      </c>
      <c r="B42" s="209">
        <f>+'DIST ABR'!B42+'FEIEF 1 TRIM'!B42+'FOFIR 1 AJ'!B42+'DIST MAY'!B42+'AJ DEF'!B42+'DIST JUN'!B42+'1er Aj Cuat'!B42</f>
        <v>8660340.8278539684</v>
      </c>
      <c r="C42" s="209">
        <f>+'DIST ABR'!C42+'FEIEF 1 TRIM'!C42+'FOFIR 1 AJ'!C42+'DIST MAY'!C42+'AJ DEF'!C42+'DIST JUN'!C42+'1er Aj Cuat'!C42</f>
        <v>1174347.4362889477</v>
      </c>
      <c r="D42" s="209">
        <f>+'DIST ABR'!D42+'FEIEF 1 TRIM'!D42+'FOFIR 1 AJ'!D42+'DIST MAY'!D42+'AJ DEF'!D42+'DIST JUN'!D42+'1er Aj Cuat'!D42</f>
        <v>280754.36141523474</v>
      </c>
      <c r="E42" s="209">
        <f>+'DIST ABR'!E42+'FEIEF 1 TRIM'!E42+'FOFIR 1 AJ'!E42+'DIST MAY'!E42+'AJ DEF'!E42+'DIST JUN'!E42+'1er Aj Cuat'!E42</f>
        <v>201577.3742889846</v>
      </c>
      <c r="F42" s="209">
        <f>+'DIST ABR'!F42+'FEIEF 1 TRIM'!F42+'FOFIR 1 AJ'!F42+'DIST MAY'!F42+'AJ DEF'!F42+'DIST JUN'!F42+'1er Aj Cuat'!F42</f>
        <v>553738.35113630537</v>
      </c>
      <c r="G42" s="209">
        <f>+'DIST ABR'!G42+'FEIEF 1 TRIM'!G42+'FOFIR 1 AJ'!G42+'DIST MAY'!G42+'AJ DEF'!G42+'DIST JUN'!G42+'1er Aj Cuat'!G42</f>
        <v>21561.192443625874</v>
      </c>
      <c r="H42" s="209">
        <f>+'DIST ABR'!H42+'FEIEF 1 TRIM'!H42+'FOFIR 1 AJ'!H42+'DIST MAY'!H42+'AJ DEF'!H42+'DIST JUN'!H42+'1er Aj Cuat'!H42</f>
        <v>171875.80933558749</v>
      </c>
      <c r="I42" s="209">
        <f>+'DIST ABR'!I42+'FEIEF 1 TRIM'!I42+'FOFIR 1 AJ'!I42+'DIST MAY'!I42+'AJ DEF'!I42+'DIST JUN'!I42+'1er Aj Cuat'!I42</f>
        <v>54289.632513254051</v>
      </c>
      <c r="J42" s="209">
        <f>+'DIST ABR'!J42+'FEIEF 1 TRIM'!J42+'FOFIR 1 AJ'!J42+'DIST MAY'!J42+'AJ DEF'!J42+'DIST JUN'!J42+'1er Aj Cuat'!J42</f>
        <v>619755.97577738517</v>
      </c>
      <c r="K42" s="210">
        <f t="shared" si="0"/>
        <v>11738240.961053295</v>
      </c>
      <c r="L42" s="361">
        <v>44006</v>
      </c>
    </row>
    <row r="43" spans="1:12">
      <c r="A43" s="145" t="s">
        <v>249</v>
      </c>
      <c r="B43" s="209">
        <f>+'DIST ABR'!B43+'FEIEF 1 TRIM'!B43+'FOFIR 1 AJ'!B43+'DIST MAY'!B43+'AJ DEF'!B43+'DIST JUN'!B43+'1er Aj Cuat'!B43</f>
        <v>4362783.7245181696</v>
      </c>
      <c r="C43" s="209">
        <f>+'DIST ABR'!C43+'FEIEF 1 TRIM'!C43+'FOFIR 1 AJ'!C43+'DIST MAY'!C43+'AJ DEF'!C43+'DIST JUN'!C43+'1er Aj Cuat'!C43</f>
        <v>591596.10271835478</v>
      </c>
      <c r="D43" s="209">
        <f>+'DIST ABR'!D43+'FEIEF 1 TRIM'!D43+'FOFIR 1 AJ'!D43+'DIST MAY'!D43+'AJ DEF'!D43+'DIST JUN'!D43+'1er Aj Cuat'!D43</f>
        <v>1030546.221675745</v>
      </c>
      <c r="E43" s="209">
        <f>+'DIST ABR'!E43+'FEIEF 1 TRIM'!E43+'FOFIR 1 AJ'!E43+'DIST MAY'!E43+'AJ DEF'!E43+'DIST JUN'!E43+'1er Aj Cuat'!E43</f>
        <v>101547.79185486332</v>
      </c>
      <c r="F43" s="209">
        <f>+'DIST ABR'!F43+'FEIEF 1 TRIM'!F43+'FOFIR 1 AJ'!F43+'DIST MAY'!F43+'AJ DEF'!F43+'DIST JUN'!F43+'1er Aj Cuat'!F43</f>
        <v>278954.45618133311</v>
      </c>
      <c r="G43" s="209">
        <f>+'DIST ABR'!G43+'FEIEF 1 TRIM'!G43+'FOFIR 1 AJ'!G43+'DIST MAY'!G43+'AJ DEF'!G43+'DIST JUN'!G43+'1er Aj Cuat'!G43</f>
        <v>10861.791856009995</v>
      </c>
      <c r="H43" s="209">
        <f>+'DIST ABR'!H43+'FEIEF 1 TRIM'!H43+'FOFIR 1 AJ'!H43+'DIST MAY'!H43+'AJ DEF'!H43+'DIST JUN'!H43+'1er Aj Cuat'!H43</f>
        <v>86585.158542022837</v>
      </c>
      <c r="I43" s="209">
        <f>+'DIST ABR'!I43+'FEIEF 1 TRIM'!I43+'FOFIR 1 AJ'!I43+'DIST MAY'!I43+'AJ DEF'!I43+'DIST JUN'!I43+'1er Aj Cuat'!I43</f>
        <v>27349.261402866701</v>
      </c>
      <c r="J43" s="209">
        <f>+'DIST ABR'!J43+'FEIEF 1 TRIM'!J43+'FOFIR 1 AJ'!J43+'DIST MAY'!J43+'AJ DEF'!J43+'DIST JUN'!J43+'1er Aj Cuat'!J43</f>
        <v>50727.617233616249</v>
      </c>
      <c r="K43" s="210">
        <f t="shared" si="0"/>
        <v>6540952.125982983</v>
      </c>
      <c r="L43" s="361">
        <v>44006</v>
      </c>
    </row>
    <row r="44" spans="1:12">
      <c r="A44" s="145" t="s">
        <v>43</v>
      </c>
      <c r="B44" s="209">
        <f>+'DIST ABR'!B44+'FEIEF 1 TRIM'!B44+'FOFIR 1 AJ'!B44+'DIST MAY'!B44+'AJ DEF'!B44+'DIST JUN'!B44+'1er Aj Cuat'!B44</f>
        <v>4888823.4723960804</v>
      </c>
      <c r="C44" s="209">
        <f>+'DIST ABR'!C44+'FEIEF 1 TRIM'!C44+'FOFIR 1 AJ'!C44+'DIST MAY'!C44+'AJ DEF'!C44+'DIST JUN'!C44+'1er Aj Cuat'!C44</f>
        <v>662927.40960175707</v>
      </c>
      <c r="D44" s="209">
        <f>+'DIST ABR'!D44+'FEIEF 1 TRIM'!D44+'FOFIR 1 AJ'!D44+'DIST MAY'!D44+'AJ DEF'!D44+'DIST JUN'!D44+'1er Aj Cuat'!D44</f>
        <v>783248.79440445907</v>
      </c>
      <c r="E44" s="209">
        <f>+'DIST ABR'!E44+'FEIEF 1 TRIM'!E44+'FOFIR 1 AJ'!E44+'DIST MAY'!E44+'AJ DEF'!E44+'DIST JUN'!E44+'1er Aj Cuat'!E44</f>
        <v>113791.84936445036</v>
      </c>
      <c r="F44" s="209">
        <f>+'DIST ABR'!F44+'FEIEF 1 TRIM'!F44+'FOFIR 1 AJ'!F44+'DIST MAY'!F44+'AJ DEF'!F44+'DIST JUN'!F44+'1er Aj Cuat'!F44</f>
        <v>312589.20432949037</v>
      </c>
      <c r="G44" s="209">
        <f>+'DIST ABR'!G44+'FEIEF 1 TRIM'!G44+'FOFIR 1 AJ'!G44+'DIST MAY'!G44+'AJ DEF'!G44+'DIST JUN'!G44+'1er Aj Cuat'!G44</f>
        <v>12171.445189804093</v>
      </c>
      <c r="H44" s="209">
        <f>+'DIST ABR'!H44+'FEIEF 1 TRIM'!H44+'FOFIR 1 AJ'!H44+'DIST MAY'!H44+'AJ DEF'!H44+'DIST JUN'!H44+'1er Aj Cuat'!H44</f>
        <v>97025.106484765507</v>
      </c>
      <c r="I44" s="209">
        <f>+'DIST ABR'!I44+'FEIEF 1 TRIM'!I44+'FOFIR 1 AJ'!I44+'DIST MAY'!I44+'AJ DEF'!I44+'DIST JUN'!I44+'1er Aj Cuat'!I44</f>
        <v>30646.880418945704</v>
      </c>
      <c r="J44" s="209">
        <f>+'DIST ABR'!J44+'FEIEF 1 TRIM'!J44+'FOFIR 1 AJ'!J44+'DIST MAY'!J44+'AJ DEF'!J44+'DIST JUN'!J44+'1er Aj Cuat'!J44</f>
        <v>56553.231268688935</v>
      </c>
      <c r="K44" s="210">
        <f t="shared" si="0"/>
        <v>6957777.3934584418</v>
      </c>
      <c r="L44" s="361">
        <v>44006</v>
      </c>
    </row>
    <row r="45" spans="1:12">
      <c r="A45" s="145" t="s">
        <v>44</v>
      </c>
      <c r="B45" s="209">
        <f>+'DIST ABR'!B45+'FEIEF 1 TRIM'!B45+'FOFIR 1 AJ'!B45+'DIST MAY'!B45+'AJ DEF'!B45+'DIST JUN'!B45+'1er Aj Cuat'!B45</f>
        <v>14065911.744848495</v>
      </c>
      <c r="C45" s="209">
        <f>+'DIST ABR'!C45+'FEIEF 1 TRIM'!C45+'FOFIR 1 AJ'!C45+'DIST MAY'!C45+'AJ DEF'!C45+'DIST JUN'!C45+'1er Aj Cuat'!C45</f>
        <v>1907346.1108484636</v>
      </c>
      <c r="D45" s="209">
        <f>+'DIST ABR'!D45+'FEIEF 1 TRIM'!D45+'FOFIR 1 AJ'!D45+'DIST MAY'!D45+'AJ DEF'!D45+'DIST JUN'!D45+'1er Aj Cuat'!D45</f>
        <v>1270554.2063301632</v>
      </c>
      <c r="E45" s="209">
        <f>+'DIST ABR'!E45+'FEIEF 1 TRIM'!E45+'FOFIR 1 AJ'!E45+'DIST MAY'!E45+'AJ DEF'!E45+'DIST JUN'!E45+'1er Aj Cuat'!E45</f>
        <v>327396.99428316316</v>
      </c>
      <c r="F45" s="209">
        <f>+'DIST ABR'!F45+'FEIEF 1 TRIM'!F45+'FOFIR 1 AJ'!F45+'DIST MAY'!F45+'AJ DEF'!F45+'DIST JUN'!F45+'1er Aj Cuat'!F45</f>
        <v>899368.15786397515</v>
      </c>
      <c r="G45" s="209">
        <f>+'DIST ABR'!G45+'FEIEF 1 TRIM'!G45+'FOFIR 1 AJ'!G45+'DIST MAY'!G45+'AJ DEF'!G45+'DIST JUN'!G45+'1er Aj Cuat'!G45</f>
        <v>35019.156411294272</v>
      </c>
      <c r="H45" s="209">
        <f>+'DIST ABR'!H45+'FEIEF 1 TRIM'!H45+'FOFIR 1 AJ'!H45+'DIST MAY'!H45+'AJ DEF'!H45+'DIST JUN'!H45+'1er Aj Cuat'!H45</f>
        <v>279156.44583099615</v>
      </c>
      <c r="I45" s="209">
        <f>+'DIST ABR'!I45+'FEIEF 1 TRIM'!I45+'FOFIR 1 AJ'!I45+'DIST MAY'!I45+'AJ DEF'!I45+'DIST JUN'!I45+'1er Aj Cuat'!I45</f>
        <v>88175.880692321109</v>
      </c>
      <c r="J45" s="209">
        <f>+'DIST ABR'!J45+'FEIEF 1 TRIM'!J45+'FOFIR 1 AJ'!J45+'DIST MAY'!J45+'AJ DEF'!J45+'DIST JUN'!J45+'1er Aj Cuat'!J45</f>
        <v>282549.38825294364</v>
      </c>
      <c r="K45" s="210">
        <f t="shared" si="0"/>
        <v>19155478.085361816</v>
      </c>
      <c r="L45" s="361">
        <v>44006</v>
      </c>
    </row>
    <row r="46" spans="1:12">
      <c r="A46" s="145" t="s">
        <v>45</v>
      </c>
      <c r="B46" s="209">
        <f>+'DIST ABR'!B46+'FEIEF 1 TRIM'!B46+'FOFIR 1 AJ'!B46+'DIST MAY'!B46+'AJ DEF'!B46+'DIST JUN'!B46+'1er Aj Cuat'!B46</f>
        <v>12104454.484103927</v>
      </c>
      <c r="C46" s="209">
        <f>+'DIST ABR'!C46+'FEIEF 1 TRIM'!C46+'FOFIR 1 AJ'!C46+'DIST MAY'!C46+'AJ DEF'!C46+'DIST JUN'!C46+'1er Aj Cuat'!C46</f>
        <v>1641371.324020528</v>
      </c>
      <c r="D46" s="209">
        <f>+'DIST ABR'!D46+'FEIEF 1 TRIM'!D46+'FOFIR 1 AJ'!D46+'DIST MAY'!D46+'AJ DEF'!D46+'DIST JUN'!D46+'1er Aj Cuat'!D46</f>
        <v>313602.64697460708</v>
      </c>
      <c r="E46" s="209">
        <f>+'DIST ABR'!E46+'FEIEF 1 TRIM'!E46+'FOFIR 1 AJ'!E46+'DIST MAY'!E46+'AJ DEF'!E46+'DIST JUN'!E46+'1er Aj Cuat'!E46</f>
        <v>281742.27788571035</v>
      </c>
      <c r="F46" s="209">
        <f>+'DIST ABR'!F46+'FEIEF 1 TRIM'!F46+'FOFIR 1 AJ'!F46+'DIST MAY'!F46+'AJ DEF'!F46+'DIST JUN'!F46+'1er Aj Cuat'!F46</f>
        <v>773953.45063955104</v>
      </c>
      <c r="G46" s="209">
        <f>+'DIST ABR'!G46+'FEIEF 1 TRIM'!G46+'FOFIR 1 AJ'!G46+'DIST MAY'!G46+'AJ DEF'!G46+'DIST JUN'!G46+'1er Aj Cuat'!G46</f>
        <v>30135.820026559781</v>
      </c>
      <c r="H46" s="209">
        <f>+'DIST ABR'!H46+'FEIEF 1 TRIM'!H46+'FOFIR 1 AJ'!H46+'DIST MAY'!H46+'AJ DEF'!H46+'DIST JUN'!H46+'1er Aj Cuat'!H46</f>
        <v>240228.75685559848</v>
      </c>
      <c r="I46" s="209">
        <f>+'DIST ABR'!I46+'FEIEF 1 TRIM'!I46+'FOFIR 1 AJ'!I46+'DIST MAY'!I46+'AJ DEF'!I46+'DIST JUN'!I46+'1er Aj Cuat'!I46</f>
        <v>75879.968095695978</v>
      </c>
      <c r="J46" s="209">
        <f>+'DIST ABR'!J46+'FEIEF 1 TRIM'!J46+'FOFIR 1 AJ'!J46+'DIST MAY'!J46+'AJ DEF'!J46+'DIST JUN'!J46+'1er Aj Cuat'!J46</f>
        <v>415185.52611100406</v>
      </c>
      <c r="K46" s="210">
        <f t="shared" si="0"/>
        <v>15876554.254713181</v>
      </c>
      <c r="L46" s="361">
        <v>44006</v>
      </c>
    </row>
    <row r="47" spans="1:12">
      <c r="A47" s="145" t="s">
        <v>46</v>
      </c>
      <c r="B47" s="209">
        <f>+'DIST ABR'!B47+'FEIEF 1 TRIM'!B47+'FOFIR 1 AJ'!B47+'DIST MAY'!B47+'AJ DEF'!B47+'DIST JUN'!B47+'1er Aj Cuat'!B47</f>
        <v>109527764.22884838</v>
      </c>
      <c r="C47" s="209">
        <f>+'DIST ABR'!C47+'FEIEF 1 TRIM'!C47+'FOFIR 1 AJ'!C47+'DIST MAY'!C47+'AJ DEF'!C47+'DIST JUN'!C47+'1er Aj Cuat'!C47</f>
        <v>14852030.847437367</v>
      </c>
      <c r="D47" s="209">
        <f>+'DIST ABR'!D47+'FEIEF 1 TRIM'!D47+'FOFIR 1 AJ'!D47+'DIST MAY'!D47+'AJ DEF'!D47+'DIST JUN'!D47+'1er Aj Cuat'!D47</f>
        <v>1495842.1680694132</v>
      </c>
      <c r="E47" s="209">
        <f>+'DIST ABR'!E47+'FEIEF 1 TRIM'!E47+'FOFIR 1 AJ'!E47+'DIST MAY'!E47+'AJ DEF'!E47+'DIST JUN'!E47+'1er Aj Cuat'!E47</f>
        <v>2549359.1492363047</v>
      </c>
      <c r="F47" s="209">
        <f>+'DIST ABR'!F47+'FEIEF 1 TRIM'!F47+'FOFIR 1 AJ'!F47+'DIST MAY'!F47+'AJ DEF'!F47+'DIST JUN'!F47+'1er Aj Cuat'!F47</f>
        <v>7003156.6624563774</v>
      </c>
      <c r="G47" s="209">
        <f>+'DIST ABR'!G47+'FEIEF 1 TRIM'!G47+'FOFIR 1 AJ'!G47+'DIST MAY'!G47+'AJ DEF'!G47+'DIST JUN'!G47+'1er Aj Cuat'!G47</f>
        <v>272685.48079111497</v>
      </c>
      <c r="H47" s="209">
        <f>+'DIST ABR'!H47+'FEIEF 1 TRIM'!H47+'FOFIR 1 AJ'!H47+'DIST MAY'!H47+'AJ DEF'!H47+'DIST JUN'!H47+'1er Aj Cuat'!H47</f>
        <v>2173721.9695792962</v>
      </c>
      <c r="I47" s="209">
        <f>+'DIST ABR'!I47+'FEIEF 1 TRIM'!I47+'FOFIR 1 AJ'!I47+'DIST MAY'!I47+'AJ DEF'!I47+'DIST JUN'!I47+'1er Aj Cuat'!I47</f>
        <v>686603.70165315806</v>
      </c>
      <c r="J47" s="209">
        <f>+'DIST ABR'!J47+'FEIEF 1 TRIM'!J47+'FOFIR 1 AJ'!J47+'DIST MAY'!J47+'AJ DEF'!J47+'DIST JUN'!J47+'1er Aj Cuat'!J47</f>
        <v>3304049.911555171</v>
      </c>
      <c r="K47" s="210">
        <f t="shared" si="0"/>
        <v>141865214.11962658</v>
      </c>
      <c r="L47" s="361">
        <v>44006</v>
      </c>
    </row>
    <row r="48" spans="1:12">
      <c r="A48" s="145" t="s">
        <v>47</v>
      </c>
      <c r="B48" s="209">
        <f>+'DIST ABR'!B48+'FEIEF 1 TRIM'!B48+'FOFIR 1 AJ'!B48+'DIST MAY'!B48+'AJ DEF'!B48+'DIST JUN'!B48+'1er Aj Cuat'!B48</f>
        <v>211635553.86299294</v>
      </c>
      <c r="C48" s="209">
        <f>+'DIST ABR'!C48+'FEIEF 1 TRIM'!C48+'FOFIR 1 AJ'!C48+'DIST MAY'!C48+'AJ DEF'!C48+'DIST JUN'!C48+'1er Aj Cuat'!C48</f>
        <v>28697908.667433336</v>
      </c>
      <c r="D48" s="209">
        <f>+'DIST ABR'!D48+'FEIEF 1 TRIM'!D48+'FOFIR 1 AJ'!D48+'DIST MAY'!D48+'AJ DEF'!D48+'DIST JUN'!D48+'1er Aj Cuat'!D48</f>
        <v>3082834.3433448006</v>
      </c>
      <c r="E48" s="209">
        <f>+'DIST ABR'!E48+'FEIEF 1 TRIM'!E48+'FOFIR 1 AJ'!E48+'DIST MAY'!E48+'AJ DEF'!E48+'DIST JUN'!E48+'1er Aj Cuat'!E48</f>
        <v>4926011.5856743325</v>
      </c>
      <c r="F48" s="209">
        <f>+'DIST ABR'!F48+'FEIEF 1 TRIM'!F48+'FOFIR 1 AJ'!F48+'DIST MAY'!F48+'AJ DEF'!F48+'DIST JUN'!F48+'1er Aj Cuat'!F48</f>
        <v>13531883.440544946</v>
      </c>
      <c r="G48" s="209">
        <f>+'DIST ABR'!G48+'FEIEF 1 TRIM'!G48+'FOFIR 1 AJ'!G48+'DIST MAY'!G48+'AJ DEF'!G48+'DIST JUN'!G48+'1er Aj Cuat'!G48</f>
        <v>526897.84333627415</v>
      </c>
      <c r="H48" s="209">
        <f>+'DIST ABR'!H48+'FEIEF 1 TRIM'!H48+'FOFIR 1 AJ'!H48+'DIST MAY'!H48+'AJ DEF'!H48+'DIST JUN'!H48+'1er Aj Cuat'!H48</f>
        <v>4200184.8226798885</v>
      </c>
      <c r="I48" s="209">
        <f>+'DIST ABR'!I48+'FEIEF 1 TRIM'!I48+'FOFIR 1 AJ'!I48+'DIST MAY'!I48+'AJ DEF'!I48+'DIST JUN'!I48+'1er Aj Cuat'!I48</f>
        <v>1326693.3339398368</v>
      </c>
      <c r="J48" s="209">
        <f>+'DIST ABR'!J48+'FEIEF 1 TRIM'!J48+'FOFIR 1 AJ'!J48+'DIST MAY'!J48+'AJ DEF'!J48+'DIST JUN'!J48+'1er Aj Cuat'!J48</f>
        <v>2514958.6902898396</v>
      </c>
      <c r="K48" s="210">
        <f t="shared" si="0"/>
        <v>270442926.59023619</v>
      </c>
      <c r="L48" s="361">
        <v>44006</v>
      </c>
    </row>
    <row r="49" spans="1:12">
      <c r="A49" s="145" t="s">
        <v>48</v>
      </c>
      <c r="B49" s="209">
        <f>+'DIST ABR'!B49+'FEIEF 1 TRIM'!B49+'FOFIR 1 AJ'!B49+'DIST MAY'!B49+'AJ DEF'!B49+'DIST JUN'!B49+'1er Aj Cuat'!B49</f>
        <v>57028336.783387564</v>
      </c>
      <c r="C49" s="209">
        <f>+'DIST ABR'!C49+'FEIEF 1 TRIM'!C49+'FOFIR 1 AJ'!C49+'DIST MAY'!C49+'AJ DEF'!C49+'DIST JUN'!C49+'1er Aj Cuat'!C49</f>
        <v>7733076.84173318</v>
      </c>
      <c r="D49" s="209">
        <f>+'DIST ABR'!D49+'FEIEF 1 TRIM'!D49+'FOFIR 1 AJ'!D49+'DIST MAY'!D49+'AJ DEF'!D49+'DIST JUN'!D49+'1er Aj Cuat'!D49</f>
        <v>934035.87010246841</v>
      </c>
      <c r="E49" s="209">
        <f>+'DIST ABR'!E49+'FEIEF 1 TRIM'!E49+'FOFIR 1 AJ'!E49+'DIST MAY'!E49+'AJ DEF'!E49+'DIST JUN'!E49+'1er Aj Cuat'!E49</f>
        <v>1327386.8335401069</v>
      </c>
      <c r="F49" s="209">
        <f>+'DIST ABR'!F49+'FEIEF 1 TRIM'!F49+'FOFIR 1 AJ'!F49+'DIST MAY'!F49+'AJ DEF'!F49+'DIST JUN'!F49+'1er Aj Cuat'!F49</f>
        <v>3646366.5583360372</v>
      </c>
      <c r="G49" s="209">
        <f>+'DIST ABR'!G49+'FEIEF 1 TRIM'!G49+'FOFIR 1 AJ'!G49+'DIST MAY'!G49+'AJ DEF'!G49+'DIST JUN'!G49+'1er Aj Cuat'!G49</f>
        <v>141980.43339955041</v>
      </c>
      <c r="H49" s="209">
        <f>+'DIST ABR'!H49+'FEIEF 1 TRIM'!H49+'FOFIR 1 AJ'!H49+'DIST MAY'!H49+'AJ DEF'!H49+'DIST JUN'!H49+'1er Aj Cuat'!H49</f>
        <v>1131802.0542773574</v>
      </c>
      <c r="I49" s="209">
        <f>+'DIST ABR'!I49+'FEIEF 1 TRIM'!I49+'FOFIR 1 AJ'!I49+'DIST MAY'!I49+'AJ DEF'!I49+'DIST JUN'!I49+'1er Aj Cuat'!I49</f>
        <v>357497.18265757908</v>
      </c>
      <c r="J49" s="209">
        <f>+'DIST ABR'!J49+'FEIEF 1 TRIM'!J49+'FOFIR 1 AJ'!J49+'DIST MAY'!J49+'AJ DEF'!J49+'DIST JUN'!J49+'1er Aj Cuat'!J49</f>
        <v>2149098.5169225484</v>
      </c>
      <c r="K49" s="210">
        <f t="shared" si="0"/>
        <v>74449581.074356392</v>
      </c>
      <c r="L49" s="361">
        <v>44006</v>
      </c>
    </row>
    <row r="50" spans="1:12">
      <c r="A50" s="145" t="s">
        <v>49</v>
      </c>
      <c r="B50" s="209">
        <f>+'DIST ABR'!B50+'FEIEF 1 TRIM'!B50+'FOFIR 1 AJ'!B50+'DIST MAY'!B50+'AJ DEF'!B50+'DIST JUN'!B50+'1er Aj Cuat'!B50</f>
        <v>18177602.458629806</v>
      </c>
      <c r="C50" s="209">
        <f>+'DIST ABR'!C50+'FEIEF 1 TRIM'!C50+'FOFIR 1 AJ'!C50+'DIST MAY'!C50+'AJ DEF'!C50+'DIST JUN'!C50+'1er Aj Cuat'!C50</f>
        <v>2464893.8499642536</v>
      </c>
      <c r="D50" s="209">
        <f>+'DIST ABR'!D50+'FEIEF 1 TRIM'!D50+'FOFIR 1 AJ'!D50+'DIST MAY'!D50+'AJ DEF'!D50+'DIST JUN'!D50+'1er Aj Cuat'!D50</f>
        <v>1036737.352058789</v>
      </c>
      <c r="E50" s="209">
        <f>+'DIST ABR'!E50+'FEIEF 1 TRIM'!E50+'FOFIR 1 AJ'!E50+'DIST MAY'!E50+'AJ DEF'!E50+'DIST JUN'!E50+'1er Aj Cuat'!E50</f>
        <v>423100.36606117891</v>
      </c>
      <c r="F50" s="209">
        <f>+'DIST ABR'!F50+'FEIEF 1 TRIM'!F50+'FOFIR 1 AJ'!F50+'DIST MAY'!F50+'AJ DEF'!F50+'DIST JUN'!F50+'1er Aj Cuat'!F50</f>
        <v>1162267.8383140704</v>
      </c>
      <c r="G50" s="209">
        <f>+'DIST ABR'!G50+'FEIEF 1 TRIM'!G50+'FOFIR 1 AJ'!G50+'DIST MAY'!G50+'AJ DEF'!G50+'DIST JUN'!G50+'1er Aj Cuat'!G50</f>
        <v>45255.8152808132</v>
      </c>
      <c r="H50" s="209">
        <f>+'DIST ABR'!H50+'FEIEF 1 TRIM'!H50+'FOFIR 1 AJ'!H50+'DIST MAY'!H50+'AJ DEF'!H50+'DIST JUN'!H50+'1er Aj Cuat'!H50</f>
        <v>360758.33462685568</v>
      </c>
      <c r="I50" s="209">
        <f>+'DIST ABR'!I50+'FEIEF 1 TRIM'!I50+'FOFIR 1 AJ'!I50+'DIST MAY'!I50+'AJ DEF'!I50+'DIST JUN'!I50+'1er Aj Cuat'!I50</f>
        <v>113951.0992774147</v>
      </c>
      <c r="J50" s="209">
        <f>+'DIST ABR'!J50+'FEIEF 1 TRIM'!J50+'FOFIR 1 AJ'!J50+'DIST MAY'!J50+'AJ DEF'!J50+'DIST JUN'!J50+'1er Aj Cuat'!J50</f>
        <v>438528.58659161697</v>
      </c>
      <c r="K50" s="210">
        <f t="shared" si="0"/>
        <v>24223095.7008048</v>
      </c>
      <c r="L50" s="361">
        <v>44006</v>
      </c>
    </row>
    <row r="51" spans="1:12">
      <c r="A51" s="145" t="s">
        <v>50</v>
      </c>
      <c r="B51" s="209">
        <f>+'DIST ABR'!B51+'FEIEF 1 TRIM'!B51+'FOFIR 1 AJ'!B51+'DIST MAY'!B51+'AJ DEF'!B51+'DIST JUN'!B51+'1er Aj Cuat'!B51</f>
        <v>3652352.2178462516</v>
      </c>
      <c r="C51" s="209">
        <f>+'DIST ABR'!C51+'FEIEF 1 TRIM'!C51+'FOFIR 1 AJ'!C51+'DIST MAY'!C51+'AJ DEF'!C51+'DIST JUN'!C51+'1er Aj Cuat'!C51</f>
        <v>495261.16220010736</v>
      </c>
      <c r="D51" s="209">
        <f>+'DIST ABR'!D51+'FEIEF 1 TRIM'!D51+'FOFIR 1 AJ'!D51+'DIST MAY'!D51+'AJ DEF'!D51+'DIST JUN'!D51+'1er Aj Cuat'!D51</f>
        <v>456901.42617244553</v>
      </c>
      <c r="E51" s="209">
        <f>+'DIST ABR'!E51+'FEIEF 1 TRIM'!E51+'FOFIR 1 AJ'!E51+'DIST MAY'!E51+'AJ DEF'!E51+'DIST JUN'!E51+'1er Aj Cuat'!E51</f>
        <v>85011.847072355347</v>
      </c>
      <c r="F51" s="209">
        <f>+'DIST ABR'!F51+'FEIEF 1 TRIM'!F51+'FOFIR 1 AJ'!F51+'DIST MAY'!F51+'AJ DEF'!F51+'DIST JUN'!F51+'1er Aj Cuat'!F51</f>
        <v>233529.78076503403</v>
      </c>
      <c r="G51" s="209">
        <f>+'DIST ABR'!G51+'FEIEF 1 TRIM'!G51+'FOFIR 1 AJ'!G51+'DIST MAY'!G51+'AJ DEF'!G51+'DIST JUN'!G51+'1er Aj Cuat'!G51</f>
        <v>9093.0681143181755</v>
      </c>
      <c r="H51" s="209">
        <f>+'DIST ABR'!H51+'FEIEF 1 TRIM'!H51+'FOFIR 1 AJ'!H51+'DIST MAY'!H51+'AJ DEF'!H51+'DIST JUN'!H51+'1er Aj Cuat'!H51</f>
        <v>72485.714580878557</v>
      </c>
      <c r="I51" s="209">
        <f>+'DIST ABR'!I51+'FEIEF 1 TRIM'!I51+'FOFIR 1 AJ'!I51+'DIST MAY'!I51+'AJ DEF'!I51+'DIST JUN'!I51+'1er Aj Cuat'!I51</f>
        <v>22895.733973668139</v>
      </c>
      <c r="J51" s="209">
        <f>+'DIST ABR'!J51+'FEIEF 1 TRIM'!J51+'FOFIR 1 AJ'!J51+'DIST MAY'!J51+'AJ DEF'!J51+'DIST JUN'!J51+'1er Aj Cuat'!J51</f>
        <v>32024.258408308779</v>
      </c>
      <c r="K51" s="210">
        <f t="shared" si="0"/>
        <v>5059555.209133368</v>
      </c>
      <c r="L51" s="361">
        <v>44006</v>
      </c>
    </row>
    <row r="52" spans="1:12" ht="13.5" thickBot="1">
      <c r="A52" s="145" t="s">
        <v>51</v>
      </c>
      <c r="B52" s="209">
        <f>+'DIST ABR'!B52+'FEIEF 1 TRIM'!B52+'FOFIR 1 AJ'!B52+'DIST MAY'!B52+'AJ DEF'!B52+'DIST JUN'!B52+'1er Aj Cuat'!B52</f>
        <v>5031886.1202499615</v>
      </c>
      <c r="C52" s="209">
        <f>+'DIST ABR'!C52+'FEIEF 1 TRIM'!C52+'FOFIR 1 AJ'!C52+'DIST MAY'!C52+'AJ DEF'!C52+'DIST JUN'!C52+'1er Aj Cuat'!C52</f>
        <v>682326.79088194447</v>
      </c>
      <c r="D52" s="209">
        <f>+'DIST ABR'!D52+'FEIEF 1 TRIM'!D52+'FOFIR 1 AJ'!D52+'DIST MAY'!D52+'AJ DEF'!D52+'DIST JUN'!D52+'1er Aj Cuat'!D52</f>
        <v>751844.78335059527</v>
      </c>
      <c r="E52" s="209">
        <f>+'DIST ABR'!E52+'FEIEF 1 TRIM'!E52+'FOFIR 1 AJ'!E52+'DIST MAY'!E52+'AJ DEF'!E52+'DIST JUN'!E52+'1er Aj Cuat'!E52</f>
        <v>117121.76368150169</v>
      </c>
      <c r="F52" s="209">
        <f>+'DIST ABR'!F52+'FEIEF 1 TRIM'!F52+'FOFIR 1 AJ'!F52+'DIST MAY'!F52+'AJ DEF'!F52+'DIST JUN'!F52+'1er Aj Cuat'!F52</f>
        <v>321736.5665761368</v>
      </c>
      <c r="G52" s="209">
        <f>+'DIST ABR'!G52+'FEIEF 1 TRIM'!G52+'FOFIR 1 AJ'!G52+'DIST MAY'!G52+'AJ DEF'!G52+'DIST JUN'!G52+'1er Aj Cuat'!G52</f>
        <v>12527.620696425183</v>
      </c>
      <c r="H52" s="209">
        <f>+'DIST ABR'!H52+'FEIEF 1 TRIM'!H52+'FOFIR 1 AJ'!H52+'DIST MAY'!H52+'AJ DEF'!H52+'DIST JUN'!H52+'1er Aj Cuat'!H52</f>
        <v>99864.372152750875</v>
      </c>
      <c r="I52" s="209">
        <f>+'DIST ABR'!I52+'FEIEF 1 TRIM'!I52+'FOFIR 1 AJ'!I52+'DIST MAY'!I52+'AJ DEF'!I52+'DIST JUN'!I52+'1er Aj Cuat'!I52</f>
        <v>31543.706390664978</v>
      </c>
      <c r="J52" s="209">
        <f>+'DIST ABR'!J52+'FEIEF 1 TRIM'!J52+'FOFIR 1 AJ'!J52+'DIST MAY'!J52+'AJ DEF'!J52+'DIST JUN'!J52+'1er Aj Cuat'!J52</f>
        <v>39243.150841554445</v>
      </c>
      <c r="K52" s="210">
        <f t="shared" si="0"/>
        <v>7088094.8748215372</v>
      </c>
      <c r="L52" s="361">
        <v>44006</v>
      </c>
    </row>
    <row r="53" spans="1:12" ht="14.25" thickTop="1" thickBot="1">
      <c r="A53" s="146" t="s">
        <v>52</v>
      </c>
      <c r="B53" s="211">
        <f t="shared" ref="B53:E53" si="1">SUM(B2:B52)</f>
        <v>1514041436.5208731</v>
      </c>
      <c r="C53" s="211">
        <f t="shared" si="1"/>
        <v>205304931.38271943</v>
      </c>
      <c r="D53" s="211">
        <f t="shared" si="1"/>
        <v>35123621.944715232</v>
      </c>
      <c r="E53" s="211">
        <f t="shared" si="1"/>
        <v>35240702.808947943</v>
      </c>
      <c r="F53" s="211">
        <f>SUM(F2:F52)</f>
        <v>96807137.880145356</v>
      </c>
      <c r="G53" s="211">
        <f t="shared" ref="G53:K53" si="2">SUM(G2:G52)</f>
        <v>3769428.8746069623</v>
      </c>
      <c r="H53" s="211">
        <f t="shared" si="2"/>
        <v>30048135.800000012</v>
      </c>
      <c r="I53" s="211">
        <f t="shared" si="2"/>
        <v>9491168.4000000041</v>
      </c>
      <c r="J53" s="211">
        <f t="shared" si="2"/>
        <v>41810730.618181817</v>
      </c>
      <c r="K53" s="212">
        <f t="shared" si="2"/>
        <v>1971637294.2301896</v>
      </c>
    </row>
    <row r="54" spans="1:12" ht="13.5" thickTop="1">
      <c r="A54" s="147"/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</sheetData>
  <printOptions horizontalCentered="1" verticalCentered="1"/>
  <pageMargins left="0.31496062992125984" right="0.31496062992125984" top="0.35433070866141736" bottom="0.15748031496062992" header="0.15748031496062992" footer="0.15748031496062992"/>
  <pageSetup scale="73" orientation="landscape" r:id="rId1"/>
  <headerFooter alignWithMargins="0">
    <oddHeader>&amp;C&amp;"Arial,Negrita"CÁLCULO DE PARTICIPACIONES A MUNICIPIOS
II TRIMESTRE DE 2020</oddHeader>
    <oddFooter>&amp;R&amp;D
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5"/>
  <sheetViews>
    <sheetView showGridLines="0" zoomScale="120" zoomScaleNormal="120" zoomScaleSheetLayoutView="100" workbookViewId="0">
      <selection activeCell="G12" sqref="G12"/>
    </sheetView>
  </sheetViews>
  <sheetFormatPr baseColWidth="10" defaultColWidth="11.42578125" defaultRowHeight="12.75"/>
  <cols>
    <col min="1" max="1" width="55" style="138" customWidth="1"/>
    <col min="2" max="4" width="17.5703125" style="138" customWidth="1"/>
    <col min="5" max="6" width="17.28515625" style="138" customWidth="1"/>
    <col min="7" max="7" width="15.42578125" style="138" customWidth="1"/>
    <col min="8" max="16384" width="11.42578125" style="138"/>
  </cols>
  <sheetData>
    <row r="1" spans="1:7" ht="27.75" customHeight="1">
      <c r="A1" s="372" t="s">
        <v>232</v>
      </c>
      <c r="B1" s="372"/>
      <c r="C1" s="372"/>
      <c r="D1" s="372"/>
      <c r="E1" s="372"/>
      <c r="F1" s="372"/>
    </row>
    <row r="3" spans="1:7" ht="25.5">
      <c r="A3" s="250" t="s">
        <v>138</v>
      </c>
      <c r="B3" s="250" t="s">
        <v>252</v>
      </c>
      <c r="C3" s="250" t="s">
        <v>253</v>
      </c>
      <c r="D3" s="250" t="s">
        <v>139</v>
      </c>
      <c r="E3" s="250" t="s">
        <v>140</v>
      </c>
      <c r="F3" s="250" t="s">
        <v>158</v>
      </c>
    </row>
    <row r="4" spans="1:7" ht="25.5" customHeight="1">
      <c r="A4" s="202" t="s">
        <v>141</v>
      </c>
      <c r="B4" s="366">
        <v>15689686250.991554</v>
      </c>
      <c r="C4" s="366">
        <v>14926960128</v>
      </c>
      <c r="D4" s="251">
        <f>SUM(B4:C4)</f>
        <v>30616646378.991554</v>
      </c>
      <c r="E4" s="252">
        <v>20</v>
      </c>
      <c r="F4" s="253">
        <f>+D4*E4/100</f>
        <v>6123329275.7983103</v>
      </c>
    </row>
    <row r="5" spans="1:7" ht="25.5" customHeight="1">
      <c r="A5" s="202" t="s">
        <v>170</v>
      </c>
      <c r="B5" s="366">
        <v>427298736.50196594</v>
      </c>
      <c r="C5" s="366">
        <v>422732150.34209955</v>
      </c>
      <c r="D5" s="251">
        <f t="shared" ref="D5:D12" si="0">SUM(B5:C5)</f>
        <v>850030886.84406543</v>
      </c>
      <c r="E5" s="252">
        <v>100</v>
      </c>
      <c r="F5" s="253">
        <f t="shared" ref="F5:F12" si="1">+D5*E5/100</f>
        <v>850030886.84406543</v>
      </c>
    </row>
    <row r="6" spans="1:7" ht="25.5" customHeight="1">
      <c r="A6" s="202" t="s">
        <v>169</v>
      </c>
      <c r="B6" s="366">
        <v>104492283.93074793</v>
      </c>
      <c r="C6" s="366">
        <v>129183352.65790047</v>
      </c>
      <c r="D6" s="251">
        <f t="shared" si="0"/>
        <v>233675636.58864838</v>
      </c>
      <c r="E6" s="252">
        <v>100</v>
      </c>
      <c r="F6" s="253">
        <f t="shared" si="1"/>
        <v>233675636.58864838</v>
      </c>
    </row>
    <row r="7" spans="1:7" ht="25.5" customHeight="1">
      <c r="A7" s="202" t="s">
        <v>142</v>
      </c>
      <c r="B7" s="366">
        <v>454426335.95755887</v>
      </c>
      <c r="C7" s="366">
        <v>508294448</v>
      </c>
      <c r="D7" s="251">
        <f t="shared" si="0"/>
        <v>962720783.95755887</v>
      </c>
      <c r="E7" s="252">
        <v>20</v>
      </c>
      <c r="F7" s="253">
        <f t="shared" si="1"/>
        <v>192544156.79151177</v>
      </c>
    </row>
    <row r="8" spans="1:7" ht="25.5" customHeight="1">
      <c r="A8" s="202" t="s">
        <v>157</v>
      </c>
      <c r="B8" s="366">
        <v>806657718.64465618</v>
      </c>
      <c r="C8" s="366">
        <v>777105032</v>
      </c>
      <c r="D8" s="251">
        <f t="shared" si="0"/>
        <v>1583762750.6446562</v>
      </c>
      <c r="E8" s="252">
        <v>20</v>
      </c>
      <c r="F8" s="253">
        <f t="shared" si="1"/>
        <v>316752550.12893122</v>
      </c>
    </row>
    <row r="9" spans="1:7" ht="25.5" customHeight="1">
      <c r="A9" s="202" t="s">
        <v>156</v>
      </c>
      <c r="B9" s="366">
        <v>41147154.374992393</v>
      </c>
      <c r="C9" s="366">
        <v>48362623</v>
      </c>
      <c r="D9" s="251">
        <f t="shared" si="0"/>
        <v>89509777.3749924</v>
      </c>
      <c r="E9" s="252">
        <v>20</v>
      </c>
      <c r="F9" s="253">
        <f t="shared" si="1"/>
        <v>17901955.474998478</v>
      </c>
    </row>
    <row r="10" spans="1:7" ht="25.5" customHeight="1">
      <c r="A10" s="202" t="s">
        <v>162</v>
      </c>
      <c r="B10" s="366">
        <v>388804354</v>
      </c>
      <c r="C10" s="366">
        <v>384539612</v>
      </c>
      <c r="D10" s="251">
        <f t="shared" si="0"/>
        <v>773343966</v>
      </c>
      <c r="E10" s="252">
        <v>20</v>
      </c>
      <c r="F10" s="253">
        <f t="shared" si="1"/>
        <v>154668793.19999999</v>
      </c>
    </row>
    <row r="11" spans="1:7" ht="25.5" customHeight="1">
      <c r="A11" s="202" t="s">
        <v>161</v>
      </c>
      <c r="B11" s="366">
        <v>94911684</v>
      </c>
      <c r="C11" s="366">
        <v>94911684</v>
      </c>
      <c r="D11" s="251">
        <f t="shared" si="0"/>
        <v>189823368</v>
      </c>
      <c r="E11" s="252">
        <v>20</v>
      </c>
      <c r="F11" s="253">
        <f t="shared" si="1"/>
        <v>37964673.600000001</v>
      </c>
      <c r="G11" s="166"/>
    </row>
    <row r="12" spans="1:7" ht="25.5" customHeight="1">
      <c r="A12" s="202" t="s">
        <v>153</v>
      </c>
      <c r="B12" s="366">
        <v>440863537.09090906</v>
      </c>
      <c r="C12" s="366">
        <v>624829602</v>
      </c>
      <c r="D12" s="251">
        <f t="shared" si="0"/>
        <v>1065693139.090909</v>
      </c>
      <c r="E12" s="252">
        <v>20</v>
      </c>
      <c r="F12" s="253">
        <f t="shared" si="1"/>
        <v>213138627.81818181</v>
      </c>
      <c r="G12" s="166"/>
    </row>
    <row r="13" spans="1:7" ht="25.5" customHeight="1">
      <c r="A13" s="254" t="s">
        <v>53</v>
      </c>
      <c r="B13" s="367">
        <f>SUM(B4:B12)</f>
        <v>18448288055.492386</v>
      </c>
      <c r="C13" s="367">
        <f>SUM(C4:C12)</f>
        <v>17916918632</v>
      </c>
      <c r="D13" s="367">
        <f>SUM(D4:D12)</f>
        <v>36365206687.492386</v>
      </c>
      <c r="E13" s="254"/>
      <c r="F13" s="255">
        <f>SUM(F4:F12)</f>
        <v>8140006556.244648</v>
      </c>
      <c r="G13" s="166"/>
    </row>
    <row r="14" spans="1:7">
      <c r="A14" s="139"/>
      <c r="B14" s="139"/>
      <c r="C14" s="139"/>
      <c r="D14" s="140"/>
      <c r="E14" s="141"/>
      <c r="F14" s="140"/>
    </row>
    <row r="15" spans="1:7">
      <c r="A15" s="142" t="s">
        <v>231</v>
      </c>
      <c r="B15" s="142"/>
      <c r="C15" s="142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1"/>
    <col min="13" max="16384" width="11.42578125" style="143"/>
  </cols>
  <sheetData>
    <row r="1" spans="1:11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</row>
    <row r="2" spans="1:11" ht="13.5" thickTop="1">
      <c r="A2" s="145" t="s">
        <v>1</v>
      </c>
      <c r="B2" s="209">
        <f>+'DIST ENE 1'!B2+'FOFIR 4 AJ'!B2+'DIST FEB'!B2+'FEIEF 2019'!B2+'3ER AJ'!B2+'DIST MAR'!B2+'DIST ABR'!B2+'FEIEF 1 TRIM'!B2+'FOFIR 1 AJ'!B2+'DIST MAY'!B2+'AJ DEF'!B2+'DIST JUN'!B2+'1er Aj Cuat'!B2</f>
        <v>3927817.5198464962</v>
      </c>
      <c r="C2" s="209">
        <f>+'DIST ENE 1'!C2+'FOFIR 4 AJ'!C2+'DIST FEB'!C2+'FEIEF 2019'!C2+'3ER AJ'!C2+'DIST MAR'!C2+'DIST ABR'!C2+'FEIEF 1 TRIM'!C2+'FOFIR 1 AJ'!C2+'DIST MAY'!C2+'AJ DEF'!C2+'DIST JUN'!C2+'1er Aj Cuat'!C2</f>
        <v>534858.19811553753</v>
      </c>
      <c r="D2" s="209">
        <f>+'DIST ENE 1'!D2+'FOFIR 4 AJ'!D2+'DIST FEB'!D2+'FEIEF 2019'!D2+'3ER AJ'!D2+'DIST MAR'!D2+'DIST ABR'!D2+'FEIEF 1 TRIM'!D2+'FOFIR 1 AJ'!D2+'DIST MAY'!D2+'AJ DEF'!D2+'DIST JUN'!D2+'1er Aj Cuat'!D2</f>
        <v>695804.7001098115</v>
      </c>
      <c r="E2" s="209">
        <f>+'DIST ENE 1'!E2+'FOFIR 4 AJ'!E2+'DIST FEB'!E2+'FEIEF 2019'!E2+'3ER AJ'!E2+'DIST MAR'!E2+'DIST ABR'!E2+'FEIEF 1 TRIM'!E2+'FOFIR 1 AJ'!E2+'DIST MAY'!E2+'AJ DEF'!E2+'DIST JUN'!E2+'1er Aj Cuat'!E2</f>
        <v>113762.8691422015</v>
      </c>
      <c r="F2" s="209">
        <f>+'DIST ENE 1'!F2+'FOFIR 4 AJ'!F2+'DIST FEB'!F2+'FEIEF 2019'!F2+'3ER AJ'!F2+'DIST MAR'!F2+'DIST ABR'!F2+'FEIEF 1 TRIM'!F2+'FOFIR 1 AJ'!F2+'DIST MAY'!F2+'AJ DEF'!F2+'DIST JUN'!F2+'1er Aj Cuat'!F2</f>
        <v>201941.85333767589</v>
      </c>
      <c r="G2" s="209">
        <f>+'DIST ENE 1'!G2+'FOFIR 4 AJ'!G2+'DIST FEB'!G2+'FEIEF 2019'!G2+'3ER AJ'!G2+'DIST MAR'!G2+'DIST ABR'!G2+'FEIEF 1 TRIM'!G2+'FOFIR 1 AJ'!G2+'DIST MAY'!G2+'AJ DEF'!G2+'DIST JUN'!G2+'1er Aj Cuat'!G2</f>
        <v>10300.939818711135</v>
      </c>
      <c r="H2" s="209">
        <f>+'DIST ENE 1'!H2+'FOFIR 4 AJ'!H2+'DIST FEB'!H2+'FEIEF 2019'!H2+'3ER AJ'!H2+'DIST MAR'!H2+'DIST ABR'!H2+'FEIEF 1 TRIM'!H2+'FOFIR 1 AJ'!H2+'DIST MAY'!H2+'AJ DEF'!H2+'DIST JUN'!H2+'1er Aj Cuat'!H2</f>
        <v>97334.805107226828</v>
      </c>
      <c r="I2" s="209">
        <f>+'DIST ENE 1'!I2+'FOFIR 4 AJ'!I2+'DIST FEB'!I2+'FEIEF 2019'!I2+'3ER AJ'!I2+'DIST MAR'!I2+'DIST ABR'!I2+'FEIEF 1 TRIM'!I2+'FOFIR 1 AJ'!I2+'DIST MAY'!I2+'AJ DEF'!I2+'DIST JUN'!I2+'1er Aj Cuat'!I2</f>
        <v>23760.562785618135</v>
      </c>
      <c r="J2" s="209">
        <f>+'DIST ENE 1'!J2+'FOFIR 4 AJ'!J2+'DIST FEB'!J2+'FEIEF 2019'!J2+'3ER AJ'!J2+'DIST MAR'!J2+'DIST ABR'!J2+'FEIEF 1 TRIM'!J2+'FOFIR 1 AJ'!J2+'DIST MAY'!J2+'AJ DEF'!J2+'DIST JUN'!J2+'1er Aj Cuat'!J2</f>
        <v>43911.867628009022</v>
      </c>
      <c r="K2" s="210">
        <f t="shared" ref="K2:K52" si="0">SUM(B2:J2)</f>
        <v>5649493.3158912882</v>
      </c>
    </row>
    <row r="3" spans="1:11">
      <c r="A3" s="145" t="s">
        <v>2</v>
      </c>
      <c r="B3" s="209">
        <f>+'DIST ENE 1'!B3+'FOFIR 4 AJ'!B3+'DIST FEB'!B3+'FEIEF 2019'!B3+'3ER AJ'!B3+'DIST MAR'!B3+'DIST ABR'!B3+'FEIEF 1 TRIM'!B3+'FOFIR 1 AJ'!B3+'DIST MAY'!B3+'AJ DEF'!B3+'DIST JUN'!B3+'1er Aj Cuat'!B3</f>
        <v>7780132.0688939122</v>
      </c>
      <c r="C3" s="209">
        <f>+'DIST ENE 1'!C3+'FOFIR 4 AJ'!C3+'DIST FEB'!C3+'FEIEF 2019'!C3+'3ER AJ'!C3+'DIST MAR'!C3+'DIST ABR'!C3+'FEIEF 1 TRIM'!C3+'FOFIR 1 AJ'!C3+'DIST MAY'!C3+'AJ DEF'!C3+'DIST JUN'!C3+'1er Aj Cuat'!C3</f>
        <v>1059435.0166328843</v>
      </c>
      <c r="D3" s="209">
        <f>+'DIST ENE 1'!D3+'FOFIR 4 AJ'!D3+'DIST FEB'!D3+'FEIEF 2019'!D3+'3ER AJ'!D3+'DIST MAR'!D3+'DIST ABR'!D3+'FEIEF 1 TRIM'!D3+'FOFIR 1 AJ'!D3+'DIST MAY'!D3+'AJ DEF'!D3+'DIST JUN'!D3+'1er Aj Cuat'!D3</f>
        <v>1865215.3156887093</v>
      </c>
      <c r="E3" s="209">
        <f>+'DIST ENE 1'!E3+'FOFIR 4 AJ'!E3+'DIST FEB'!E3+'FEIEF 2019'!E3+'3ER AJ'!E3+'DIST MAR'!E3+'DIST ABR'!E3+'FEIEF 1 TRIM'!E3+'FOFIR 1 AJ'!E3+'DIST MAY'!E3+'AJ DEF'!E3+'DIST JUN'!E3+'1er Aj Cuat'!E3</f>
        <v>225338.91709338213</v>
      </c>
      <c r="F3" s="209">
        <f>+'DIST ENE 1'!F3+'FOFIR 4 AJ'!F3+'DIST FEB'!F3+'FEIEF 2019'!F3+'3ER AJ'!F3+'DIST MAR'!F3+'DIST ABR'!F3+'FEIEF 1 TRIM'!F3+'FOFIR 1 AJ'!F3+'DIST MAY'!F3+'AJ DEF'!F3+'DIST JUN'!F3+'1er Aj Cuat'!F3</f>
        <v>400001.85376883933</v>
      </c>
      <c r="G3" s="209">
        <f>+'DIST ENE 1'!G3+'FOFIR 4 AJ'!G3+'DIST FEB'!G3+'FEIEF 2019'!G3+'3ER AJ'!G3+'DIST MAR'!G3+'DIST ABR'!G3+'FEIEF 1 TRIM'!G3+'FOFIR 1 AJ'!G3+'DIST MAY'!G3+'AJ DEF'!G3+'DIST JUN'!G3+'1er Aj Cuat'!G3</f>
        <v>20403.868514348098</v>
      </c>
      <c r="H3" s="209">
        <f>+'DIST ENE 1'!H3+'FOFIR 4 AJ'!H3+'DIST FEB'!H3+'FEIEF 2019'!H3+'3ER AJ'!H3+'DIST MAR'!H3+'DIST ABR'!H3+'FEIEF 1 TRIM'!H3+'FOFIR 1 AJ'!H3+'DIST MAY'!H3+'AJ DEF'!H3+'DIST JUN'!H3+'1er Aj Cuat'!H3</f>
        <v>192798.57956941691</v>
      </c>
      <c r="I3" s="209">
        <f>+'DIST ENE 1'!I3+'FOFIR 4 AJ'!I3+'DIST FEB'!I3+'FEIEF 2019'!I3+'3ER AJ'!I3+'DIST MAR'!I3+'DIST ABR'!I3+'FEIEF 1 TRIM'!I3+'FOFIR 1 AJ'!I3+'DIST MAY'!I3+'AJ DEF'!I3+'DIST JUN'!I3+'1er Aj Cuat'!I3</f>
        <v>47064.385137367448</v>
      </c>
      <c r="J3" s="209">
        <f>+'DIST ENE 1'!J3+'FOFIR 4 AJ'!J3+'DIST FEB'!J3+'FEIEF 2019'!J3+'3ER AJ'!J3+'DIST MAR'!J3+'DIST ABR'!J3+'FEIEF 1 TRIM'!J3+'FOFIR 1 AJ'!J3+'DIST MAY'!J3+'AJ DEF'!J3+'DIST JUN'!J3+'1er Aj Cuat'!J3</f>
        <v>94501.306298016978</v>
      </c>
      <c r="K3" s="210">
        <f t="shared" si="0"/>
        <v>11684891.311596874</v>
      </c>
    </row>
    <row r="4" spans="1:11">
      <c r="A4" s="145" t="s">
        <v>247</v>
      </c>
      <c r="B4" s="209">
        <f>+'DIST ENE 1'!B4+'FOFIR 4 AJ'!B4+'DIST FEB'!B4+'FEIEF 2019'!B4+'3ER AJ'!B4+'DIST MAR'!B4+'DIST ABR'!B4+'FEIEF 1 TRIM'!B4+'FOFIR 1 AJ'!B4+'DIST MAY'!B4+'AJ DEF'!B4+'DIST JUN'!B4+'1er Aj Cuat'!B4</f>
        <v>8093633.1145895608</v>
      </c>
      <c r="C4" s="209">
        <f>+'DIST ENE 1'!C4+'FOFIR 4 AJ'!C4+'DIST FEB'!C4+'FEIEF 2019'!C4+'3ER AJ'!C4+'DIST MAR'!C4+'DIST ABR'!C4+'FEIEF 1 TRIM'!C4+'FOFIR 1 AJ'!C4+'DIST MAY'!C4+'AJ DEF'!C4+'DIST JUN'!C4+'1er Aj Cuat'!C4</f>
        <v>1102125.0355965616</v>
      </c>
      <c r="D4" s="209">
        <f>+'DIST ENE 1'!D4+'FOFIR 4 AJ'!D4+'DIST FEB'!D4+'FEIEF 2019'!D4+'3ER AJ'!D4+'DIST MAR'!D4+'DIST ABR'!D4+'FEIEF 1 TRIM'!D4+'FOFIR 1 AJ'!D4+'DIST MAY'!D4+'AJ DEF'!D4+'DIST JUN'!D4+'1er Aj Cuat'!D4</f>
        <v>1656234.0178061682</v>
      </c>
      <c r="E4" s="209">
        <f>+'DIST ENE 1'!E4+'FOFIR 4 AJ'!E4+'DIST FEB'!E4+'FEIEF 2019'!E4+'3ER AJ'!E4+'DIST MAR'!E4+'DIST ABR'!E4+'FEIEF 1 TRIM'!E4+'FOFIR 1 AJ'!E4+'DIST MAY'!E4+'AJ DEF'!E4+'DIST JUN'!E4+'1er Aj Cuat'!E4</f>
        <v>234418.96683021696</v>
      </c>
      <c r="F4" s="209">
        <f>+'DIST ENE 1'!F4+'FOFIR 4 AJ'!F4+'DIST FEB'!F4+'FEIEF 2019'!F4+'3ER AJ'!F4+'DIST MAR'!F4+'DIST ABR'!F4+'FEIEF 1 TRIM'!F4+'FOFIR 1 AJ'!F4+'DIST MAY'!F4+'AJ DEF'!F4+'DIST JUN'!F4+'1er Aj Cuat'!F4</f>
        <v>416119.96054727049</v>
      </c>
      <c r="G4" s="209">
        <f>+'DIST ENE 1'!G4+'FOFIR 4 AJ'!G4+'DIST FEB'!G4+'FEIEF 2019'!G4+'3ER AJ'!G4+'DIST MAR'!G4+'DIST ABR'!G4+'FEIEF 1 TRIM'!G4+'FOFIR 1 AJ'!G4+'DIST MAY'!G4+'AJ DEF'!G4+'DIST JUN'!G4+'1er Aj Cuat'!G4</f>
        <v>21226.044032558035</v>
      </c>
      <c r="H4" s="209">
        <f>+'DIST ENE 1'!H4+'FOFIR 4 AJ'!H4+'DIST FEB'!H4+'FEIEF 2019'!H4+'3ER AJ'!H4+'DIST MAR'!H4+'DIST ABR'!H4+'FEIEF 1 TRIM'!H4+'FOFIR 1 AJ'!H4+'DIST MAY'!H4+'AJ DEF'!H4+'DIST JUN'!H4+'1er Aj Cuat'!H4</f>
        <v>200567.41379593418</v>
      </c>
      <c r="I4" s="209">
        <f>+'DIST ENE 1'!I4+'FOFIR 4 AJ'!I4+'DIST FEB'!I4+'FEIEF 2019'!I4+'3ER AJ'!I4+'DIST MAR'!I4+'DIST ABR'!I4+'FEIEF 1 TRIM'!I4+'FOFIR 1 AJ'!I4+'DIST MAY'!I4+'AJ DEF'!I4+'DIST JUN'!I4+'1er Aj Cuat'!I4</f>
        <v>48960.848311119858</v>
      </c>
      <c r="J4" s="209">
        <f>+'DIST ENE 1'!J4+'FOFIR 4 AJ'!J4+'DIST FEB'!J4+'FEIEF 2019'!J4+'3ER AJ'!J4+'DIST MAR'!J4+'DIST ABR'!J4+'FEIEF 1 TRIM'!J4+'FOFIR 1 AJ'!J4+'DIST MAY'!J4+'AJ DEF'!J4+'DIST JUN'!J4+'1er Aj Cuat'!J4</f>
        <v>86433.967728357209</v>
      </c>
      <c r="K4" s="210">
        <f t="shared" si="0"/>
        <v>11859719.369237749</v>
      </c>
    </row>
    <row r="5" spans="1:11">
      <c r="A5" s="145" t="s">
        <v>4</v>
      </c>
      <c r="B5" s="209">
        <f>+'DIST ENE 1'!B5+'FOFIR 4 AJ'!B5+'DIST FEB'!B5+'FEIEF 2019'!B5+'3ER AJ'!B5+'DIST MAR'!B5+'DIST ABR'!B5+'FEIEF 1 TRIM'!B5+'FOFIR 1 AJ'!B5+'DIST MAY'!B5+'AJ DEF'!B5+'DIST JUN'!B5+'1er Aj Cuat'!B5</f>
        <v>22386457.951926969</v>
      </c>
      <c r="C5" s="209">
        <f>+'DIST ENE 1'!C5+'FOFIR 4 AJ'!C5+'DIST FEB'!C5+'FEIEF 2019'!C5+'3ER AJ'!C5+'DIST MAR'!C5+'DIST ABR'!C5+'FEIEF 1 TRIM'!C5+'FOFIR 1 AJ'!C5+'DIST MAY'!C5+'AJ DEF'!C5+'DIST JUN'!C5+'1er Aj Cuat'!C5</f>
        <v>3048405.5081114988</v>
      </c>
      <c r="D5" s="209">
        <f>+'DIST ENE 1'!D5+'FOFIR 4 AJ'!D5+'DIST FEB'!D5+'FEIEF 2019'!D5+'3ER AJ'!D5+'DIST MAR'!D5+'DIST ABR'!D5+'FEIEF 1 TRIM'!D5+'FOFIR 1 AJ'!D5+'DIST MAY'!D5+'AJ DEF'!D5+'DIST JUN'!D5+'1er Aj Cuat'!D5</f>
        <v>2677994.358198144</v>
      </c>
      <c r="E5" s="209">
        <f>+'DIST ENE 1'!E5+'FOFIR 4 AJ'!E5+'DIST FEB'!E5+'FEIEF 2019'!E5+'3ER AJ'!E5+'DIST MAR'!E5+'DIST ABR'!E5+'FEIEF 1 TRIM'!E5+'FOFIR 1 AJ'!E5+'DIST MAY'!E5+'AJ DEF'!E5+'DIST JUN'!E5+'1er Aj Cuat'!E5</f>
        <v>648387.47565899987</v>
      </c>
      <c r="F5" s="209">
        <f>+'DIST ENE 1'!F5+'FOFIR 4 AJ'!F5+'DIST FEB'!F5+'FEIEF 2019'!F5+'3ER AJ'!F5+'DIST MAR'!F5+'DIST ABR'!F5+'FEIEF 1 TRIM'!F5+'FOFIR 1 AJ'!F5+'DIST MAY'!F5+'AJ DEF'!F5+'DIST JUN'!F5+'1er Aj Cuat'!F5</f>
        <v>1150960.4979446093</v>
      </c>
      <c r="G5" s="209">
        <f>+'DIST ENE 1'!G5+'FOFIR 4 AJ'!G5+'DIST FEB'!G5+'FEIEF 2019'!G5+'3ER AJ'!G5+'DIST MAR'!G5+'DIST ABR'!G5+'FEIEF 1 TRIM'!G5+'FOFIR 1 AJ'!G5+'DIST MAY'!G5+'AJ DEF'!G5+'DIST JUN'!G5+'1er Aj Cuat'!G5</f>
        <v>58709.844576974952</v>
      </c>
      <c r="H5" s="209">
        <f>+'DIST ENE 1'!H5+'FOFIR 4 AJ'!H5+'DIST FEB'!H5+'FEIEF 2019'!H5+'3ER AJ'!H5+'DIST MAR'!H5+'DIST ABR'!H5+'FEIEF 1 TRIM'!H5+'FOFIR 1 AJ'!H5+'DIST MAY'!H5+'AJ DEF'!H5+'DIST JUN'!H5+'1er Aj Cuat'!H5</f>
        <v>554756.30188570893</v>
      </c>
      <c r="I5" s="209">
        <f>+'DIST ENE 1'!I5+'FOFIR 4 AJ'!I5+'DIST FEB'!I5+'FEIEF 2019'!I5+'3ER AJ'!I5+'DIST MAR'!I5+'DIST ABR'!I5+'FEIEF 1 TRIM'!I5+'FOFIR 1 AJ'!I5+'DIST MAY'!I5+'AJ DEF'!I5+'DIST JUN'!I5+'1er Aj Cuat'!I5</f>
        <v>135422.49277791014</v>
      </c>
      <c r="J5" s="209">
        <f>+'DIST ENE 1'!J5+'FOFIR 4 AJ'!J5+'DIST FEB'!J5+'FEIEF 2019'!J5+'3ER AJ'!J5+'DIST MAR'!J5+'DIST ABR'!J5+'FEIEF 1 TRIM'!J5+'FOFIR 1 AJ'!J5+'DIST MAY'!J5+'AJ DEF'!J5+'DIST JUN'!J5+'1er Aj Cuat'!J5</f>
        <v>632429.45595486462</v>
      </c>
      <c r="K5" s="210">
        <f t="shared" si="0"/>
        <v>31293523.887035679</v>
      </c>
    </row>
    <row r="6" spans="1:11">
      <c r="A6" s="145" t="s">
        <v>5</v>
      </c>
      <c r="B6" s="209">
        <f>+'DIST ENE 1'!B6+'FOFIR 4 AJ'!B6+'DIST FEB'!B6+'FEIEF 2019'!B6+'3ER AJ'!B6+'DIST MAR'!B6+'DIST ABR'!B6+'FEIEF 1 TRIM'!B6+'FOFIR 1 AJ'!B6+'DIST MAY'!B6+'AJ DEF'!B6+'DIST JUN'!B6+'1er Aj Cuat'!B6</f>
        <v>28273562.715367682</v>
      </c>
      <c r="C6" s="209">
        <f>+'DIST ENE 1'!C6+'FOFIR 4 AJ'!C6+'DIST FEB'!C6+'FEIEF 2019'!C6+'3ER AJ'!C6+'DIST MAR'!C6+'DIST ABR'!C6+'FEIEF 1 TRIM'!C6+'FOFIR 1 AJ'!C6+'DIST MAY'!C6+'AJ DEF'!C6+'DIST JUN'!C6+'1er Aj Cuat'!C6</f>
        <v>3850063.4848329723</v>
      </c>
      <c r="D6" s="209">
        <f>+'DIST ENE 1'!D6+'FOFIR 4 AJ'!D6+'DIST FEB'!D6+'FEIEF 2019'!D6+'3ER AJ'!D6+'DIST MAR'!D6+'DIST ABR'!D6+'FEIEF 1 TRIM'!D6+'FOFIR 1 AJ'!D6+'DIST MAY'!D6+'AJ DEF'!D6+'DIST JUN'!D6+'1er Aj Cuat'!D6</f>
        <v>618828.65434929018</v>
      </c>
      <c r="E6" s="209">
        <f>+'DIST ENE 1'!E6+'FOFIR 4 AJ'!E6+'DIST FEB'!E6+'FEIEF 2019'!E6+'3ER AJ'!E6+'DIST MAR'!E6+'DIST ABR'!E6+'FEIEF 1 TRIM'!E6+'FOFIR 1 AJ'!E6+'DIST MAY'!E6+'AJ DEF'!E6+'DIST JUN'!E6+'1er Aj Cuat'!E6</f>
        <v>818897.9246413426</v>
      </c>
      <c r="F6" s="209">
        <f>+'DIST ENE 1'!F6+'FOFIR 4 AJ'!F6+'DIST FEB'!F6+'FEIEF 2019'!F6+'3ER AJ'!F6+'DIST MAR'!F6+'DIST ABR'!F6+'FEIEF 1 TRIM'!F6+'FOFIR 1 AJ'!F6+'DIST MAY'!F6+'AJ DEF'!F6+'DIST JUN'!F6+'1er Aj Cuat'!F6</f>
        <v>1453635.6707893857</v>
      </c>
      <c r="G6" s="209">
        <f>+'DIST ENE 1'!G6+'FOFIR 4 AJ'!G6+'DIST FEB'!G6+'FEIEF 2019'!G6+'3ER AJ'!G6+'DIST MAR'!G6+'DIST ABR'!G6+'FEIEF 1 TRIM'!G6+'FOFIR 1 AJ'!G6+'DIST MAY'!G6+'AJ DEF'!G6+'DIST JUN'!G6+'1er Aj Cuat'!G6</f>
        <v>74149.134097996415</v>
      </c>
      <c r="H6" s="209">
        <f>+'DIST ENE 1'!H6+'FOFIR 4 AJ'!H6+'DIST FEB'!H6+'FEIEF 2019'!H6+'3ER AJ'!H6+'DIST MAR'!H6+'DIST ABR'!H6+'FEIEF 1 TRIM'!H6+'FOFIR 1 AJ'!H6+'DIST MAY'!H6+'AJ DEF'!H6+'DIST JUN'!H6+'1er Aj Cuat'!H6</f>
        <v>700643.98426911118</v>
      </c>
      <c r="I6" s="209">
        <f>+'DIST ENE 1'!I6+'FOFIR 4 AJ'!I6+'DIST FEB'!I6+'FEIEF 2019'!I6+'3ER AJ'!I6+'DIST MAR'!I6+'DIST ABR'!I6+'FEIEF 1 TRIM'!I6+'FOFIR 1 AJ'!I6+'DIST MAY'!I6+'AJ DEF'!I6+'DIST JUN'!I6+'1er Aj Cuat'!I6</f>
        <v>171035.37999847313</v>
      </c>
      <c r="J6" s="209">
        <f>+'DIST ENE 1'!J6+'FOFIR 4 AJ'!J6+'DIST FEB'!J6+'FEIEF 2019'!J6+'3ER AJ'!J6+'DIST MAR'!J6+'DIST ABR'!J6+'FEIEF 1 TRIM'!J6+'FOFIR 1 AJ'!J6+'DIST MAY'!J6+'AJ DEF'!J6+'DIST JUN'!J6+'1er Aj Cuat'!J6</f>
        <v>411801.07157529576</v>
      </c>
      <c r="K6" s="210">
        <f t="shared" si="0"/>
        <v>36372618.019921549</v>
      </c>
    </row>
    <row r="7" spans="1:11">
      <c r="A7" s="145" t="s">
        <v>6</v>
      </c>
      <c r="B7" s="209">
        <f>+'DIST ENE 1'!B7+'FOFIR 4 AJ'!B7+'DIST FEB'!B7+'FEIEF 2019'!B7+'3ER AJ'!B7+'DIST MAR'!B7+'DIST ABR'!B7+'FEIEF 1 TRIM'!B7+'FOFIR 1 AJ'!B7+'DIST MAY'!B7+'AJ DEF'!B7+'DIST JUN'!B7+'1er Aj Cuat'!B7</f>
        <v>192894611.374293</v>
      </c>
      <c r="C7" s="209">
        <f>+'DIST ENE 1'!C7+'FOFIR 4 AJ'!C7+'DIST FEB'!C7+'FEIEF 2019'!C7+'3ER AJ'!C7+'DIST MAR'!C7+'DIST ABR'!C7+'FEIEF 1 TRIM'!C7+'FOFIR 1 AJ'!C7+'DIST MAY'!C7+'AJ DEF'!C7+'DIST JUN'!C7+'1er Aj Cuat'!C7</f>
        <v>26266817.06686905</v>
      </c>
      <c r="D7" s="209">
        <f>+'DIST ENE 1'!D7+'FOFIR 4 AJ'!D7+'DIST FEB'!D7+'FEIEF 2019'!D7+'3ER AJ'!D7+'DIST MAR'!D7+'DIST ABR'!D7+'FEIEF 1 TRIM'!D7+'FOFIR 1 AJ'!D7+'DIST MAY'!D7+'AJ DEF'!D7+'DIST JUN'!D7+'1er Aj Cuat'!D7</f>
        <v>4795939.9160813335</v>
      </c>
      <c r="E7" s="209">
        <f>+'DIST ENE 1'!E7+'FOFIR 4 AJ'!E7+'DIST FEB'!E7+'FEIEF 2019'!E7+'3ER AJ'!E7+'DIST MAR'!E7+'DIST ABR'!E7+'FEIEF 1 TRIM'!E7+'FOFIR 1 AJ'!E7+'DIST MAY'!E7+'AJ DEF'!E7+'DIST JUN'!E7+'1er Aj Cuat'!E7</f>
        <v>5586879.8184053898</v>
      </c>
      <c r="F7" s="209">
        <f>+'DIST ENE 1'!F7+'FOFIR 4 AJ'!F7+'DIST FEB'!F7+'FEIEF 2019'!F7+'3ER AJ'!F7+'DIST MAR'!F7+'DIST ABR'!F7+'FEIEF 1 TRIM'!F7+'FOFIR 1 AJ'!F7+'DIST MAY'!F7+'AJ DEF'!F7+'DIST JUN'!F7+'1er Aj Cuat'!F7</f>
        <v>9917338.349592628</v>
      </c>
      <c r="G7" s="209">
        <f>+'DIST ENE 1'!G7+'FOFIR 4 AJ'!G7+'DIST FEB'!G7+'FEIEF 2019'!G7+'3ER AJ'!G7+'DIST MAR'!G7+'DIST ABR'!G7+'FEIEF 1 TRIM'!G7+'FOFIR 1 AJ'!G7+'DIST MAY'!G7+'AJ DEF'!G7+'DIST JUN'!G7+'1er Aj Cuat'!G7</f>
        <v>505877.82479210454</v>
      </c>
      <c r="H7" s="209">
        <f>+'DIST ENE 1'!H7+'FOFIR 4 AJ'!H7+'DIST FEB'!H7+'FEIEF 2019'!H7+'3ER AJ'!H7+'DIST MAR'!H7+'DIST ABR'!H7+'FEIEF 1 TRIM'!H7+'FOFIR 1 AJ'!H7+'DIST MAY'!H7+'AJ DEF'!H7+'DIST JUN'!H7+'1er Aj Cuat'!H7</f>
        <v>4780099.7142771613</v>
      </c>
      <c r="I7" s="209">
        <f>+'DIST ENE 1'!I7+'FOFIR 4 AJ'!I7+'DIST FEB'!I7+'FEIEF 2019'!I7+'3ER AJ'!I7+'DIST MAR'!I7+'DIST ABR'!I7+'FEIEF 1 TRIM'!I7+'FOFIR 1 AJ'!I7+'DIST MAY'!I7+'AJ DEF'!I7+'DIST JUN'!I7+'1er Aj Cuat'!I7</f>
        <v>1166878.1712510458</v>
      </c>
      <c r="J7" s="209">
        <f>+'DIST ENE 1'!J7+'FOFIR 4 AJ'!J7+'DIST FEB'!J7+'FEIEF 2019'!J7+'3ER AJ'!J7+'DIST MAR'!J7+'DIST ABR'!J7+'FEIEF 1 TRIM'!J7+'FOFIR 1 AJ'!J7+'DIST MAY'!J7+'AJ DEF'!J7+'DIST JUN'!J7+'1er Aj Cuat'!J7</f>
        <v>9169878.120510824</v>
      </c>
      <c r="K7" s="210">
        <f t="shared" si="0"/>
        <v>255084320.35607255</v>
      </c>
    </row>
    <row r="8" spans="1:11">
      <c r="A8" s="145" t="s">
        <v>7</v>
      </c>
      <c r="B8" s="209">
        <f>+'DIST ENE 1'!B8+'FOFIR 4 AJ'!B8+'DIST FEB'!B8+'FEIEF 2019'!B8+'3ER AJ'!B8+'DIST MAR'!B8+'DIST ABR'!B8+'FEIEF 1 TRIM'!B8+'FOFIR 1 AJ'!B8+'DIST MAY'!B8+'AJ DEF'!B8+'DIST JUN'!B8+'1er Aj Cuat'!B8</f>
        <v>32274454.451264836</v>
      </c>
      <c r="C8" s="209">
        <f>+'DIST ENE 1'!C8+'FOFIR 4 AJ'!C8+'DIST FEB'!C8+'FEIEF 2019'!C8+'3ER AJ'!C8+'DIST MAR'!C8+'DIST ABR'!C8+'FEIEF 1 TRIM'!C8+'FOFIR 1 AJ'!C8+'DIST MAY'!C8+'AJ DEF'!C8+'DIST JUN'!C8+'1er Aj Cuat'!C8</f>
        <v>4394872.3345070593</v>
      </c>
      <c r="D8" s="209">
        <f>+'DIST ENE 1'!D8+'FOFIR 4 AJ'!D8+'DIST FEB'!D8+'FEIEF 2019'!D8+'3ER AJ'!D8+'DIST MAR'!D8+'DIST ABR'!D8+'FEIEF 1 TRIM'!D8+'FOFIR 1 AJ'!D8+'DIST MAY'!D8+'AJ DEF'!D8+'DIST JUN'!D8+'1er Aj Cuat'!D8</f>
        <v>0</v>
      </c>
      <c r="E8" s="209">
        <f>+'DIST ENE 1'!E8+'FOFIR 4 AJ'!E8+'DIST FEB'!E8+'FEIEF 2019'!E8+'3ER AJ'!E8+'DIST MAR'!E8+'DIST ABR'!E8+'FEIEF 1 TRIM'!E8+'FOFIR 1 AJ'!E8+'DIST MAY'!E8+'AJ DEF'!E8+'DIST JUN'!E8+'1er Aj Cuat'!E8</f>
        <v>934777.27002925437</v>
      </c>
      <c r="F8" s="209">
        <f>+'DIST ENE 1'!F8+'FOFIR 4 AJ'!F8+'DIST FEB'!F8+'FEIEF 2019'!F8+'3ER AJ'!F8+'DIST MAR'!F8+'DIST ABR'!F8+'FEIEF 1 TRIM'!F8+'FOFIR 1 AJ'!F8+'DIST MAY'!F8+'AJ DEF'!F8+'DIST JUN'!F8+'1er Aj Cuat'!F8</f>
        <v>1659334.5068651608</v>
      </c>
      <c r="G8" s="209">
        <f>+'DIST ENE 1'!G8+'FOFIR 4 AJ'!G8+'DIST FEB'!G8+'FEIEF 2019'!G8+'3ER AJ'!G8+'DIST MAR'!G8+'DIST ABR'!G8+'FEIEF 1 TRIM'!G8+'FOFIR 1 AJ'!G8+'DIST MAY'!G8+'AJ DEF'!G8+'DIST JUN'!G8+'1er Aj Cuat'!G8</f>
        <v>84641.715483056789</v>
      </c>
      <c r="H8" s="209">
        <f>+'DIST ENE 1'!H8+'FOFIR 4 AJ'!H8+'DIST FEB'!H8+'FEIEF 2019'!H8+'3ER AJ'!H8+'DIST MAR'!H8+'DIST ABR'!H8+'FEIEF 1 TRIM'!H8+'FOFIR 1 AJ'!H8+'DIST MAY'!H8+'AJ DEF'!H8+'DIST JUN'!H8+'1er Aj Cuat'!H8</f>
        <v>799789.63332255383</v>
      </c>
      <c r="I8" s="209">
        <f>+'DIST ENE 1'!I8+'FOFIR 4 AJ'!I8+'DIST FEB'!I8+'FEIEF 2019'!I8+'3ER AJ'!I8+'DIST MAR'!I8+'DIST ABR'!I8+'FEIEF 1 TRIM'!I8+'FOFIR 1 AJ'!I8+'DIST MAY'!I8+'AJ DEF'!I8+'DIST JUN'!I8+'1er Aj Cuat'!I8</f>
        <v>195237.99094180443</v>
      </c>
      <c r="J8" s="209">
        <f>+'DIST ENE 1'!J8+'FOFIR 4 AJ'!J8+'DIST FEB'!J8+'FEIEF 2019'!J8+'3ER AJ'!J8+'DIST MAR'!J8+'DIST ABR'!J8+'FEIEF 1 TRIM'!J8+'FOFIR 1 AJ'!J8+'DIST MAY'!J8+'AJ DEF'!J8+'DIST JUN'!J8+'1er Aj Cuat'!J8</f>
        <v>473930.90155400557</v>
      </c>
      <c r="K8" s="210">
        <f t="shared" si="0"/>
        <v>40817038.803967722</v>
      </c>
    </row>
    <row r="9" spans="1:11">
      <c r="A9" s="145" t="s">
        <v>8</v>
      </c>
      <c r="B9" s="209">
        <f>+'DIST ENE 1'!B9+'FOFIR 4 AJ'!B9+'DIST FEB'!B9+'FEIEF 2019'!B9+'3ER AJ'!B9+'DIST MAR'!B9+'DIST ABR'!B9+'FEIEF 1 TRIM'!B9+'FOFIR 1 AJ'!B9+'DIST MAY'!B9+'AJ DEF'!B9+'DIST JUN'!B9+'1er Aj Cuat'!B9</f>
        <v>5131809.3015379841</v>
      </c>
      <c r="C9" s="209">
        <f>+'DIST ENE 1'!C9+'FOFIR 4 AJ'!C9+'DIST FEB'!C9+'FEIEF 2019'!C9+'3ER AJ'!C9+'DIST MAR'!C9+'DIST ABR'!C9+'FEIEF 1 TRIM'!C9+'FOFIR 1 AJ'!C9+'DIST MAY'!C9+'AJ DEF'!C9+'DIST JUN'!C9+'1er Aj Cuat'!C9</f>
        <v>698807.9925363824</v>
      </c>
      <c r="D9" s="209">
        <f>+'DIST ENE 1'!D9+'FOFIR 4 AJ'!D9+'DIST FEB'!D9+'FEIEF 2019'!D9+'3ER AJ'!D9+'DIST MAR'!D9+'DIST ABR'!D9+'FEIEF 1 TRIM'!D9+'FOFIR 1 AJ'!D9+'DIST MAY'!D9+'AJ DEF'!D9+'DIST JUN'!D9+'1er Aj Cuat'!D9</f>
        <v>2496893.3318883828</v>
      </c>
      <c r="E9" s="209">
        <f>+'DIST ENE 1'!E9+'FOFIR 4 AJ'!E9+'DIST FEB'!E9+'FEIEF 2019'!E9+'3ER AJ'!E9+'DIST MAR'!E9+'DIST ABR'!E9+'FEIEF 1 TRIM'!E9+'FOFIR 1 AJ'!E9+'DIST MAY'!E9+'AJ DEF'!E9+'DIST JUN'!E9+'1er Aj Cuat'!E9</f>
        <v>148634.53994074912</v>
      </c>
      <c r="F9" s="209">
        <f>+'DIST ENE 1'!F9+'FOFIR 4 AJ'!F9+'DIST FEB'!F9+'FEIEF 2019'!F9+'3ER AJ'!F9+'DIST MAR'!F9+'DIST ABR'!F9+'FEIEF 1 TRIM'!F9+'FOFIR 1 AJ'!F9+'DIST MAY'!F9+'AJ DEF'!F9+'DIST JUN'!F9+'1er Aj Cuat'!F9</f>
        <v>263842.98050806735</v>
      </c>
      <c r="G9" s="209">
        <f>+'DIST ENE 1'!G9+'FOFIR 4 AJ'!G9+'DIST FEB'!G9+'FEIEF 2019'!G9+'3ER AJ'!G9+'DIST MAR'!G9+'DIST ABR'!G9+'FEIEF 1 TRIM'!G9+'FOFIR 1 AJ'!G9+'DIST MAY'!G9+'AJ DEF'!G9+'DIST JUN'!G9+'1er Aj Cuat'!G9</f>
        <v>13458.481334517481</v>
      </c>
      <c r="H9" s="209">
        <f>+'DIST ENE 1'!H9+'FOFIR 4 AJ'!H9+'DIST FEB'!H9+'FEIEF 2019'!H9+'3ER AJ'!H9+'DIST MAR'!H9+'DIST ABR'!H9+'FEIEF 1 TRIM'!H9+'FOFIR 1 AJ'!H9+'DIST MAY'!H9+'AJ DEF'!H9+'DIST JUN'!H9+'1er Aj Cuat'!H9</f>
        <v>127170.79031517095</v>
      </c>
      <c r="I9" s="209">
        <f>+'DIST ENE 1'!I9+'FOFIR 4 AJ'!I9+'DIST FEB'!I9+'FEIEF 2019'!I9+'3ER AJ'!I9+'DIST MAR'!I9+'DIST ABR'!I9+'FEIEF 1 TRIM'!I9+'FOFIR 1 AJ'!I9+'DIST MAY'!I9+'AJ DEF'!I9+'DIST JUN'!I9+'1er Aj Cuat'!I9</f>
        <v>31043.875255635041</v>
      </c>
      <c r="J9" s="209">
        <f>+'DIST ENE 1'!J9+'FOFIR 4 AJ'!J9+'DIST FEB'!J9+'FEIEF 2019'!J9+'3ER AJ'!J9+'DIST MAR'!J9+'DIST ABR'!J9+'FEIEF 1 TRIM'!J9+'FOFIR 1 AJ'!J9+'DIST MAY'!J9+'AJ DEF'!J9+'DIST JUN'!J9+'1er Aj Cuat'!J9</f>
        <v>85506.526768669559</v>
      </c>
      <c r="K9" s="210">
        <f t="shared" si="0"/>
        <v>8997167.8200855572</v>
      </c>
    </row>
    <row r="10" spans="1:11">
      <c r="A10" s="145" t="s">
        <v>9</v>
      </c>
      <c r="B10" s="209">
        <f>+'DIST ENE 1'!B10+'FOFIR 4 AJ'!B10+'DIST FEB'!B10+'FEIEF 2019'!B10+'3ER AJ'!B10+'DIST MAR'!B10+'DIST ABR'!B10+'FEIEF 1 TRIM'!B10+'FOFIR 1 AJ'!B10+'DIST MAY'!B10+'AJ DEF'!B10+'DIST JUN'!B10+'1er Aj Cuat'!B10</f>
        <v>51011188.633551836</v>
      </c>
      <c r="C10" s="209">
        <f>+'DIST ENE 1'!C10+'FOFIR 4 AJ'!C10+'DIST FEB'!C10+'FEIEF 2019'!C10+'3ER AJ'!C10+'DIST MAR'!C10+'DIST ABR'!C10+'FEIEF 1 TRIM'!C10+'FOFIR 1 AJ'!C10+'DIST MAY'!C10+'AJ DEF'!C10+'DIST JUN'!C10+'1er Aj Cuat'!C10</f>
        <v>6946288.1863563769</v>
      </c>
      <c r="D10" s="209">
        <f>+'DIST ENE 1'!D10+'FOFIR 4 AJ'!D10+'DIST FEB'!D10+'FEIEF 2019'!D10+'3ER AJ'!D10+'DIST MAR'!D10+'DIST ABR'!D10+'FEIEF 1 TRIM'!D10+'FOFIR 1 AJ'!D10+'DIST MAY'!D10+'AJ DEF'!D10+'DIST JUN'!D10+'1er Aj Cuat'!D10</f>
        <v>1347729.3324627799</v>
      </c>
      <c r="E10" s="209">
        <f>+'DIST ENE 1'!E10+'FOFIR 4 AJ'!E10+'DIST FEB'!E10+'FEIEF 2019'!E10+'3ER AJ'!E10+'DIST MAR'!E10+'DIST ABR'!E10+'FEIEF 1 TRIM'!E10+'FOFIR 1 AJ'!E10+'DIST MAY'!E10+'AJ DEF'!E10+'DIST JUN'!E10+'1er Aj Cuat'!E10</f>
        <v>1477456.4113491983</v>
      </c>
      <c r="F10" s="209">
        <f>+'DIST ENE 1'!F10+'FOFIR 4 AJ'!F10+'DIST FEB'!F10+'FEIEF 2019'!F10+'3ER AJ'!F10+'DIST MAR'!F10+'DIST ABR'!F10+'FEIEF 1 TRIM'!F10+'FOFIR 1 AJ'!F10+'DIST MAY'!F10+'AJ DEF'!F10+'DIST JUN'!F10+'1er Aj Cuat'!F10</f>
        <v>2622650.8542127553</v>
      </c>
      <c r="G10" s="209">
        <f>+'DIST ENE 1'!G10+'FOFIR 4 AJ'!G10+'DIST FEB'!G10+'FEIEF 2019'!G10+'3ER AJ'!G10+'DIST MAR'!G10+'DIST ABR'!G10+'FEIEF 1 TRIM'!G10+'FOFIR 1 AJ'!G10+'DIST MAY'!G10+'AJ DEF'!G10+'DIST JUN'!G10+'1er Aj Cuat'!G10</f>
        <v>133779.93797829861</v>
      </c>
      <c r="H10" s="209">
        <f>+'DIST ENE 1'!H10+'FOFIR 4 AJ'!H10+'DIST FEB'!H10+'FEIEF 2019'!H10+'3ER AJ'!H10+'DIST MAR'!H10+'DIST ABR'!H10+'FEIEF 1 TRIM'!H10+'FOFIR 1 AJ'!H10+'DIST MAY'!H10+'AJ DEF'!H10+'DIST JUN'!H10+'1er Aj Cuat'!H10</f>
        <v>1264102.5401120968</v>
      </c>
      <c r="I10" s="209">
        <f>+'DIST ENE 1'!I10+'FOFIR 4 AJ'!I10+'DIST FEB'!I10+'FEIEF 2019'!I10+'3ER AJ'!I10+'DIST MAR'!I10+'DIST ABR'!I10+'FEIEF 1 TRIM'!I10+'FOFIR 1 AJ'!I10+'DIST MAY'!I10+'AJ DEF'!I10+'DIST JUN'!I10+'1er Aj Cuat'!I10</f>
        <v>308582.1946086454</v>
      </c>
      <c r="J10" s="209">
        <f>+'DIST ENE 1'!J10+'FOFIR 4 AJ'!J10+'DIST FEB'!J10+'FEIEF 2019'!J10+'3ER AJ'!J10+'DIST MAR'!J10+'DIST ABR'!J10+'FEIEF 1 TRIM'!J10+'FOFIR 1 AJ'!J10+'DIST MAY'!J10+'AJ DEF'!J10+'DIST JUN'!J10+'1er Aj Cuat'!J10</f>
        <v>1480506.2918871688</v>
      </c>
      <c r="K10" s="210">
        <f t="shared" si="0"/>
        <v>66592284.382519163</v>
      </c>
    </row>
    <row r="11" spans="1:11">
      <c r="A11" s="145" t="s">
        <v>10</v>
      </c>
      <c r="B11" s="209">
        <f>+'DIST ENE 1'!B11+'FOFIR 4 AJ'!B11+'DIST FEB'!B11+'FEIEF 2019'!B11+'3ER AJ'!B11+'DIST MAR'!B11+'DIST ABR'!B11+'FEIEF 1 TRIM'!B11+'FOFIR 1 AJ'!B11+'DIST MAY'!B11+'AJ DEF'!B11+'DIST JUN'!B11+'1er Aj Cuat'!B11</f>
        <v>8475448.5739796162</v>
      </c>
      <c r="C11" s="209">
        <f>+'DIST ENE 1'!C11+'FOFIR 4 AJ'!C11+'DIST FEB'!C11+'FEIEF 2019'!C11+'3ER AJ'!C11+'DIST MAR'!C11+'DIST ABR'!C11+'FEIEF 1 TRIM'!C11+'FOFIR 1 AJ'!C11+'DIST MAY'!C11+'AJ DEF'!C11+'DIST JUN'!C11+'1er Aj Cuat'!C11</f>
        <v>1154117.555002097</v>
      </c>
      <c r="D11" s="209">
        <f>+'DIST ENE 1'!D11+'FOFIR 4 AJ'!D11+'DIST FEB'!D11+'FEIEF 2019'!D11+'3ER AJ'!D11+'DIST MAR'!D11+'DIST ABR'!D11+'FEIEF 1 TRIM'!D11+'FOFIR 1 AJ'!D11+'DIST MAY'!D11+'AJ DEF'!D11+'DIST JUN'!D11+'1er Aj Cuat'!D11</f>
        <v>2709167.1698321197</v>
      </c>
      <c r="E11" s="209">
        <f>+'DIST ENE 1'!E11+'FOFIR 4 AJ'!E11+'DIST FEB'!E11+'FEIEF 2019'!E11+'3ER AJ'!E11+'DIST MAR'!E11+'DIST ABR'!E11+'FEIEF 1 TRIM'!E11+'FOFIR 1 AJ'!E11+'DIST MAY'!E11+'AJ DEF'!E11+'DIST JUN'!E11+'1er Aj Cuat'!E11</f>
        <v>245477.63285112666</v>
      </c>
      <c r="F11" s="209">
        <f>+'DIST ENE 1'!F11+'FOFIR 4 AJ'!F11+'DIST FEB'!F11+'FEIEF 2019'!F11+'3ER AJ'!F11+'DIST MAR'!F11+'DIST ABR'!F11+'FEIEF 1 TRIM'!F11+'FOFIR 1 AJ'!F11+'DIST MAY'!F11+'AJ DEF'!F11+'DIST JUN'!F11+'1er Aj Cuat'!F11</f>
        <v>435750.3331683533</v>
      </c>
      <c r="G11" s="209">
        <f>+'DIST ENE 1'!G11+'FOFIR 4 AJ'!G11+'DIST FEB'!G11+'FEIEF 2019'!G11+'3ER AJ'!G11+'DIST MAR'!G11+'DIST ABR'!G11+'FEIEF 1 TRIM'!G11+'FOFIR 1 AJ'!G11+'DIST MAY'!G11+'AJ DEF'!G11+'DIST JUN'!G11+'1er Aj Cuat'!G11</f>
        <v>22227.378246573204</v>
      </c>
      <c r="H11" s="209">
        <f>+'DIST ENE 1'!H11+'FOFIR 4 AJ'!H11+'DIST FEB'!H11+'FEIEF 2019'!H11+'3ER AJ'!H11+'DIST MAR'!H11+'DIST ABR'!H11+'FEIEF 1 TRIM'!H11+'FOFIR 1 AJ'!H11+'DIST MAY'!H11+'AJ DEF'!H11+'DIST JUN'!H11+'1er Aj Cuat'!H11</f>
        <v>210029.13984070971</v>
      </c>
      <c r="I11" s="209">
        <f>+'DIST ENE 1'!I11+'FOFIR 4 AJ'!I11+'DIST FEB'!I11+'FEIEF 2019'!I11+'3ER AJ'!I11+'DIST MAR'!I11+'DIST ABR'!I11+'FEIEF 1 TRIM'!I11+'FOFIR 1 AJ'!I11+'DIST MAY'!I11+'AJ DEF'!I11+'DIST JUN'!I11+'1er Aj Cuat'!I11</f>
        <v>51270.566150484126</v>
      </c>
      <c r="J11" s="209">
        <f>+'DIST ENE 1'!J11+'FOFIR 4 AJ'!J11+'DIST FEB'!J11+'FEIEF 2019'!J11+'3ER AJ'!J11+'DIST MAR'!J11+'DIST ABR'!J11+'FEIEF 1 TRIM'!J11+'FOFIR 1 AJ'!J11+'DIST MAY'!J11+'AJ DEF'!J11+'DIST JUN'!J11+'1er Aj Cuat'!J11</f>
        <v>570051.50623063941</v>
      </c>
      <c r="K11" s="210">
        <f t="shared" si="0"/>
        <v>13873539.855301721</v>
      </c>
    </row>
    <row r="12" spans="1:11">
      <c r="A12" s="145" t="s">
        <v>11</v>
      </c>
      <c r="B12" s="209">
        <f>+'DIST ENE 1'!B12+'FOFIR 4 AJ'!B12+'DIST FEB'!B12+'FEIEF 2019'!B12+'3ER AJ'!B12+'DIST MAR'!B12+'DIST ABR'!B12+'FEIEF 1 TRIM'!B12+'FOFIR 1 AJ'!B12+'DIST MAY'!B12+'AJ DEF'!B12+'DIST JUN'!B12+'1er Aj Cuat'!B12</f>
        <v>12313568.638764493</v>
      </c>
      <c r="C12" s="209">
        <f>+'DIST ENE 1'!C12+'FOFIR 4 AJ'!C12+'DIST FEB'!C12+'FEIEF 2019'!C12+'3ER AJ'!C12+'DIST MAR'!C12+'DIST ABR'!C12+'FEIEF 1 TRIM'!C12+'FOFIR 1 AJ'!C12+'DIST MAY'!C12+'AJ DEF'!C12+'DIST JUN'!C12+'1er Aj Cuat'!C12</f>
        <v>1676761.4842654292</v>
      </c>
      <c r="D12" s="209">
        <f>+'DIST ENE 1'!D12+'FOFIR 4 AJ'!D12+'DIST FEB'!D12+'FEIEF 2019'!D12+'3ER AJ'!D12+'DIST MAR'!D12+'DIST ABR'!D12+'FEIEF 1 TRIM'!D12+'FOFIR 1 AJ'!D12+'DIST MAY'!D12+'AJ DEF'!D12+'DIST JUN'!D12+'1er Aj Cuat'!D12</f>
        <v>1412144.5852288667</v>
      </c>
      <c r="E12" s="209">
        <f>+'DIST ENE 1'!E12+'FOFIR 4 AJ'!E12+'DIST FEB'!E12+'FEIEF 2019'!E12+'3ER AJ'!E12+'DIST MAR'!E12+'DIST ABR'!E12+'FEIEF 1 TRIM'!E12+'FOFIR 1 AJ'!E12+'DIST MAY'!E12+'AJ DEF'!E12+'DIST JUN'!E12+'1er Aj Cuat'!E12</f>
        <v>356642.56056885934</v>
      </c>
      <c r="F12" s="209">
        <f>+'DIST ENE 1'!F12+'FOFIR 4 AJ'!F12+'DIST FEB'!F12+'FEIEF 2019'!F12+'3ER AJ'!F12+'DIST MAR'!F12+'DIST ABR'!F12+'FEIEF 1 TRIM'!F12+'FOFIR 1 AJ'!F12+'DIST MAY'!F12+'AJ DEF'!F12+'DIST JUN'!F12+'1er Aj Cuat'!F12</f>
        <v>633080.54907040717</v>
      </c>
      <c r="G12" s="209">
        <f>+'DIST ENE 1'!G12+'FOFIR 4 AJ'!G12+'DIST FEB'!G12+'FEIEF 2019'!G12+'3ER AJ'!G12+'DIST MAR'!G12+'DIST ABR'!G12+'FEIEF 1 TRIM'!G12+'FOFIR 1 AJ'!G12+'DIST MAY'!G12+'AJ DEF'!G12+'DIST JUN'!G12+'1er Aj Cuat'!G12</f>
        <v>32293.081045791288</v>
      </c>
      <c r="H12" s="209">
        <f>+'DIST ENE 1'!H12+'FOFIR 4 AJ'!H12+'DIST FEB'!H12+'FEIEF 2019'!H12+'3ER AJ'!H12+'DIST MAR'!H12+'DIST ABR'!H12+'FEIEF 1 TRIM'!H12+'FOFIR 1 AJ'!H12+'DIST MAY'!H12+'AJ DEF'!H12+'DIST JUN'!H12+'1er Aj Cuat'!H12</f>
        <v>305141.16238155647</v>
      </c>
      <c r="I12" s="209">
        <f>+'DIST ENE 1'!I12+'FOFIR 4 AJ'!I12+'DIST FEB'!I12+'FEIEF 2019'!I12+'3ER AJ'!I12+'DIST MAR'!I12+'DIST ABR'!I12+'FEIEF 1 TRIM'!I12+'FOFIR 1 AJ'!I12+'DIST MAY'!I12+'AJ DEF'!I12+'DIST JUN'!I12+'1er Aj Cuat'!I12</f>
        <v>74488.521749812964</v>
      </c>
      <c r="J12" s="209">
        <f>+'DIST ENE 1'!J12+'FOFIR 4 AJ'!J12+'DIST FEB'!J12+'FEIEF 2019'!J12+'3ER AJ'!J12+'DIST MAR'!J12+'DIST ABR'!J12+'FEIEF 1 TRIM'!J12+'FOFIR 1 AJ'!J12+'DIST MAY'!J12+'AJ DEF'!J12+'DIST JUN'!J12+'1er Aj Cuat'!J12</f>
        <v>174926.28385008688</v>
      </c>
      <c r="K12" s="210">
        <f t="shared" si="0"/>
        <v>16979046.866925303</v>
      </c>
    </row>
    <row r="13" spans="1:11">
      <c r="A13" s="145" t="s">
        <v>12</v>
      </c>
      <c r="B13" s="209">
        <f>+'DIST ENE 1'!B13+'FOFIR 4 AJ'!B13+'DIST FEB'!B13+'FEIEF 2019'!B13+'3ER AJ'!B13+'DIST MAR'!B13+'DIST ABR'!B13+'FEIEF 1 TRIM'!B13+'FOFIR 1 AJ'!B13+'DIST MAY'!B13+'AJ DEF'!B13+'DIST JUN'!B13+'1er Aj Cuat'!B13</f>
        <v>25897236.518100638</v>
      </c>
      <c r="C13" s="209">
        <f>+'DIST ENE 1'!C13+'FOFIR 4 AJ'!C13+'DIST FEB'!C13+'FEIEF 2019'!C13+'3ER AJ'!C13+'DIST MAR'!C13+'DIST ABR'!C13+'FEIEF 1 TRIM'!C13+'FOFIR 1 AJ'!C13+'DIST MAY'!C13+'AJ DEF'!C13+'DIST JUN'!C13+'1er Aj Cuat'!C13</f>
        <v>3526474.7382624159</v>
      </c>
      <c r="D13" s="209">
        <f>+'DIST ENE 1'!D13+'FOFIR 4 AJ'!D13+'DIST FEB'!D13+'FEIEF 2019'!D13+'3ER AJ'!D13+'DIST MAR'!D13+'DIST ABR'!D13+'FEIEF 1 TRIM'!D13+'FOFIR 1 AJ'!D13+'DIST MAY'!D13+'AJ DEF'!D13+'DIST JUN'!D13+'1er Aj Cuat'!D13</f>
        <v>1985906.5268041547</v>
      </c>
      <c r="E13" s="209">
        <f>+'DIST ENE 1'!E13+'FOFIR 4 AJ'!E13+'DIST FEB'!E13+'FEIEF 2019'!E13+'3ER AJ'!E13+'DIST MAR'!E13+'DIST ABR'!E13+'FEIEF 1 TRIM'!E13+'FOFIR 1 AJ'!E13+'DIST MAY'!E13+'AJ DEF'!E13+'DIST JUN'!E13+'1er Aj Cuat'!E13</f>
        <v>750071.4873506811</v>
      </c>
      <c r="F13" s="209">
        <f>+'DIST ENE 1'!F13+'FOFIR 4 AJ'!F13+'DIST FEB'!F13+'FEIEF 2019'!F13+'3ER AJ'!F13+'DIST MAR'!F13+'DIST ABR'!F13+'FEIEF 1 TRIM'!F13+'FOFIR 1 AJ'!F13+'DIST MAY'!F13+'AJ DEF'!F13+'DIST JUN'!F13+'1er Aj Cuat'!F13</f>
        <v>1331461.0244403025</v>
      </c>
      <c r="G13" s="209">
        <f>+'DIST ENE 1'!G13+'FOFIR 4 AJ'!G13+'DIST FEB'!G13+'FEIEF 2019'!G13+'3ER AJ'!G13+'DIST MAR'!G13+'DIST ABR'!G13+'FEIEF 1 TRIM'!G13+'FOFIR 1 AJ'!G13+'DIST MAY'!G13+'AJ DEF'!G13+'DIST JUN'!G13+'1er Aj Cuat'!G13</f>
        <v>67917.074430257271</v>
      </c>
      <c r="H13" s="209">
        <f>+'DIST ENE 1'!H13+'FOFIR 4 AJ'!H13+'DIST FEB'!H13+'FEIEF 2019'!H13+'3ER AJ'!H13+'DIST MAR'!H13+'DIST ABR'!H13+'FEIEF 1 TRIM'!H13+'FOFIR 1 AJ'!H13+'DIST MAY'!H13+'AJ DEF'!H13+'DIST JUN'!H13+'1er Aj Cuat'!H13</f>
        <v>641756.51148976875</v>
      </c>
      <c r="I13" s="209">
        <f>+'DIST ENE 1'!I13+'FOFIR 4 AJ'!I13+'DIST FEB'!I13+'FEIEF 2019'!I13+'3ER AJ'!I13+'DIST MAR'!I13+'DIST ABR'!I13+'FEIEF 1 TRIM'!I13+'FOFIR 1 AJ'!I13+'DIST MAY'!I13+'AJ DEF'!I13+'DIST JUN'!I13+'1er Aj Cuat'!I13</f>
        <v>156660.2600943592</v>
      </c>
      <c r="J13" s="209">
        <f>+'DIST ENE 1'!J13+'FOFIR 4 AJ'!J13+'DIST FEB'!J13+'FEIEF 2019'!J13+'3ER AJ'!J13+'DIST MAR'!J13+'DIST ABR'!J13+'FEIEF 1 TRIM'!J13+'FOFIR 1 AJ'!J13+'DIST MAY'!J13+'AJ DEF'!J13+'DIST JUN'!J13+'1er Aj Cuat'!J13</f>
        <v>319384.28079691972</v>
      </c>
      <c r="K13" s="210">
        <f t="shared" si="0"/>
        <v>34676868.4217695</v>
      </c>
    </row>
    <row r="14" spans="1:11">
      <c r="A14" s="145" t="s">
        <v>13</v>
      </c>
      <c r="B14" s="209">
        <f>+'DIST ENE 1'!B14+'FOFIR 4 AJ'!B14+'DIST FEB'!B14+'FEIEF 2019'!B14+'3ER AJ'!B14+'DIST MAR'!B14+'DIST ABR'!B14+'FEIEF 1 TRIM'!B14+'FOFIR 1 AJ'!B14+'DIST MAY'!B14+'AJ DEF'!B14+'DIST JUN'!B14+'1er Aj Cuat'!B14</f>
        <v>13176761.314206276</v>
      </c>
      <c r="C14" s="209">
        <f>+'DIST ENE 1'!C14+'FOFIR 4 AJ'!C14+'DIST FEB'!C14+'FEIEF 2019'!C14+'3ER AJ'!C14+'DIST MAR'!C14+'DIST ABR'!C14+'FEIEF 1 TRIM'!C14+'FOFIR 1 AJ'!C14+'DIST MAY'!C14+'AJ DEF'!C14+'DIST JUN'!C14+'1er Aj Cuat'!C14</f>
        <v>1794304.0321767097</v>
      </c>
      <c r="D14" s="209">
        <f>+'DIST ENE 1'!D14+'FOFIR 4 AJ'!D14+'DIST FEB'!D14+'FEIEF 2019'!D14+'3ER AJ'!D14+'DIST MAR'!D14+'DIST ABR'!D14+'FEIEF 1 TRIM'!D14+'FOFIR 1 AJ'!D14+'DIST MAY'!D14+'AJ DEF'!D14+'DIST JUN'!D14+'1er Aj Cuat'!D14</f>
        <v>1663125.7623224454</v>
      </c>
      <c r="E14" s="209">
        <f>+'DIST ENE 1'!E14+'FOFIR 4 AJ'!E14+'DIST FEB'!E14+'FEIEF 2019'!E14+'3ER AJ'!E14+'DIST MAR'!E14+'DIST ABR'!E14+'FEIEF 1 TRIM'!E14+'FOFIR 1 AJ'!E14+'DIST MAY'!E14+'AJ DEF'!E14+'DIST JUN'!E14+'1er Aj Cuat'!E14</f>
        <v>381643.53754515946</v>
      </c>
      <c r="F14" s="209">
        <f>+'DIST ENE 1'!F14+'FOFIR 4 AJ'!F14+'DIST FEB'!F14+'FEIEF 2019'!F14+'3ER AJ'!F14+'DIST MAR'!F14+'DIST ABR'!F14+'FEIEF 1 TRIM'!F14+'FOFIR 1 AJ'!F14+'DIST MAY'!F14+'AJ DEF'!F14+'DIST JUN'!F14+'1er Aj Cuat'!F14</f>
        <v>677460.08752539952</v>
      </c>
      <c r="G14" s="209">
        <f>+'DIST ENE 1'!G14+'FOFIR 4 AJ'!G14+'DIST FEB'!G14+'FEIEF 2019'!G14+'3ER AJ'!G14+'DIST MAR'!G14+'DIST ABR'!G14+'FEIEF 1 TRIM'!G14+'FOFIR 1 AJ'!G14+'DIST MAY'!G14+'AJ DEF'!G14+'DIST JUN'!G14+'1er Aj Cuat'!G14</f>
        <v>34556.856222909388</v>
      </c>
      <c r="H14" s="209">
        <f>+'DIST ENE 1'!H14+'FOFIR 4 AJ'!H14+'DIST FEB'!H14+'FEIEF 2019'!H14+'3ER AJ'!H14+'DIST MAR'!H14+'DIST ABR'!H14+'FEIEF 1 TRIM'!H14+'FOFIR 1 AJ'!H14+'DIST MAY'!H14+'AJ DEF'!H14+'DIST JUN'!H14+'1er Aj Cuat'!H14</f>
        <v>326531.84318828484</v>
      </c>
      <c r="I14" s="209">
        <f>+'DIST ENE 1'!I14+'FOFIR 4 AJ'!I14+'DIST FEB'!I14+'FEIEF 2019'!I14+'3ER AJ'!I14+'DIST MAR'!I14+'DIST ABR'!I14+'FEIEF 1 TRIM'!I14+'FOFIR 1 AJ'!I14+'DIST MAY'!I14+'AJ DEF'!I14+'DIST JUN'!I14+'1er Aj Cuat'!I14</f>
        <v>79710.23677534239</v>
      </c>
      <c r="J14" s="209">
        <f>+'DIST ENE 1'!J14+'FOFIR 4 AJ'!J14+'DIST FEB'!J14+'FEIEF 2019'!J14+'3ER AJ'!J14+'DIST MAR'!J14+'DIST ABR'!J14+'FEIEF 1 TRIM'!J14+'FOFIR 1 AJ'!J14+'DIST MAY'!J14+'AJ DEF'!J14+'DIST JUN'!J14+'1er Aj Cuat'!J14</f>
        <v>637689.96981551195</v>
      </c>
      <c r="K14" s="210">
        <f t="shared" si="0"/>
        <v>18771783.63977804</v>
      </c>
    </row>
    <row r="15" spans="1:11">
      <c r="A15" s="145" t="s">
        <v>14</v>
      </c>
      <c r="B15" s="209">
        <f>+'DIST ENE 1'!B15+'FOFIR 4 AJ'!B15+'DIST FEB'!B15+'FEIEF 2019'!B15+'3ER AJ'!B15+'DIST MAR'!B15+'DIST ABR'!B15+'FEIEF 1 TRIM'!B15+'FOFIR 1 AJ'!B15+'DIST MAY'!B15+'AJ DEF'!B15+'DIST JUN'!B15+'1er Aj Cuat'!B15</f>
        <v>72174034.558933631</v>
      </c>
      <c r="C15" s="209">
        <f>+'DIST ENE 1'!C15+'FOFIR 4 AJ'!C15+'DIST FEB'!C15+'FEIEF 2019'!C15+'3ER AJ'!C15+'DIST MAR'!C15+'DIST ABR'!C15+'FEIEF 1 TRIM'!C15+'FOFIR 1 AJ'!C15+'DIST MAY'!C15+'AJ DEF'!C15+'DIST JUN'!C15+'1er Aj Cuat'!C15</f>
        <v>9828072.174908068</v>
      </c>
      <c r="D15" s="209">
        <f>+'DIST ENE 1'!D15+'FOFIR 4 AJ'!D15+'DIST FEB'!D15+'FEIEF 2019'!D15+'3ER AJ'!D15+'DIST MAR'!D15+'DIST ABR'!D15+'FEIEF 1 TRIM'!D15+'FOFIR 1 AJ'!D15+'DIST MAY'!D15+'AJ DEF'!D15+'DIST JUN'!D15+'1er Aj Cuat'!D15</f>
        <v>1516452.9197862635</v>
      </c>
      <c r="E15" s="209">
        <f>+'DIST ENE 1'!E15+'FOFIR 4 AJ'!E15+'DIST FEB'!E15+'FEIEF 2019'!E15+'3ER AJ'!E15+'DIST MAR'!E15+'DIST ABR'!E15+'FEIEF 1 TRIM'!E15+'FOFIR 1 AJ'!E15+'DIST MAY'!E15+'AJ DEF'!E15+'DIST JUN'!E15+'1er Aj Cuat'!E15</f>
        <v>2090403.947613528</v>
      </c>
      <c r="F15" s="209">
        <f>+'DIST ENE 1'!F15+'FOFIR 4 AJ'!F15+'DIST FEB'!F15+'FEIEF 2019'!F15+'3ER AJ'!F15+'DIST MAR'!F15+'DIST ABR'!F15+'FEIEF 1 TRIM'!F15+'FOFIR 1 AJ'!F15+'DIST MAY'!F15+'AJ DEF'!F15+'DIST JUN'!F15+'1er Aj Cuat'!F15</f>
        <v>3710701.4844870218</v>
      </c>
      <c r="G15" s="209">
        <f>+'DIST ENE 1'!G15+'FOFIR 4 AJ'!G15+'DIST FEB'!G15+'FEIEF 2019'!G15+'3ER AJ'!G15+'DIST MAR'!G15+'DIST ABR'!G15+'FEIEF 1 TRIM'!G15+'FOFIR 1 AJ'!G15+'DIST MAY'!G15+'AJ DEF'!G15+'DIST JUN'!G15+'1er Aj Cuat'!G15</f>
        <v>189280.78575661741</v>
      </c>
      <c r="H15" s="209">
        <f>+'DIST ENE 1'!H15+'FOFIR 4 AJ'!H15+'DIST FEB'!H15+'FEIEF 2019'!H15+'3ER AJ'!H15+'DIST MAR'!H15+'DIST ABR'!H15+'FEIEF 1 TRIM'!H15+'FOFIR 1 AJ'!H15+'DIST MAY'!H15+'AJ DEF'!H15+'DIST JUN'!H15+'1er Aj Cuat'!H15</f>
        <v>1788536.649704288</v>
      </c>
      <c r="I15" s="209">
        <f>+'DIST ENE 1'!I15+'FOFIR 4 AJ'!I15+'DIST FEB'!I15+'FEIEF 2019'!I15+'3ER AJ'!I15+'DIST MAR'!I15+'DIST ABR'!I15+'FEIEF 1 TRIM'!I15+'FOFIR 1 AJ'!I15+'DIST MAY'!I15+'AJ DEF'!I15+'DIST JUN'!I15+'1er Aj Cuat'!I15</f>
        <v>436602.68608810916</v>
      </c>
      <c r="J15" s="209">
        <f>+'DIST ENE 1'!J15+'FOFIR 4 AJ'!J15+'DIST FEB'!J15+'FEIEF 2019'!J15+'3ER AJ'!J15+'DIST MAR'!J15+'DIST ABR'!J15+'FEIEF 1 TRIM'!J15+'FOFIR 1 AJ'!J15+'DIST MAY'!J15+'AJ DEF'!J15+'DIST JUN'!J15+'1er Aj Cuat'!J15</f>
        <v>1038554.8962790063</v>
      </c>
      <c r="K15" s="210">
        <f t="shared" si="0"/>
        <v>92772640.103556544</v>
      </c>
    </row>
    <row r="16" spans="1:11">
      <c r="A16" s="145" t="s">
        <v>15</v>
      </c>
      <c r="B16" s="209">
        <f>+'DIST ENE 1'!B16+'FOFIR 4 AJ'!B16+'DIST FEB'!B16+'FEIEF 2019'!B16+'3ER AJ'!B16+'DIST MAR'!B16+'DIST ABR'!B16+'FEIEF 1 TRIM'!B16+'FOFIR 1 AJ'!B16+'DIST MAY'!B16+'AJ DEF'!B16+'DIST JUN'!B16+'1er Aj Cuat'!B16</f>
        <v>9213795.7202674225</v>
      </c>
      <c r="C16" s="209">
        <f>+'DIST ENE 1'!C16+'FOFIR 4 AJ'!C16+'DIST FEB'!C16+'FEIEF 2019'!C16+'3ER AJ'!C16+'DIST MAR'!C16+'DIST ABR'!C16+'FEIEF 1 TRIM'!C16+'FOFIR 1 AJ'!C16+'DIST MAY'!C16+'AJ DEF'!C16+'DIST JUN'!C16+'1er Aj Cuat'!C16</f>
        <v>1254659.6556093267</v>
      </c>
      <c r="D16" s="209">
        <f>+'DIST ENE 1'!D16+'FOFIR 4 AJ'!D16+'DIST FEB'!D16+'FEIEF 2019'!D16+'3ER AJ'!D16+'DIST MAR'!D16+'DIST ABR'!D16+'FEIEF 1 TRIM'!D16+'FOFIR 1 AJ'!D16+'DIST MAY'!D16+'AJ DEF'!D16+'DIST JUN'!D16+'1er Aj Cuat'!D16</f>
        <v>774485.69803447928</v>
      </c>
      <c r="E16" s="209">
        <f>+'DIST ENE 1'!E16+'FOFIR 4 AJ'!E16+'DIST FEB'!E16+'FEIEF 2019'!E16+'3ER AJ'!E16+'DIST MAR'!E16+'DIST ABR'!E16+'FEIEF 1 TRIM'!E16+'FOFIR 1 AJ'!E16+'DIST MAY'!E16+'AJ DEF'!E16+'DIST JUN'!E16+'1er Aj Cuat'!E16</f>
        <v>266862.66139693861</v>
      </c>
      <c r="F16" s="209">
        <f>+'DIST ENE 1'!F16+'FOFIR 4 AJ'!F16+'DIST FEB'!F16+'FEIEF 2019'!F16+'3ER AJ'!F16+'DIST MAR'!F16+'DIST ABR'!F16+'FEIEF 1 TRIM'!F16+'FOFIR 1 AJ'!F16+'DIST MAY'!F16+'AJ DEF'!F16+'DIST JUN'!F16+'1er Aj Cuat'!F16</f>
        <v>473711.15756372153</v>
      </c>
      <c r="G16" s="209">
        <f>+'DIST ENE 1'!G16+'FOFIR 4 AJ'!G16+'DIST FEB'!G16+'FEIEF 2019'!G16+'3ER AJ'!G16+'DIST MAR'!G16+'DIST ABR'!G16+'FEIEF 1 TRIM'!G16+'FOFIR 1 AJ'!G16+'DIST MAY'!G16+'AJ DEF'!G16+'DIST JUN'!G16+'1er Aj Cuat'!G16</f>
        <v>24163.738446811087</v>
      </c>
      <c r="H16" s="209">
        <f>+'DIST ENE 1'!H16+'FOFIR 4 AJ'!H16+'DIST FEB'!H16+'FEIEF 2019'!H16+'3ER AJ'!H16+'DIST MAR'!H16+'DIST ABR'!H16+'FEIEF 1 TRIM'!H16+'FOFIR 1 AJ'!H16+'DIST MAY'!H16+'AJ DEF'!H16+'DIST JUN'!H16+'1er Aj Cuat'!H16</f>
        <v>228326.03760194007</v>
      </c>
      <c r="I16" s="209">
        <f>+'DIST ENE 1'!I16+'FOFIR 4 AJ'!I16+'DIST FEB'!I16+'FEIEF 2019'!I16+'3ER AJ'!I16+'DIST MAR'!I16+'DIST ABR'!I16+'FEIEF 1 TRIM'!I16+'FOFIR 1 AJ'!I16+'DIST MAY'!I16+'AJ DEF'!I16+'DIST JUN'!I16+'1er Aj Cuat'!I16</f>
        <v>55737.052599589617</v>
      </c>
      <c r="J16" s="209">
        <f>+'DIST ENE 1'!J16+'FOFIR 4 AJ'!J16+'DIST FEB'!J16+'FEIEF 2019'!J16+'3ER AJ'!J16+'DIST MAR'!J16+'DIST ABR'!J16+'FEIEF 1 TRIM'!J16+'FOFIR 1 AJ'!J16+'DIST MAY'!J16+'AJ DEF'!J16+'DIST JUN'!J16+'1er Aj Cuat'!J16</f>
        <v>99837.07927035664</v>
      </c>
      <c r="K16" s="210">
        <f t="shared" si="0"/>
        <v>12391578.800790587</v>
      </c>
    </row>
    <row r="17" spans="1:11">
      <c r="A17" s="145" t="s">
        <v>16</v>
      </c>
      <c r="B17" s="209">
        <f>+'DIST ENE 1'!B17+'FOFIR 4 AJ'!B17+'DIST FEB'!B17+'FEIEF 2019'!B17+'3ER AJ'!B17+'DIST MAR'!B17+'DIST ABR'!B17+'FEIEF 1 TRIM'!B17+'FOFIR 1 AJ'!B17+'DIST MAY'!B17+'AJ DEF'!B17+'DIST JUN'!B17+'1er Aj Cuat'!B17</f>
        <v>6416240.394779155</v>
      </c>
      <c r="C17" s="209">
        <f>+'DIST ENE 1'!C17+'FOFIR 4 AJ'!C17+'DIST FEB'!C17+'FEIEF 2019'!C17+'3ER AJ'!C17+'DIST MAR'!C17+'DIST ABR'!C17+'FEIEF 1 TRIM'!C17+'FOFIR 1 AJ'!C17+'DIST MAY'!C17+'AJ DEF'!C17+'DIST JUN'!C17+'1er Aj Cuat'!C17</f>
        <v>873711.35723276215</v>
      </c>
      <c r="D17" s="209">
        <f>+'DIST ENE 1'!D17+'FOFIR 4 AJ'!D17+'DIST FEB'!D17+'FEIEF 2019'!D17+'3ER AJ'!D17+'DIST MAR'!D17+'DIST ABR'!D17+'FEIEF 1 TRIM'!D17+'FOFIR 1 AJ'!D17+'DIST MAY'!D17+'AJ DEF'!D17+'DIST JUN'!D17+'1er Aj Cuat'!D17</f>
        <v>2370595.5505027785</v>
      </c>
      <c r="E17" s="209">
        <f>+'DIST ENE 1'!E17+'FOFIR 4 AJ'!E17+'DIST FEB'!E17+'FEIEF 2019'!E17+'3ER AJ'!E17+'DIST MAR'!E17+'DIST ABR'!E17+'FEIEF 1 TRIM'!E17+'FOFIR 1 AJ'!E17+'DIST MAY'!E17+'AJ DEF'!E17+'DIST JUN'!E17+'1er Aj Cuat'!E17</f>
        <v>185836.00504045177</v>
      </c>
      <c r="F17" s="209">
        <f>+'DIST ENE 1'!F17+'FOFIR 4 AJ'!F17+'DIST FEB'!F17+'FEIEF 2019'!F17+'3ER AJ'!F17+'DIST MAR'!F17+'DIST ABR'!F17+'FEIEF 1 TRIM'!F17+'FOFIR 1 AJ'!F17+'DIST MAY'!F17+'AJ DEF'!F17+'DIST JUN'!F17+'1er Aj Cuat'!F17</f>
        <v>329879.75389253866</v>
      </c>
      <c r="G17" s="209">
        <f>+'DIST ENE 1'!G17+'FOFIR 4 AJ'!G17+'DIST FEB'!G17+'FEIEF 2019'!G17+'3ER AJ'!G17+'DIST MAR'!G17+'DIST ABR'!G17+'FEIEF 1 TRIM'!G17+'FOFIR 1 AJ'!G17+'DIST MAY'!G17+'AJ DEF'!G17+'DIST JUN'!G17+'1er Aj Cuat'!G17</f>
        <v>16826.979826595012</v>
      </c>
      <c r="H17" s="209">
        <f>+'DIST ENE 1'!H17+'FOFIR 4 AJ'!H17+'DIST FEB'!H17+'FEIEF 2019'!H17+'3ER AJ'!H17+'DIST MAR'!H17+'DIST ABR'!H17+'FEIEF 1 TRIM'!H17+'FOFIR 1 AJ'!H17+'DIST MAY'!H17+'AJ DEF'!H17+'DIST JUN'!H17+'1er Aj Cuat'!H17</f>
        <v>159000.13307424533</v>
      </c>
      <c r="I17" s="209">
        <f>+'DIST ENE 1'!I17+'FOFIR 4 AJ'!I17+'DIST FEB'!I17+'FEIEF 2019'!I17+'3ER AJ'!I17+'DIST MAR'!I17+'DIST ABR'!I17+'FEIEF 1 TRIM'!I17+'FOFIR 1 AJ'!I17+'DIST MAY'!I17+'AJ DEF'!I17+'DIST JUN'!I17+'1er Aj Cuat'!I17</f>
        <v>38813.789586061896</v>
      </c>
      <c r="J17" s="209">
        <f>+'DIST ENE 1'!J17+'FOFIR 4 AJ'!J17+'DIST FEB'!J17+'FEIEF 2019'!J17+'3ER AJ'!J17+'DIST MAR'!J17+'DIST ABR'!J17+'FEIEF 1 TRIM'!J17+'FOFIR 1 AJ'!J17+'DIST MAY'!J17+'AJ DEF'!J17+'DIST JUN'!J17+'1er Aj Cuat'!J17</f>
        <v>66076.933463637964</v>
      </c>
      <c r="K17" s="210">
        <f t="shared" si="0"/>
        <v>10456980.897398228</v>
      </c>
    </row>
    <row r="18" spans="1:11">
      <c r="A18" s="145" t="s">
        <v>17</v>
      </c>
      <c r="B18" s="209">
        <f>+'DIST ENE 1'!B18+'FOFIR 4 AJ'!B18+'DIST FEB'!B18+'FEIEF 2019'!B18+'3ER AJ'!B18+'DIST MAR'!B18+'DIST ABR'!B18+'FEIEF 1 TRIM'!B18+'FOFIR 1 AJ'!B18+'DIST MAY'!B18+'AJ DEF'!B18+'DIST JUN'!B18+'1er Aj Cuat'!B18</f>
        <v>56271288.96021609</v>
      </c>
      <c r="C18" s="209">
        <f>+'DIST ENE 1'!C18+'FOFIR 4 AJ'!C18+'DIST FEB'!C18+'FEIEF 2019'!C18+'3ER AJ'!C18+'DIST MAR'!C18+'DIST ABR'!C18+'FEIEF 1 TRIM'!C18+'FOFIR 1 AJ'!C18+'DIST MAY'!C18+'AJ DEF'!C18+'DIST JUN'!C18+'1er Aj Cuat'!C18</f>
        <v>7662565.8057750482</v>
      </c>
      <c r="D18" s="209">
        <f>+'DIST ENE 1'!D18+'FOFIR 4 AJ'!D18+'DIST FEB'!D18+'FEIEF 2019'!D18+'3ER AJ'!D18+'DIST MAR'!D18+'DIST ABR'!D18+'FEIEF 1 TRIM'!D18+'FOFIR 1 AJ'!D18+'DIST MAY'!D18+'AJ DEF'!D18+'DIST JUN'!D18+'1er Aj Cuat'!D18</f>
        <v>1196680.2591594355</v>
      </c>
      <c r="E18" s="209">
        <f>+'DIST ENE 1'!E18+'FOFIR 4 AJ'!E18+'DIST FEB'!E18+'FEIEF 2019'!E18+'3ER AJ'!E18+'DIST MAR'!E18+'DIST ABR'!E18+'FEIEF 1 TRIM'!E18+'FOFIR 1 AJ'!E18+'DIST MAY'!E18+'AJ DEF'!E18+'DIST JUN'!E18+'1er Aj Cuat'!E18</f>
        <v>1629806.6929275908</v>
      </c>
      <c r="F18" s="209">
        <f>+'DIST ENE 1'!F18+'FOFIR 4 AJ'!F18+'DIST FEB'!F18+'FEIEF 2019'!F18+'3ER AJ'!F18+'DIST MAR'!F18+'DIST ABR'!F18+'FEIEF 1 TRIM'!F18+'FOFIR 1 AJ'!F18+'DIST MAY'!F18+'AJ DEF'!F18+'DIST JUN'!F18+'1er Aj Cuat'!F18</f>
        <v>2893089.6929168021</v>
      </c>
      <c r="G18" s="209">
        <f>+'DIST ENE 1'!G18+'FOFIR 4 AJ'!G18+'DIST FEB'!G18+'FEIEF 2019'!G18+'3ER AJ'!G18+'DIST MAR'!G18+'DIST ABR'!G18+'FEIEF 1 TRIM'!G18+'FOFIR 1 AJ'!G18+'DIST MAY'!G18+'AJ DEF'!G18+'DIST JUN'!G18+'1er Aj Cuat'!G18</f>
        <v>147574.87031198529</v>
      </c>
      <c r="H18" s="209">
        <f>+'DIST ENE 1'!H18+'FOFIR 4 AJ'!H18+'DIST FEB'!H18+'FEIEF 2019'!H18+'3ER AJ'!H18+'DIST MAR'!H18+'DIST ABR'!H18+'FEIEF 1 TRIM'!H18+'FOFIR 1 AJ'!H18+'DIST MAY'!H18+'AJ DEF'!H18+'DIST JUN'!H18+'1er Aj Cuat'!H18</f>
        <v>1394452.495921738</v>
      </c>
      <c r="I18" s="209">
        <f>+'DIST ENE 1'!I18+'FOFIR 4 AJ'!I18+'DIST FEB'!I18+'FEIEF 2019'!I18+'3ER AJ'!I18+'DIST MAR'!I18+'DIST ABR'!I18+'FEIEF 1 TRIM'!I18+'FOFIR 1 AJ'!I18+'DIST MAY'!I18+'AJ DEF'!I18+'DIST JUN'!I18+'1er Aj Cuat'!I18</f>
        <v>340402.14129375544</v>
      </c>
      <c r="J18" s="209">
        <f>+'DIST ENE 1'!J18+'FOFIR 4 AJ'!J18+'DIST FEB'!J18+'FEIEF 2019'!J18+'3ER AJ'!J18+'DIST MAR'!J18+'DIST ABR'!J18+'FEIEF 1 TRIM'!J18+'FOFIR 1 AJ'!J18+'DIST MAY'!J18+'AJ DEF'!J18+'DIST JUN'!J18+'1er Aj Cuat'!J18</f>
        <v>960411.18902753945</v>
      </c>
      <c r="K18" s="210">
        <f t="shared" si="0"/>
        <v>72496272.107549965</v>
      </c>
    </row>
    <row r="19" spans="1:11">
      <c r="A19" s="145" t="s">
        <v>18</v>
      </c>
      <c r="B19" s="209">
        <f>+'DIST ENE 1'!B19+'FOFIR 4 AJ'!B19+'DIST FEB'!B19+'FEIEF 2019'!B19+'3ER AJ'!B19+'DIST MAR'!B19+'DIST ABR'!B19+'FEIEF 1 TRIM'!B19+'FOFIR 1 AJ'!B19+'DIST MAY'!B19+'AJ DEF'!B19+'DIST JUN'!B19+'1er Aj Cuat'!B19</f>
        <v>69018668.201164678</v>
      </c>
      <c r="C19" s="209">
        <f>+'DIST ENE 1'!C19+'FOFIR 4 AJ'!C19+'DIST FEB'!C19+'FEIEF 2019'!C19+'3ER AJ'!C19+'DIST MAR'!C19+'DIST ABR'!C19+'FEIEF 1 TRIM'!C19+'FOFIR 1 AJ'!C19+'DIST MAY'!C19+'AJ DEF'!C19+'DIST JUN'!C19+'1er Aj Cuat'!C19</f>
        <v>9398400.0844957214</v>
      </c>
      <c r="D19" s="209">
        <f>+'DIST ENE 1'!D19+'FOFIR 4 AJ'!D19+'DIST FEB'!D19+'FEIEF 2019'!D19+'3ER AJ'!D19+'DIST MAR'!D19+'DIST ABR'!D19+'FEIEF 1 TRIM'!D19+'FOFIR 1 AJ'!D19+'DIST MAY'!D19+'AJ DEF'!D19+'DIST JUN'!D19+'1er Aj Cuat'!D19</f>
        <v>1934393.5393453443</v>
      </c>
      <c r="E19" s="209">
        <f>+'DIST ENE 1'!E19+'FOFIR 4 AJ'!E19+'DIST FEB'!E19+'FEIEF 2019'!E19+'3ER AJ'!E19+'DIST MAR'!E19+'DIST ABR'!E19+'FEIEF 1 TRIM'!E19+'FOFIR 1 AJ'!E19+'DIST MAY'!E19+'AJ DEF'!E19+'DIST JUN'!E19+'1er Aj Cuat'!E19</f>
        <v>1999013.8745663965</v>
      </c>
      <c r="F19" s="209">
        <f>+'DIST ENE 1'!F19+'FOFIR 4 AJ'!F19+'DIST FEB'!F19+'FEIEF 2019'!F19+'3ER AJ'!F19+'DIST MAR'!F19+'DIST ABR'!F19+'FEIEF 1 TRIM'!F19+'FOFIR 1 AJ'!F19+'DIST MAY'!F19+'AJ DEF'!F19+'DIST JUN'!F19+'1er Aj Cuat'!F19</f>
        <v>3548473.8537410498</v>
      </c>
      <c r="G19" s="209">
        <f>+'DIST ENE 1'!G19+'FOFIR 4 AJ'!G19+'DIST FEB'!G19+'FEIEF 2019'!G19+'3ER AJ'!G19+'DIST MAR'!G19+'DIST ABR'!G19+'FEIEF 1 TRIM'!G19+'FOFIR 1 AJ'!G19+'DIST MAY'!G19+'AJ DEF'!G19+'DIST JUN'!G19+'1er Aj Cuat'!G19</f>
        <v>181005.64598927047</v>
      </c>
      <c r="H19" s="209">
        <f>+'DIST ENE 1'!H19+'FOFIR 4 AJ'!H19+'DIST FEB'!H19+'FEIEF 2019'!H19+'3ER AJ'!H19+'DIST MAR'!H19+'DIST ABR'!H19+'FEIEF 1 TRIM'!H19+'FOFIR 1 AJ'!H19+'DIST MAY'!H19+'AJ DEF'!H19+'DIST JUN'!H19+'1er Aj Cuat'!H19</f>
        <v>1710343.8701457956</v>
      </c>
      <c r="I19" s="209">
        <f>+'DIST ENE 1'!I19+'FOFIR 4 AJ'!I19+'DIST FEB'!I19+'FEIEF 2019'!I19+'3ER AJ'!I19+'DIST MAR'!I19+'DIST ABR'!I19+'FEIEF 1 TRIM'!I19+'FOFIR 1 AJ'!I19+'DIST MAY'!I19+'AJ DEF'!I19+'DIST JUN'!I19+'1er Aj Cuat'!I19</f>
        <v>417514.91531551827</v>
      </c>
      <c r="J19" s="209">
        <f>+'DIST ENE 1'!J19+'FOFIR 4 AJ'!J19+'DIST FEB'!J19+'FEIEF 2019'!J19+'3ER AJ'!J19+'DIST MAR'!J19+'DIST ABR'!J19+'FEIEF 1 TRIM'!J19+'FOFIR 1 AJ'!J19+'DIST MAY'!J19+'AJ DEF'!J19+'DIST JUN'!J19+'1er Aj Cuat'!J19</f>
        <v>3754015.6647412637</v>
      </c>
      <c r="K19" s="210">
        <f t="shared" si="0"/>
        <v>91961829.649505034</v>
      </c>
    </row>
    <row r="20" spans="1:11">
      <c r="A20" s="145" t="s">
        <v>19</v>
      </c>
      <c r="B20" s="209">
        <f>+'DIST ENE 1'!B20+'FOFIR 4 AJ'!B20+'DIST FEB'!B20+'FEIEF 2019'!B20+'3ER AJ'!B20+'DIST MAR'!B20+'DIST ABR'!B20+'FEIEF 1 TRIM'!B20+'FOFIR 1 AJ'!B20+'DIST MAY'!B20+'AJ DEF'!B20+'DIST JUN'!B20+'1er Aj Cuat'!B20</f>
        <v>10815361.274795754</v>
      </c>
      <c r="C20" s="209">
        <f>+'DIST ENE 1'!C20+'FOFIR 4 AJ'!C20+'DIST FEB'!C20+'FEIEF 2019'!C20+'3ER AJ'!C20+'DIST MAR'!C20+'DIST ABR'!C20+'FEIEF 1 TRIM'!C20+'FOFIR 1 AJ'!C20+'DIST MAY'!C20+'AJ DEF'!C20+'DIST JUN'!C20+'1er Aj Cuat'!C20</f>
        <v>1472747.8082107778</v>
      </c>
      <c r="D20" s="209">
        <f>+'DIST ENE 1'!D20+'FOFIR 4 AJ'!D20+'DIST FEB'!D20+'FEIEF 2019'!D20+'3ER AJ'!D20+'DIST MAR'!D20+'DIST ABR'!D20+'FEIEF 1 TRIM'!D20+'FOFIR 1 AJ'!D20+'DIST MAY'!D20+'AJ DEF'!D20+'DIST JUN'!D20+'1er Aj Cuat'!D20</f>
        <v>791997.67551733775</v>
      </c>
      <c r="E20" s="209">
        <f>+'DIST ENE 1'!E20+'FOFIR 4 AJ'!E20+'DIST FEB'!E20+'FEIEF 2019'!E20+'3ER AJ'!E20+'DIST MAR'!E20+'DIST ABR'!E20+'FEIEF 1 TRIM'!E20+'FOFIR 1 AJ'!E20+'DIST MAY'!E20+'AJ DEF'!E20+'DIST JUN'!E20+'1er Aj Cuat'!E20</f>
        <v>313249.41222786432</v>
      </c>
      <c r="F20" s="209">
        <f>+'DIST ENE 1'!F20+'FOFIR 4 AJ'!F20+'DIST FEB'!F20+'FEIEF 2019'!F20+'3ER AJ'!F20+'DIST MAR'!F20+'DIST ABR'!F20+'FEIEF 1 TRIM'!F20+'FOFIR 1 AJ'!F20+'DIST MAY'!F20+'AJ DEF'!F20+'DIST JUN'!F20+'1er Aj Cuat'!F20</f>
        <v>556052.84342082671</v>
      </c>
      <c r="G20" s="209">
        <f>+'DIST ENE 1'!G20+'FOFIR 4 AJ'!G20+'DIST FEB'!G20+'FEIEF 2019'!G20+'3ER AJ'!G20+'DIST MAR'!G20+'DIST ABR'!G20+'FEIEF 1 TRIM'!G20+'FOFIR 1 AJ'!G20+'DIST MAY'!G20+'AJ DEF'!G20+'DIST JUN'!G20+'1er Aj Cuat'!G20</f>
        <v>28363.941309993439</v>
      </c>
      <c r="H20" s="209">
        <f>+'DIST ENE 1'!H20+'FOFIR 4 AJ'!H20+'DIST FEB'!H20+'FEIEF 2019'!H20+'3ER AJ'!H20+'DIST MAR'!H20+'DIST ABR'!H20+'FEIEF 1 TRIM'!H20+'FOFIR 1 AJ'!H20+'DIST MAY'!H20+'AJ DEF'!H20+'DIST JUN'!H20+'1er Aj Cuat'!H20</f>
        <v>268014.25385149627</v>
      </c>
      <c r="I20" s="209">
        <f>+'DIST ENE 1'!I20+'FOFIR 4 AJ'!I20+'DIST FEB'!I20+'FEIEF 2019'!I20+'3ER AJ'!I20+'DIST MAR'!I20+'DIST ABR'!I20+'FEIEF 1 TRIM'!I20+'FOFIR 1 AJ'!I20+'DIST MAY'!I20+'AJ DEF'!I20+'DIST JUN'!I20+'1er Aj Cuat'!I20</f>
        <v>65425.409739750474</v>
      </c>
      <c r="J20" s="209">
        <f>+'DIST ENE 1'!J20+'FOFIR 4 AJ'!J20+'DIST FEB'!J20+'FEIEF 2019'!J20+'3ER AJ'!J20+'DIST MAR'!J20+'DIST ABR'!J20+'FEIEF 1 TRIM'!J20+'FOFIR 1 AJ'!J20+'DIST MAY'!J20+'AJ DEF'!J20+'DIST JUN'!J20+'1er Aj Cuat'!J20</f>
        <v>137653.88669550716</v>
      </c>
      <c r="K20" s="210">
        <f t="shared" si="0"/>
        <v>14448866.505769307</v>
      </c>
    </row>
    <row r="21" spans="1:11">
      <c r="A21" s="145" t="s">
        <v>20</v>
      </c>
      <c r="B21" s="209">
        <f>+'DIST ENE 1'!B21+'FOFIR 4 AJ'!B21+'DIST FEB'!B21+'FEIEF 2019'!B21+'3ER AJ'!B21+'DIST MAR'!B21+'DIST ABR'!B21+'FEIEF 1 TRIM'!B21+'FOFIR 1 AJ'!B21+'DIST MAY'!B21+'AJ DEF'!B21+'DIST JUN'!B21+'1er Aj Cuat'!B21</f>
        <v>147839587.50940791</v>
      </c>
      <c r="C21" s="209">
        <f>+'DIST ENE 1'!C21+'FOFIR 4 AJ'!C21+'DIST FEB'!C21+'FEIEF 2019'!C21+'3ER AJ'!C21+'DIST MAR'!C21+'DIST ABR'!C21+'FEIEF 1 TRIM'!C21+'FOFIR 1 AJ'!C21+'DIST MAY'!C21+'AJ DEF'!C21+'DIST JUN'!C21+'1er Aj Cuat'!C21</f>
        <v>20131590.886257999</v>
      </c>
      <c r="D21" s="209">
        <f>+'DIST ENE 1'!D21+'FOFIR 4 AJ'!D21+'DIST FEB'!D21+'FEIEF 2019'!D21+'3ER AJ'!D21+'DIST MAR'!D21+'DIST ABR'!D21+'FEIEF 1 TRIM'!D21+'FOFIR 1 AJ'!D21+'DIST MAY'!D21+'AJ DEF'!D21+'DIST JUN'!D21+'1er Aj Cuat'!D21</f>
        <v>2931369.0919123492</v>
      </c>
      <c r="E21" s="209">
        <f>+'DIST ENE 1'!E21+'FOFIR 4 AJ'!E21+'DIST FEB'!E21+'FEIEF 2019'!E21+'3ER AJ'!E21+'DIST MAR'!E21+'DIST ABR'!E21+'FEIEF 1 TRIM'!E21+'FOFIR 1 AJ'!E21+'DIST MAY'!E21+'AJ DEF'!E21+'DIST JUN'!E21+'1er Aj Cuat'!E21</f>
        <v>4281934.0671730358</v>
      </c>
      <c r="F21" s="209">
        <f>+'DIST ENE 1'!F21+'FOFIR 4 AJ'!F21+'DIST FEB'!F21+'FEIEF 2019'!F21+'3ER AJ'!F21+'DIST MAR'!F21+'DIST ABR'!F21+'FEIEF 1 TRIM'!F21+'FOFIR 1 AJ'!F21+'DIST MAY'!F21+'AJ DEF'!F21+'DIST JUN'!F21+'1er Aj Cuat'!F21</f>
        <v>7600913.2673490699</v>
      </c>
      <c r="G21" s="209">
        <f>+'DIST ENE 1'!G21+'FOFIR 4 AJ'!G21+'DIST FEB'!G21+'FEIEF 2019'!G21+'3ER AJ'!G21+'DIST MAR'!G21+'DIST ABR'!G21+'FEIEF 1 TRIM'!G21+'FOFIR 1 AJ'!G21+'DIST MAY'!G21+'AJ DEF'!G21+'DIST JUN'!G21+'1er Aj Cuat'!G21</f>
        <v>387718.29038967303</v>
      </c>
      <c r="H21" s="209">
        <f>+'DIST ENE 1'!H21+'FOFIR 4 AJ'!H21+'DIST FEB'!H21+'FEIEF 2019'!H21+'3ER AJ'!H21+'DIST MAR'!H21+'DIST ABR'!H21+'FEIEF 1 TRIM'!H21+'FOFIR 1 AJ'!H21+'DIST MAY'!H21+'AJ DEF'!H21+'DIST JUN'!H21+'1er Aj Cuat'!H21</f>
        <v>3663596.2247867873</v>
      </c>
      <c r="I21" s="209">
        <f>+'DIST ENE 1'!I21+'FOFIR 4 AJ'!I21+'DIST FEB'!I21+'FEIEF 2019'!I21+'3ER AJ'!I21+'DIST MAR'!I21+'DIST ABR'!I21+'FEIEF 1 TRIM'!I21+'FOFIR 1 AJ'!I21+'DIST MAY'!I21+'AJ DEF'!I21+'DIST JUN'!I21+'1er Aj Cuat'!I21</f>
        <v>894326.62883851479</v>
      </c>
      <c r="J21" s="209">
        <f>+'DIST ENE 1'!J21+'FOFIR 4 AJ'!J21+'DIST FEB'!J21+'FEIEF 2019'!J21+'3ER AJ'!J21+'DIST MAR'!J21+'DIST ABR'!J21+'FEIEF 1 TRIM'!J21+'FOFIR 1 AJ'!J21+'DIST MAY'!J21+'AJ DEF'!J21+'DIST JUN'!J21+'1er Aj Cuat'!J21</f>
        <v>6388993.0263216514</v>
      </c>
      <c r="K21" s="210">
        <f t="shared" si="0"/>
        <v>194120028.99243701</v>
      </c>
    </row>
    <row r="22" spans="1:11">
      <c r="A22" s="145" t="s">
        <v>21</v>
      </c>
      <c r="B22" s="209">
        <f>+'DIST ENE 1'!B22+'FOFIR 4 AJ'!B22+'DIST FEB'!B22+'FEIEF 2019'!B22+'3ER AJ'!B22+'DIST MAR'!B22+'DIST ABR'!B22+'FEIEF 1 TRIM'!B22+'FOFIR 1 AJ'!B22+'DIST MAY'!B22+'AJ DEF'!B22+'DIST JUN'!B22+'1er Aj Cuat'!B22</f>
        <v>21827956.340249706</v>
      </c>
      <c r="C22" s="209">
        <f>+'DIST ENE 1'!C22+'FOFIR 4 AJ'!C22+'DIST FEB'!C22+'FEIEF 2019'!C22+'3ER AJ'!C22+'DIST MAR'!C22+'DIST ABR'!C22+'FEIEF 1 TRIM'!C22+'FOFIR 1 AJ'!C22+'DIST MAY'!C22+'AJ DEF'!C22+'DIST JUN'!C22+'1er Aj Cuat'!C22</f>
        <v>2972353.3075810643</v>
      </c>
      <c r="D22" s="209">
        <f>+'DIST ENE 1'!D22+'FOFIR 4 AJ'!D22+'DIST FEB'!D22+'FEIEF 2019'!D22+'3ER AJ'!D22+'DIST MAR'!D22+'DIST ABR'!D22+'FEIEF 1 TRIM'!D22+'FOFIR 1 AJ'!D22+'DIST MAY'!D22+'AJ DEF'!D22+'DIST JUN'!D22+'1er Aj Cuat'!D22</f>
        <v>2277945.1211775746</v>
      </c>
      <c r="E22" s="209">
        <f>+'DIST ENE 1'!E22+'FOFIR 4 AJ'!E22+'DIST FEB'!E22+'FEIEF 2019'!E22+'3ER AJ'!E22+'DIST MAR'!E22+'DIST ABR'!E22+'FEIEF 1 TRIM'!E22+'FOFIR 1 AJ'!E22+'DIST MAY'!E22+'AJ DEF'!E22+'DIST JUN'!E22+'1er Aj Cuat'!E22</f>
        <v>632211.38157013</v>
      </c>
      <c r="F22" s="209">
        <f>+'DIST ENE 1'!F22+'FOFIR 4 AJ'!F22+'DIST FEB'!F22+'FEIEF 2019'!F22+'3ER AJ'!F22+'DIST MAR'!F22+'DIST ABR'!F22+'FEIEF 1 TRIM'!F22+'FOFIR 1 AJ'!F22+'DIST MAY'!F22+'AJ DEF'!F22+'DIST JUN'!F22+'1er Aj Cuat'!F22</f>
        <v>1122246.1164886723</v>
      </c>
      <c r="G22" s="209">
        <f>+'DIST ENE 1'!G22+'FOFIR 4 AJ'!G22+'DIST FEB'!G22+'FEIEF 2019'!G22+'3ER AJ'!G22+'DIST MAR'!G22+'DIST ABR'!G22+'FEIEF 1 TRIM'!G22+'FOFIR 1 AJ'!G22+'DIST MAY'!G22+'AJ DEF'!G22+'DIST JUN'!G22+'1er Aj Cuat'!G22</f>
        <v>57245.140205788834</v>
      </c>
      <c r="H22" s="209">
        <f>+'DIST ENE 1'!H22+'FOFIR 4 AJ'!H22+'DIST FEB'!H22+'FEIEF 2019'!H22+'3ER AJ'!H22+'DIST MAR'!H22+'DIST ABR'!H22+'FEIEF 1 TRIM'!H22+'FOFIR 1 AJ'!H22+'DIST MAY'!H22+'AJ DEF'!H22+'DIST JUN'!H22+'1er Aj Cuat'!H22</f>
        <v>540916.1361320815</v>
      </c>
      <c r="I22" s="209">
        <f>+'DIST ENE 1'!I22+'FOFIR 4 AJ'!I22+'DIST FEB'!I22+'FEIEF 2019'!I22+'3ER AJ'!I22+'DIST MAR'!I22+'DIST ABR'!I22+'FEIEF 1 TRIM'!I22+'FOFIR 1 AJ'!I22+'DIST MAY'!I22+'AJ DEF'!I22+'DIST JUN'!I22+'1er Aj Cuat'!I22</f>
        <v>132043.94666596016</v>
      </c>
      <c r="J22" s="209">
        <f>+'DIST ENE 1'!J22+'FOFIR 4 AJ'!J22+'DIST FEB'!J22+'FEIEF 2019'!J22+'3ER AJ'!J22+'DIST MAR'!J22+'DIST ABR'!J22+'FEIEF 1 TRIM'!J22+'FOFIR 1 AJ'!J22+'DIST MAY'!J22+'AJ DEF'!J22+'DIST JUN'!J22+'1er Aj Cuat'!J22</f>
        <v>350672.2952314213</v>
      </c>
      <c r="K22" s="210">
        <f t="shared" si="0"/>
        <v>29913589.785302401</v>
      </c>
    </row>
    <row r="23" spans="1:11">
      <c r="A23" s="145" t="s">
        <v>22</v>
      </c>
      <c r="B23" s="209">
        <f>+'DIST ENE 1'!B23+'FOFIR 4 AJ'!B23+'DIST FEB'!B23+'FEIEF 2019'!B23+'3ER AJ'!B23+'DIST MAR'!B23+'DIST ABR'!B23+'FEIEF 1 TRIM'!B23+'FOFIR 1 AJ'!B23+'DIST MAY'!B23+'AJ DEF'!B23+'DIST JUN'!B23+'1er Aj Cuat'!B23</f>
        <v>3501213.4871678986</v>
      </c>
      <c r="C23" s="209">
        <f>+'DIST ENE 1'!C23+'FOFIR 4 AJ'!C23+'DIST FEB'!C23+'FEIEF 2019'!C23+'3ER AJ'!C23+'DIST MAR'!C23+'DIST ABR'!C23+'FEIEF 1 TRIM'!C23+'FOFIR 1 AJ'!C23+'DIST MAY'!C23+'AJ DEF'!C23+'DIST JUN'!C23+'1er Aj Cuat'!C23</f>
        <v>476766.73559866007</v>
      </c>
      <c r="D23" s="209">
        <f>+'DIST ENE 1'!D23+'FOFIR 4 AJ'!D23+'DIST FEB'!D23+'FEIEF 2019'!D23+'3ER AJ'!D23+'DIST MAR'!D23+'DIST ABR'!D23+'FEIEF 1 TRIM'!D23+'FOFIR 1 AJ'!D23+'DIST MAY'!D23+'AJ DEF'!D23+'DIST JUN'!D23+'1er Aj Cuat'!D23</f>
        <v>2985165.5466233818</v>
      </c>
      <c r="E23" s="209">
        <f>+'DIST ENE 1'!E23+'FOFIR 4 AJ'!E23+'DIST FEB'!E23+'FEIEF 2019'!E23+'3ER AJ'!E23+'DIST MAR'!E23+'DIST ABR'!E23+'FEIEF 1 TRIM'!E23+'FOFIR 1 AJ'!E23+'DIST MAY'!E23+'AJ DEF'!E23+'DIST JUN'!E23+'1er Aj Cuat'!E23</f>
        <v>101406.97467920018</v>
      </c>
      <c r="F23" s="209">
        <f>+'DIST ENE 1'!F23+'FOFIR 4 AJ'!F23+'DIST FEB'!F23+'FEIEF 2019'!F23+'3ER AJ'!F23+'DIST MAR'!F23+'DIST ABR'!F23+'FEIEF 1 TRIM'!F23+'FOFIR 1 AJ'!F23+'DIST MAY'!F23+'AJ DEF'!F23+'DIST JUN'!F23+'1er Aj Cuat'!F23</f>
        <v>180008.75472371347</v>
      </c>
      <c r="G23" s="209">
        <f>+'DIST ENE 1'!G23+'FOFIR 4 AJ'!G23+'DIST FEB'!G23+'FEIEF 2019'!G23+'3ER AJ'!G23+'DIST MAR'!G23+'DIST ABR'!G23+'FEIEF 1 TRIM'!G23+'FOFIR 1 AJ'!G23+'DIST MAY'!G23+'AJ DEF'!G23+'DIST JUN'!G23+'1er Aj Cuat'!G23</f>
        <v>9182.1448531004462</v>
      </c>
      <c r="H23" s="209">
        <f>+'DIST ENE 1'!H23+'FOFIR 4 AJ'!H23+'DIST FEB'!H23+'FEIEF 2019'!H23+'3ER AJ'!H23+'DIST MAR'!H23+'DIST ABR'!H23+'FEIEF 1 TRIM'!H23+'FOFIR 1 AJ'!H23+'DIST MAY'!H23+'AJ DEF'!H23+'DIST JUN'!H23+'1er Aj Cuat'!H23</f>
        <v>86763.178454787223</v>
      </c>
      <c r="I23" s="209">
        <f>+'DIST ENE 1'!I23+'FOFIR 4 AJ'!I23+'DIST FEB'!I23+'FEIEF 2019'!I23+'3ER AJ'!I23+'DIST MAR'!I23+'DIST ABR'!I23+'FEIEF 1 TRIM'!I23+'FOFIR 1 AJ'!I23+'DIST MAY'!I23+'AJ DEF'!I23+'DIST JUN'!I23+'1er Aj Cuat'!I23</f>
        <v>21179.905244416001</v>
      </c>
      <c r="J23" s="209">
        <f>+'DIST ENE 1'!J23+'FOFIR 4 AJ'!J23+'DIST FEB'!J23+'FEIEF 2019'!J23+'3ER AJ'!J23+'DIST MAR'!J23+'DIST ABR'!J23+'FEIEF 1 TRIM'!J23+'FOFIR 1 AJ'!J23+'DIST MAY'!J23+'AJ DEF'!J23+'DIST JUN'!J23+'1er Aj Cuat'!J23</f>
        <v>27528.696983001842</v>
      </c>
      <c r="K23" s="210">
        <f t="shared" si="0"/>
        <v>7389215.4243281595</v>
      </c>
    </row>
    <row r="24" spans="1:11">
      <c r="A24" s="145" t="s">
        <v>23</v>
      </c>
      <c r="B24" s="209">
        <f>+'DIST ENE 1'!B24+'FOFIR 4 AJ'!B24+'DIST FEB'!B24+'FEIEF 2019'!B24+'3ER AJ'!B24+'DIST MAR'!B24+'DIST ABR'!B24+'FEIEF 1 TRIM'!B24+'FOFIR 1 AJ'!B24+'DIST MAY'!B24+'AJ DEF'!B24+'DIST JUN'!B24+'1er Aj Cuat'!B24</f>
        <v>16214089.73293918</v>
      </c>
      <c r="C24" s="209">
        <f>+'DIST ENE 1'!C24+'FOFIR 4 AJ'!C24+'DIST FEB'!C24+'FEIEF 2019'!C24+'3ER AJ'!C24+'DIST MAR'!C24+'DIST ABR'!C24+'FEIEF 1 TRIM'!C24+'FOFIR 1 AJ'!C24+'DIST MAY'!C24+'AJ DEF'!C24+'DIST JUN'!C24+'1er Aj Cuat'!C24</f>
        <v>2207902.6774600288</v>
      </c>
      <c r="D24" s="209">
        <f>+'DIST ENE 1'!D24+'FOFIR 4 AJ'!D24+'DIST FEB'!D24+'FEIEF 2019'!D24+'3ER AJ'!D24+'DIST MAR'!D24+'DIST ABR'!D24+'FEIEF 1 TRIM'!D24+'FOFIR 1 AJ'!D24+'DIST MAY'!D24+'AJ DEF'!D24+'DIST JUN'!D24+'1er Aj Cuat'!D24</f>
        <v>0</v>
      </c>
      <c r="E24" s="209">
        <f>+'DIST ENE 1'!E24+'FOFIR 4 AJ'!E24+'DIST FEB'!E24+'FEIEF 2019'!E24+'3ER AJ'!E24+'DIST MAR'!E24+'DIST ABR'!E24+'FEIEF 1 TRIM'!E24+'FOFIR 1 AJ'!E24+'DIST MAY'!E24+'AJ DEF'!E24+'DIST JUN'!E24+'1er Aj Cuat'!E24</f>
        <v>469614.83297736302</v>
      </c>
      <c r="F24" s="209">
        <f>+'DIST ENE 1'!F24+'FOFIR 4 AJ'!F24+'DIST FEB'!F24+'FEIEF 2019'!F24+'3ER AJ'!F24+'DIST MAR'!F24+'DIST ABR'!F24+'FEIEF 1 TRIM'!F24+'FOFIR 1 AJ'!F24+'DIST MAY'!F24+'AJ DEF'!F24+'DIST JUN'!F24+'1er Aj Cuat'!F24</f>
        <v>833619.00452572049</v>
      </c>
      <c r="G24" s="209">
        <f>+'DIST ENE 1'!G24+'FOFIR 4 AJ'!G24+'DIST FEB'!G24+'FEIEF 2019'!G24+'3ER AJ'!G24+'DIST MAR'!G24+'DIST ABR'!G24+'FEIEF 1 TRIM'!G24+'FOFIR 1 AJ'!G24+'DIST MAY'!G24+'AJ DEF'!G24+'DIST JUN'!G24+'1er Aj Cuat'!G24</f>
        <v>42522.434331602039</v>
      </c>
      <c r="H24" s="209">
        <f>+'DIST ENE 1'!H24+'FOFIR 4 AJ'!H24+'DIST FEB'!H24+'FEIEF 2019'!H24+'3ER AJ'!H24+'DIST MAR'!H24+'DIST ABR'!H24+'FEIEF 1 TRIM'!H24+'FOFIR 1 AJ'!H24+'DIST MAY'!H24+'AJ DEF'!H24+'DIST JUN'!H24+'1er Aj Cuat'!H24</f>
        <v>401799.53782791836</v>
      </c>
      <c r="I24" s="209">
        <f>+'DIST ENE 1'!I24+'FOFIR 4 AJ'!I24+'DIST FEB'!I24+'FEIEF 2019'!I24+'3ER AJ'!I24+'DIST MAR'!I24+'DIST ABR'!I24+'FEIEF 1 TRIM'!I24+'FOFIR 1 AJ'!I24+'DIST MAY'!I24+'AJ DEF'!I24+'DIST JUN'!I24+'1er Aj Cuat'!I24</f>
        <v>98083.960154595989</v>
      </c>
      <c r="J24" s="209">
        <f>+'DIST ENE 1'!J24+'FOFIR 4 AJ'!J24+'DIST FEB'!J24+'FEIEF 2019'!J24+'3ER AJ'!J24+'DIST MAR'!J24+'DIST ABR'!J24+'FEIEF 1 TRIM'!J24+'FOFIR 1 AJ'!J24+'DIST MAY'!J24+'AJ DEF'!J24+'DIST JUN'!J24+'1er Aj Cuat'!J24</f>
        <v>210308.40418408855</v>
      </c>
      <c r="K24" s="210">
        <f t="shared" si="0"/>
        <v>20477940.584400501</v>
      </c>
    </row>
    <row r="25" spans="1:11">
      <c r="A25" s="145" t="s">
        <v>24</v>
      </c>
      <c r="B25" s="209">
        <f>+'DIST ENE 1'!B25+'FOFIR 4 AJ'!B25+'DIST FEB'!B25+'FEIEF 2019'!B25+'3ER AJ'!B25+'DIST MAR'!B25+'DIST ABR'!B25+'FEIEF 1 TRIM'!B25+'FOFIR 1 AJ'!B25+'DIST MAY'!B25+'AJ DEF'!B25+'DIST JUN'!B25+'1er Aj Cuat'!B25</f>
        <v>15798593.307635466</v>
      </c>
      <c r="C25" s="209">
        <f>+'DIST ENE 1'!C25+'FOFIR 4 AJ'!C25+'DIST FEB'!C25+'FEIEF 2019'!C25+'3ER AJ'!C25+'DIST MAR'!C25+'DIST ABR'!C25+'FEIEF 1 TRIM'!C25+'FOFIR 1 AJ'!C25+'DIST MAY'!C25+'AJ DEF'!C25+'DIST JUN'!C25+'1er Aj Cuat'!C25</f>
        <v>2151323.7584449523</v>
      </c>
      <c r="D25" s="209">
        <f>+'DIST ENE 1'!D25+'FOFIR 4 AJ'!D25+'DIST FEB'!D25+'FEIEF 2019'!D25+'3ER AJ'!D25+'DIST MAR'!D25+'DIST ABR'!D25+'FEIEF 1 TRIM'!D25+'FOFIR 1 AJ'!D25+'DIST MAY'!D25+'AJ DEF'!D25+'DIST JUN'!D25+'1er Aj Cuat'!D25</f>
        <v>488955.35060323082</v>
      </c>
      <c r="E25" s="209">
        <f>+'DIST ENE 1'!E25+'FOFIR 4 AJ'!E25+'DIST FEB'!E25+'FEIEF 2019'!E25+'3ER AJ'!E25+'DIST MAR'!E25+'DIST ABR'!E25+'FEIEF 1 TRIM'!E25+'FOFIR 1 AJ'!E25+'DIST MAY'!E25+'AJ DEF'!E25+'DIST JUN'!E25+'1er Aj Cuat'!E25</f>
        <v>457580.65236127208</v>
      </c>
      <c r="F25" s="209">
        <f>+'DIST ENE 1'!F25+'FOFIR 4 AJ'!F25+'DIST FEB'!F25+'FEIEF 2019'!F25+'3ER AJ'!F25+'DIST MAR'!F25+'DIST ABR'!F25+'FEIEF 1 TRIM'!F25+'FOFIR 1 AJ'!F25+'DIST MAY'!F25+'AJ DEF'!F25+'DIST JUN'!F25+'1er Aj Cuat'!F25</f>
        <v>812256.98407618317</v>
      </c>
      <c r="G25" s="209">
        <f>+'DIST ENE 1'!G25+'FOFIR 4 AJ'!G25+'DIST FEB'!G25+'FEIEF 2019'!G25+'3ER AJ'!G25+'DIST MAR'!G25+'DIST ABR'!G25+'FEIEF 1 TRIM'!G25+'FOFIR 1 AJ'!G25+'DIST MAY'!G25+'AJ DEF'!G25+'DIST JUN'!G25+'1er Aj Cuat'!G25</f>
        <v>41432.769740434764</v>
      </c>
      <c r="H25" s="209">
        <f>+'DIST ENE 1'!H25+'FOFIR 4 AJ'!H25+'DIST FEB'!H25+'FEIEF 2019'!H25+'3ER AJ'!H25+'DIST MAR'!H25+'DIST ABR'!H25+'FEIEF 1 TRIM'!H25+'FOFIR 1 AJ'!H25+'DIST MAY'!H25+'AJ DEF'!H25+'DIST JUN'!H25+'1er Aj Cuat'!H25</f>
        <v>391503.16754713521</v>
      </c>
      <c r="I25" s="209">
        <f>+'DIST ENE 1'!I25+'FOFIR 4 AJ'!I25+'DIST FEB'!I25+'FEIEF 2019'!I25+'3ER AJ'!I25+'DIST MAR'!I25+'DIST ABR'!I25+'FEIEF 1 TRIM'!I25+'FOFIR 1 AJ'!I25+'DIST MAY'!I25+'AJ DEF'!I25+'DIST JUN'!I25+'1er Aj Cuat'!I25</f>
        <v>95570.495908676879</v>
      </c>
      <c r="J25" s="209">
        <f>+'DIST ENE 1'!J25+'FOFIR 4 AJ'!J25+'DIST FEB'!J25+'FEIEF 2019'!J25+'3ER AJ'!J25+'DIST MAR'!J25+'DIST ABR'!J25+'FEIEF 1 TRIM'!J25+'FOFIR 1 AJ'!J25+'DIST MAY'!J25+'AJ DEF'!J25+'DIST JUN'!J25+'1er Aj Cuat'!J25</f>
        <v>1023276.2149402861</v>
      </c>
      <c r="K25" s="210">
        <f t="shared" si="0"/>
        <v>21260492.701257642</v>
      </c>
    </row>
    <row r="26" spans="1:11">
      <c r="A26" s="145" t="s">
        <v>25</v>
      </c>
      <c r="B26" s="209">
        <f>+'DIST ENE 1'!B26+'FOFIR 4 AJ'!B26+'DIST FEB'!B26+'FEIEF 2019'!B26+'3ER AJ'!B26+'DIST MAR'!B26+'DIST ABR'!B26+'FEIEF 1 TRIM'!B26+'FOFIR 1 AJ'!B26+'DIST MAY'!B26+'AJ DEF'!B26+'DIST JUN'!B26+'1er Aj Cuat'!B26</f>
        <v>252852208.35666534</v>
      </c>
      <c r="C26" s="209">
        <f>+'DIST ENE 1'!C26+'FOFIR 4 AJ'!C26+'DIST FEB'!C26+'FEIEF 2019'!C26+'3ER AJ'!C26+'DIST MAR'!C26+'DIST ABR'!C26+'FEIEF 1 TRIM'!C26+'FOFIR 1 AJ'!C26+'DIST MAY'!C26+'AJ DEF'!C26+'DIST JUN'!C26+'1er Aj Cuat'!C26</f>
        <v>34431354.274438351</v>
      </c>
      <c r="D26" s="209">
        <f>+'DIST ENE 1'!D26+'FOFIR 4 AJ'!D26+'DIST FEB'!D26+'FEIEF 2019'!D26+'3ER AJ'!D26+'DIST MAR'!D26+'DIST ABR'!D26+'FEIEF 1 TRIM'!D26+'FOFIR 1 AJ'!D26+'DIST MAY'!D26+'AJ DEF'!D26+'DIST JUN'!D26+'1er Aj Cuat'!D26</f>
        <v>4310277.778643555</v>
      </c>
      <c r="E26" s="209">
        <f>+'DIST ENE 1'!E26+'FOFIR 4 AJ'!E26+'DIST FEB'!E26+'FEIEF 2019'!E26+'3ER AJ'!E26+'DIST MAR'!E26+'DIST ABR'!E26+'FEIEF 1 TRIM'!E26+'FOFIR 1 AJ'!E26+'DIST MAY'!E26+'AJ DEF'!E26+'DIST JUN'!E26+'1er Aj Cuat'!E26</f>
        <v>7323454.4492586711</v>
      </c>
      <c r="F26" s="209">
        <f>+'DIST ENE 1'!F26+'FOFIR 4 AJ'!F26+'DIST FEB'!F26+'FEIEF 2019'!F26+'3ER AJ'!F26+'DIST MAR'!F26+'DIST ABR'!F26+'FEIEF 1 TRIM'!F26+'FOFIR 1 AJ'!F26+'DIST MAY'!F26+'AJ DEF'!F26+'DIST JUN'!F26+'1er Aj Cuat'!F26</f>
        <v>12999953.108326865</v>
      </c>
      <c r="G26" s="209">
        <f>+'DIST ENE 1'!G26+'FOFIR 4 AJ'!G26+'DIST FEB'!G26+'FEIEF 2019'!G26+'3ER AJ'!G26+'DIST MAR'!G26+'DIST ABR'!G26+'FEIEF 1 TRIM'!G26+'FOFIR 1 AJ'!G26+'DIST MAY'!G26+'AJ DEF'!G26+'DIST JUN'!G26+'1er Aj Cuat'!G26</f>
        <v>663120.26160828606</v>
      </c>
      <c r="H26" s="209">
        <f>+'DIST ENE 1'!H26+'FOFIR 4 AJ'!H26+'DIST FEB'!H26+'FEIEF 2019'!H26+'3ER AJ'!H26+'DIST MAR'!H26+'DIST ABR'!H26+'FEIEF 1 TRIM'!H26+'FOFIR 1 AJ'!H26+'DIST MAY'!H26+'AJ DEF'!H26+'DIST JUN'!H26+'1er Aj Cuat'!H26</f>
        <v>6265902.1955505116</v>
      </c>
      <c r="I26" s="209">
        <f>+'DIST ENE 1'!I26+'FOFIR 4 AJ'!I26+'DIST FEB'!I26+'FEIEF 2019'!I26+'3ER AJ'!I26+'DIST MAR'!I26+'DIST ABR'!I26+'FEIEF 1 TRIM'!I26+'FOFIR 1 AJ'!I26+'DIST MAY'!I26+'AJ DEF'!I26+'DIST JUN'!I26+'1er Aj Cuat'!I26</f>
        <v>1529579.910926091</v>
      </c>
      <c r="J26" s="209">
        <f>+'DIST ENE 1'!J26+'FOFIR 4 AJ'!J26+'DIST FEB'!J26+'FEIEF 2019'!J26+'3ER AJ'!J26+'DIST MAR'!J26+'DIST ABR'!J26+'FEIEF 1 TRIM'!J26+'FOFIR 1 AJ'!J26+'DIST MAY'!J26+'AJ DEF'!J26+'DIST JUN'!J26+'1er Aj Cuat'!J26</f>
        <v>10218046.731650759</v>
      </c>
      <c r="K26" s="210">
        <f t="shared" si="0"/>
        <v>330593897.06706846</v>
      </c>
    </row>
    <row r="27" spans="1:11">
      <c r="A27" s="145" t="s">
        <v>248</v>
      </c>
      <c r="B27" s="209">
        <f>+'DIST ENE 1'!B27+'FOFIR 4 AJ'!B27+'DIST FEB'!B27+'FEIEF 2019'!B27+'3ER AJ'!B27+'DIST MAR'!B27+'DIST ABR'!B27+'FEIEF 1 TRIM'!B27+'FOFIR 1 AJ'!B27+'DIST MAY'!B27+'AJ DEF'!B27+'DIST JUN'!B27+'1er Aj Cuat'!B27</f>
        <v>6510840.5531982584</v>
      </c>
      <c r="C27" s="209">
        <f>+'DIST ENE 1'!C27+'FOFIR 4 AJ'!C27+'DIST FEB'!C27+'FEIEF 2019'!C27+'3ER AJ'!C27+'DIST MAR'!C27+'DIST ABR'!C27+'FEIEF 1 TRIM'!C27+'FOFIR 1 AJ'!C27+'DIST MAY'!C27+'AJ DEF'!C27+'DIST JUN'!C27+'1er Aj Cuat'!C27</f>
        <v>886593.236296091</v>
      </c>
      <c r="D27" s="209">
        <f>+'DIST ENE 1'!D27+'FOFIR 4 AJ'!D27+'DIST FEB'!D27+'FEIEF 2019'!D27+'3ER AJ'!D27+'DIST MAR'!D27+'DIST ABR'!D27+'FEIEF 1 TRIM'!D27+'FOFIR 1 AJ'!D27+'DIST MAY'!D27+'AJ DEF'!D27+'DIST JUN'!D27+'1er Aj Cuat'!D27</f>
        <v>2183146.5897548734</v>
      </c>
      <c r="E27" s="209">
        <f>+'DIST ENE 1'!E27+'FOFIR 4 AJ'!E27+'DIST FEB'!E27+'FEIEF 2019'!E27+'3ER AJ'!E27+'DIST MAR'!E27+'DIST ABR'!E27+'FEIEF 1 TRIM'!E27+'FOFIR 1 AJ'!E27+'DIST MAY'!E27+'AJ DEF'!E27+'DIST JUN'!E27+'1er Aj Cuat'!E27</f>
        <v>188575.94532247499</v>
      </c>
      <c r="F27" s="209">
        <f>+'DIST ENE 1'!F27+'FOFIR 4 AJ'!F27+'DIST FEB'!F27+'FEIEF 2019'!F27+'3ER AJ'!F27+'DIST MAR'!F27+'DIST ABR'!F27+'FEIEF 1 TRIM'!F27+'FOFIR 1 AJ'!F27+'DIST MAY'!F27+'AJ DEF'!F27+'DIST JUN'!F27+'1er Aj Cuat'!F27</f>
        <v>334743.45522811852</v>
      </c>
      <c r="G27" s="209">
        <f>+'DIST ENE 1'!G27+'FOFIR 4 AJ'!G27+'DIST FEB'!G27+'FEIEF 2019'!G27+'3ER AJ'!G27+'DIST MAR'!G27+'DIST ABR'!G27+'FEIEF 1 TRIM'!G27+'FOFIR 1 AJ'!G27+'DIST MAY'!G27+'AJ DEF'!G27+'DIST JUN'!G27+'1er Aj Cuat'!G27</f>
        <v>17075.074483180233</v>
      </c>
      <c r="H27" s="209">
        <f>+'DIST ENE 1'!H27+'FOFIR 4 AJ'!H27+'DIST FEB'!H27+'FEIEF 2019'!H27+'3ER AJ'!H27+'DIST MAR'!H27+'DIST ABR'!H27+'FEIEF 1 TRIM'!H27+'FOFIR 1 AJ'!H27+'DIST MAY'!H27+'AJ DEF'!H27+'DIST JUN'!H27+'1er Aj Cuat'!H27</f>
        <v>161344.40898225547</v>
      </c>
      <c r="I27" s="209">
        <f>+'DIST ENE 1'!I27+'FOFIR 4 AJ'!I27+'DIST FEB'!I27+'FEIEF 2019'!I27+'3ER AJ'!I27+'DIST MAR'!I27+'DIST ABR'!I27+'FEIEF 1 TRIM'!I27+'FOFIR 1 AJ'!I27+'DIST MAY'!I27+'AJ DEF'!I27+'DIST JUN'!I27+'1er Aj Cuat'!I27</f>
        <v>39386.054716070874</v>
      </c>
      <c r="J27" s="209">
        <f>+'DIST ENE 1'!J27+'FOFIR 4 AJ'!J27+'DIST FEB'!J27+'FEIEF 2019'!J27+'3ER AJ'!J27+'DIST MAR'!J27+'DIST ABR'!J27+'FEIEF 1 TRIM'!J27+'FOFIR 1 AJ'!J27+'DIST MAY'!J27+'AJ DEF'!J27+'DIST JUN'!J27+'1er Aj Cuat'!J27</f>
        <v>58444.286170702151</v>
      </c>
      <c r="K27" s="210">
        <f t="shared" si="0"/>
        <v>10380149.604152024</v>
      </c>
    </row>
    <row r="28" spans="1:11">
      <c r="A28" s="145" t="s">
        <v>27</v>
      </c>
      <c r="B28" s="209">
        <f>+'DIST ENE 1'!B28+'FOFIR 4 AJ'!B28+'DIST FEB'!B28+'FEIEF 2019'!B28+'3ER AJ'!B28+'DIST MAR'!B28+'DIST ABR'!B28+'FEIEF 1 TRIM'!B28+'FOFIR 1 AJ'!B28+'DIST MAY'!B28+'AJ DEF'!B28+'DIST JUN'!B28+'1er Aj Cuat'!B28</f>
        <v>11207405.200372936</v>
      </c>
      <c r="C28" s="209">
        <f>+'DIST ENE 1'!C28+'FOFIR 4 AJ'!C28+'DIST FEB'!C28+'FEIEF 2019'!C28+'3ER AJ'!C28+'DIST MAR'!C28+'DIST ABR'!C28+'FEIEF 1 TRIM'!C28+'FOFIR 1 AJ'!C28+'DIST MAY'!C28+'AJ DEF'!C28+'DIST JUN'!C28+'1er Aj Cuat'!C28</f>
        <v>1526133.1568316952</v>
      </c>
      <c r="D28" s="209">
        <f>+'DIST ENE 1'!D28+'FOFIR 4 AJ'!D28+'DIST FEB'!D28+'FEIEF 2019'!D28+'3ER AJ'!D28+'DIST MAR'!D28+'DIST ABR'!D28+'FEIEF 1 TRIM'!D28+'FOFIR 1 AJ'!D28+'DIST MAY'!D28+'AJ DEF'!D28+'DIST JUN'!D28+'1er Aj Cuat'!D28</f>
        <v>729004.0811060277</v>
      </c>
      <c r="E28" s="209">
        <f>+'DIST ENE 1'!E28+'FOFIR 4 AJ'!E28+'DIST FEB'!E28+'FEIEF 2019'!E28+'3ER AJ'!E28+'DIST MAR'!E28+'DIST ABR'!E28+'FEIEF 1 TRIM'!E28+'FOFIR 1 AJ'!E28+'DIST MAY'!E28+'AJ DEF'!E28+'DIST JUN'!E28+'1er Aj Cuat'!E28</f>
        <v>324604.32919589465</v>
      </c>
      <c r="F28" s="209">
        <f>+'DIST ENE 1'!F28+'FOFIR 4 AJ'!F28+'DIST FEB'!F28+'FEIEF 2019'!F28+'3ER AJ'!F28+'DIST MAR'!F28+'DIST ABR'!F28+'FEIEF 1 TRIM'!F28+'FOFIR 1 AJ'!F28+'DIST MAY'!F28+'AJ DEF'!F28+'DIST JUN'!F28+'1er Aj Cuat'!F28</f>
        <v>576209.09470307245</v>
      </c>
      <c r="G28" s="209">
        <f>+'DIST ENE 1'!G28+'FOFIR 4 AJ'!G28+'DIST FEB'!G28+'FEIEF 2019'!G28+'3ER AJ'!G28+'DIST MAR'!G28+'DIST ABR'!G28+'FEIEF 1 TRIM'!G28+'FOFIR 1 AJ'!G28+'DIST MAY'!G28+'AJ DEF'!G28+'DIST JUN'!G28+'1er Aj Cuat'!G28</f>
        <v>29392.100297333462</v>
      </c>
      <c r="H28" s="209">
        <f>+'DIST ENE 1'!H28+'FOFIR 4 AJ'!H28+'DIST FEB'!H28+'FEIEF 2019'!H28+'3ER AJ'!H28+'DIST MAR'!H28+'DIST ABR'!H28+'FEIEF 1 TRIM'!H28+'FOFIR 1 AJ'!H28+'DIST MAY'!H28+'AJ DEF'!H28+'DIST JUN'!H28+'1er Aj Cuat'!H28</f>
        <v>277729.45036882785</v>
      </c>
      <c r="I28" s="209">
        <f>+'DIST ENE 1'!I28+'FOFIR 4 AJ'!I28+'DIST FEB'!I28+'FEIEF 2019'!I28+'3ER AJ'!I28+'DIST MAR'!I28+'DIST ABR'!I28+'FEIEF 1 TRIM'!I28+'FOFIR 1 AJ'!I28+'DIST MAY'!I28+'AJ DEF'!I28+'DIST JUN'!I28+'1er Aj Cuat'!I28</f>
        <v>67797.002681970669</v>
      </c>
      <c r="J28" s="209">
        <f>+'DIST ENE 1'!J28+'FOFIR 4 AJ'!J28+'DIST FEB'!J28+'FEIEF 2019'!J28+'3ER AJ'!J28+'DIST MAR'!J28+'DIST ABR'!J28+'FEIEF 1 TRIM'!J28+'FOFIR 1 AJ'!J28+'DIST MAY'!J28+'AJ DEF'!J28+'DIST JUN'!J28+'1er Aj Cuat'!J28</f>
        <v>256831.91328736817</v>
      </c>
      <c r="K28" s="210">
        <f t="shared" si="0"/>
        <v>14995106.328845125</v>
      </c>
    </row>
    <row r="29" spans="1:11">
      <c r="A29" s="145" t="s">
        <v>28</v>
      </c>
      <c r="B29" s="209">
        <f>+'DIST ENE 1'!B29+'FOFIR 4 AJ'!B29+'DIST FEB'!B29+'FEIEF 2019'!B29+'3ER AJ'!B29+'DIST MAR'!B29+'DIST ABR'!B29+'FEIEF 1 TRIM'!B29+'FOFIR 1 AJ'!B29+'DIST MAY'!B29+'AJ DEF'!B29+'DIST JUN'!B29+'1er Aj Cuat'!B29</f>
        <v>6432197.3478406221</v>
      </c>
      <c r="C29" s="209">
        <f>+'DIST ENE 1'!C29+'FOFIR 4 AJ'!C29+'DIST FEB'!C29+'FEIEF 2019'!C29+'3ER AJ'!C29+'DIST MAR'!C29+'DIST ABR'!C29+'FEIEF 1 TRIM'!C29+'FOFIR 1 AJ'!C29+'DIST MAY'!C29+'AJ DEF'!C29+'DIST JUN'!C29+'1er Aj Cuat'!C29</f>
        <v>875884.24513265723</v>
      </c>
      <c r="D29" s="209">
        <f>+'DIST ENE 1'!D29+'FOFIR 4 AJ'!D29+'DIST FEB'!D29+'FEIEF 2019'!D29+'3ER AJ'!D29+'DIST MAR'!D29+'DIST ABR'!D29+'FEIEF 1 TRIM'!D29+'FOFIR 1 AJ'!D29+'DIST MAY'!D29+'AJ DEF'!D29+'DIST JUN'!D29+'1er Aj Cuat'!D29</f>
        <v>1996909.7451652437</v>
      </c>
      <c r="E29" s="209">
        <f>+'DIST ENE 1'!E29+'FOFIR 4 AJ'!E29+'DIST FEB'!E29+'FEIEF 2019'!E29+'3ER AJ'!E29+'DIST MAR'!E29+'DIST ABR'!E29+'FEIEF 1 TRIM'!E29+'FOFIR 1 AJ'!E29+'DIST MAY'!E29+'AJ DEF'!E29+'DIST JUN'!E29+'1er Aj Cuat'!E29</f>
        <v>186298.17232644898</v>
      </c>
      <c r="F29" s="209">
        <f>+'DIST ENE 1'!F29+'FOFIR 4 AJ'!F29+'DIST FEB'!F29+'FEIEF 2019'!F29+'3ER AJ'!F29+'DIST MAR'!F29+'DIST ABR'!F29+'FEIEF 1 TRIM'!F29+'FOFIR 1 AJ'!F29+'DIST MAY'!F29+'AJ DEF'!F29+'DIST JUN'!F29+'1er Aj Cuat'!F29</f>
        <v>330700.15266579448</v>
      </c>
      <c r="G29" s="209">
        <f>+'DIST ENE 1'!G29+'FOFIR 4 AJ'!G29+'DIST FEB'!G29+'FEIEF 2019'!G29+'3ER AJ'!G29+'DIST MAR'!G29+'DIST ABR'!G29+'FEIEF 1 TRIM'!G29+'FOFIR 1 AJ'!G29+'DIST MAY'!G29+'AJ DEF'!G29+'DIST JUN'!G29+'1er Aj Cuat'!G29</f>
        <v>16868.82790440047</v>
      </c>
      <c r="H29" s="209">
        <f>+'DIST ENE 1'!H29+'FOFIR 4 AJ'!H29+'DIST FEB'!H29+'FEIEF 2019'!H29+'3ER AJ'!H29+'DIST MAR'!H29+'DIST ABR'!H29+'FEIEF 1 TRIM'!H29+'FOFIR 1 AJ'!H29+'DIST MAY'!H29+'AJ DEF'!H29+'DIST JUN'!H29+'1er Aj Cuat'!H29</f>
        <v>159395.56053707813</v>
      </c>
      <c r="I29" s="209">
        <f>+'DIST ENE 1'!I29+'FOFIR 4 AJ'!I29+'DIST FEB'!I29+'FEIEF 2019'!I29+'3ER AJ'!I29+'DIST MAR'!I29+'DIST ABR'!I29+'FEIEF 1 TRIM'!I29+'FOFIR 1 AJ'!I29+'DIST MAY'!I29+'AJ DEF'!I29+'DIST JUN'!I29+'1er Aj Cuat'!I29</f>
        <v>38910.318048285095</v>
      </c>
      <c r="J29" s="209">
        <f>+'DIST ENE 1'!J29+'FOFIR 4 AJ'!J29+'DIST FEB'!J29+'FEIEF 2019'!J29+'3ER AJ'!J29+'DIST MAR'!J29+'DIST ABR'!J29+'FEIEF 1 TRIM'!J29+'FOFIR 1 AJ'!J29+'DIST MAY'!J29+'AJ DEF'!J29+'DIST JUN'!J29+'1er Aj Cuat'!J29</f>
        <v>74517.034707360275</v>
      </c>
      <c r="K29" s="210">
        <f t="shared" si="0"/>
        <v>10111681.40432789</v>
      </c>
    </row>
    <row r="30" spans="1:11">
      <c r="A30" s="145" t="s">
        <v>29</v>
      </c>
      <c r="B30" s="209">
        <f>+'DIST ENE 1'!B30+'FOFIR 4 AJ'!B30+'DIST FEB'!B30+'FEIEF 2019'!B30+'3ER AJ'!B30+'DIST MAR'!B30+'DIST ABR'!B30+'FEIEF 1 TRIM'!B30+'FOFIR 1 AJ'!B30+'DIST MAY'!B30+'AJ DEF'!B30+'DIST JUN'!B30+'1er Aj Cuat'!B30</f>
        <v>8972205.1528674122</v>
      </c>
      <c r="C30" s="209">
        <f>+'DIST ENE 1'!C30+'FOFIR 4 AJ'!C30+'DIST FEB'!C30+'FEIEF 2019'!C30+'3ER AJ'!C30+'DIST MAR'!C30+'DIST ABR'!C30+'FEIEF 1 TRIM'!C30+'FOFIR 1 AJ'!C30+'DIST MAY'!C30+'AJ DEF'!C30+'DIST JUN'!C30+'1er Aj Cuat'!C30</f>
        <v>1221761.8198752648</v>
      </c>
      <c r="D30" s="209">
        <f>+'DIST ENE 1'!D30+'FOFIR 4 AJ'!D30+'DIST FEB'!D30+'FEIEF 2019'!D30+'3ER AJ'!D30+'DIST MAR'!D30+'DIST ABR'!D30+'FEIEF 1 TRIM'!D30+'FOFIR 1 AJ'!D30+'DIST MAY'!D30+'AJ DEF'!D30+'DIST JUN'!D30+'1er Aj Cuat'!D30</f>
        <v>1843597.3423536718</v>
      </c>
      <c r="E30" s="209">
        <f>+'DIST ENE 1'!E30+'FOFIR 4 AJ'!E30+'DIST FEB'!E30+'FEIEF 2019'!E30+'3ER AJ'!E30+'DIST MAR'!E30+'DIST ABR'!E30+'FEIEF 1 TRIM'!E30+'FOFIR 1 AJ'!E30+'DIST MAY'!E30+'AJ DEF'!E30+'DIST JUN'!E30+'1er Aj Cuat'!E30</f>
        <v>259865.38212766341</v>
      </c>
      <c r="F30" s="209">
        <f>+'DIST ENE 1'!F30+'FOFIR 4 AJ'!F30+'DIST FEB'!F30+'FEIEF 2019'!F30+'3ER AJ'!F30+'DIST MAR'!F30+'DIST ABR'!F30+'FEIEF 1 TRIM'!F30+'FOFIR 1 AJ'!F30+'DIST MAY'!F30+'AJ DEF'!F30+'DIST JUN'!F30+'1er Aj Cuat'!F30</f>
        <v>461290.2019864457</v>
      </c>
      <c r="G30" s="209">
        <f>+'DIST ENE 1'!G30+'FOFIR 4 AJ'!G30+'DIST FEB'!G30+'FEIEF 2019'!G30+'3ER AJ'!G30+'DIST MAR'!G30+'DIST ABR'!G30+'FEIEF 1 TRIM'!G30+'FOFIR 1 AJ'!G30+'DIST MAY'!G30+'AJ DEF'!G30+'DIST JUN'!G30+'1er Aj Cuat'!G30</f>
        <v>23530.152522062457</v>
      </c>
      <c r="H30" s="209">
        <f>+'DIST ENE 1'!H30+'FOFIR 4 AJ'!H30+'DIST FEB'!H30+'FEIEF 2019'!H30+'3ER AJ'!H30+'DIST MAR'!H30+'DIST ABR'!H30+'FEIEF 1 TRIM'!H30+'FOFIR 1 AJ'!H30+'DIST MAY'!H30+'AJ DEF'!H30+'DIST JUN'!H30+'1er Aj Cuat'!H30</f>
        <v>222339.20886694748</v>
      </c>
      <c r="I30" s="209">
        <f>+'DIST ENE 1'!I30+'FOFIR 4 AJ'!I30+'DIST FEB'!I30+'FEIEF 2019'!I30+'3ER AJ'!I30+'DIST MAR'!I30+'DIST ABR'!I30+'FEIEF 1 TRIM'!I30+'FOFIR 1 AJ'!I30+'DIST MAY'!I30+'AJ DEF'!I30+'DIST JUN'!I30+'1er Aj Cuat'!I30</f>
        <v>54275.597779930526</v>
      </c>
      <c r="J30" s="209">
        <f>+'DIST ENE 1'!J30+'FOFIR 4 AJ'!J30+'DIST FEB'!J30+'FEIEF 2019'!J30+'3ER AJ'!J30+'DIST MAR'!J30+'DIST ABR'!J30+'FEIEF 1 TRIM'!J30+'FOFIR 1 AJ'!J30+'DIST MAY'!J30+'AJ DEF'!J30+'DIST JUN'!J30+'1er Aj Cuat'!J30</f>
        <v>146514.11217966635</v>
      </c>
      <c r="K30" s="210">
        <f t="shared" si="0"/>
        <v>13205378.970559064</v>
      </c>
    </row>
    <row r="31" spans="1:11">
      <c r="A31" s="145" t="s">
        <v>30</v>
      </c>
      <c r="B31" s="209">
        <f>+'DIST ENE 1'!B31+'FOFIR 4 AJ'!B31+'DIST FEB'!B31+'FEIEF 2019'!B31+'3ER AJ'!B31+'DIST MAR'!B31+'DIST ABR'!B31+'FEIEF 1 TRIM'!B31+'FOFIR 1 AJ'!B31+'DIST MAY'!B31+'AJ DEF'!B31+'DIST JUN'!B31+'1er Aj Cuat'!B31</f>
        <v>8444968.3579380848</v>
      </c>
      <c r="C31" s="209">
        <f>+'DIST ENE 1'!C31+'FOFIR 4 AJ'!C31+'DIST FEB'!C31+'FEIEF 2019'!C31+'3ER AJ'!C31+'DIST MAR'!C31+'DIST ABR'!C31+'FEIEF 1 TRIM'!C31+'FOFIR 1 AJ'!C31+'DIST MAY'!C31+'AJ DEF'!C31+'DIST JUN'!C31+'1er Aj Cuat'!C31</f>
        <v>1149967.0074403093</v>
      </c>
      <c r="D31" s="209">
        <f>+'DIST ENE 1'!D31+'FOFIR 4 AJ'!D31+'DIST FEB'!D31+'FEIEF 2019'!D31+'3ER AJ'!D31+'DIST MAR'!D31+'DIST ABR'!D31+'FEIEF 1 TRIM'!D31+'FOFIR 1 AJ'!D31+'DIST MAY'!D31+'AJ DEF'!D31+'DIST JUN'!D31+'1er Aj Cuat'!D31</f>
        <v>658496.775554072</v>
      </c>
      <c r="E31" s="209">
        <f>+'DIST ENE 1'!E31+'FOFIR 4 AJ'!E31+'DIST FEB'!E31+'FEIEF 2019'!E31+'3ER AJ'!E31+'DIST MAR'!E31+'DIST ABR'!E31+'FEIEF 1 TRIM'!E31+'FOFIR 1 AJ'!E31+'DIST MAY'!E31+'AJ DEF'!E31+'DIST JUN'!E31+'1er Aj Cuat'!E31</f>
        <v>244594.82278893865</v>
      </c>
      <c r="F31" s="209">
        <f>+'DIST ENE 1'!F31+'FOFIR 4 AJ'!F31+'DIST FEB'!F31+'FEIEF 2019'!F31+'3ER AJ'!F31+'DIST MAR'!F31+'DIST ABR'!F31+'FEIEF 1 TRIM'!F31+'FOFIR 1 AJ'!F31+'DIST MAY'!F31+'AJ DEF'!F31+'DIST JUN'!F31+'1er Aj Cuat'!F31</f>
        <v>434183.24628448993</v>
      </c>
      <c r="G31" s="209">
        <f>+'DIST ENE 1'!G31+'FOFIR 4 AJ'!G31+'DIST FEB'!G31+'FEIEF 2019'!G31+'3ER AJ'!G31+'DIST MAR'!G31+'DIST ABR'!G31+'FEIEF 1 TRIM'!G31+'FOFIR 1 AJ'!G31+'DIST MAY'!G31+'AJ DEF'!G31+'DIST JUN'!G31+'1er Aj Cuat'!G31</f>
        <v>22147.442030209106</v>
      </c>
      <c r="H31" s="209">
        <f>+'DIST ENE 1'!H31+'FOFIR 4 AJ'!H31+'DIST FEB'!H31+'FEIEF 2019'!H31+'3ER AJ'!H31+'DIST MAR'!H31+'DIST ABR'!H31+'FEIEF 1 TRIM'!H31+'FOFIR 1 AJ'!H31+'DIST MAY'!H31+'AJ DEF'!H31+'DIST JUN'!H31+'1er Aj Cuat'!H31</f>
        <v>209273.81302803624</v>
      </c>
      <c r="I31" s="209">
        <f>+'DIST ENE 1'!I31+'FOFIR 4 AJ'!I31+'DIST FEB'!I31+'FEIEF 2019'!I31+'3ER AJ'!I31+'DIST MAR'!I31+'DIST ABR'!I31+'FEIEF 1 TRIM'!I31+'FOFIR 1 AJ'!I31+'DIST MAY'!I31+'AJ DEF'!I31+'DIST JUN'!I31+'1er Aj Cuat'!I31</f>
        <v>51086.182053383229</v>
      </c>
      <c r="J31" s="209">
        <f>+'DIST ENE 1'!J31+'FOFIR 4 AJ'!J31+'DIST FEB'!J31+'FEIEF 2019'!J31+'3ER AJ'!J31+'DIST MAR'!J31+'DIST ABR'!J31+'FEIEF 1 TRIM'!J31+'FOFIR 1 AJ'!J31+'DIST MAY'!J31+'AJ DEF'!J31+'DIST JUN'!J31+'1er Aj Cuat'!J31</f>
        <v>115568.13136705854</v>
      </c>
      <c r="K31" s="210">
        <f t="shared" si="0"/>
        <v>11330285.778484583</v>
      </c>
    </row>
    <row r="32" spans="1:11">
      <c r="A32" s="145" t="s">
        <v>31</v>
      </c>
      <c r="B32" s="209">
        <f>+'DIST ENE 1'!B32+'FOFIR 4 AJ'!B32+'DIST FEB'!B32+'FEIEF 2019'!B32+'3ER AJ'!B32+'DIST MAR'!B32+'DIST ABR'!B32+'FEIEF 1 TRIM'!B32+'FOFIR 1 AJ'!B32+'DIST MAY'!B32+'AJ DEF'!B32+'DIST JUN'!B32+'1er Aj Cuat'!B32</f>
        <v>78448820.116284192</v>
      </c>
      <c r="C32" s="209">
        <f>+'DIST ENE 1'!C32+'FOFIR 4 AJ'!C32+'DIST FEB'!C32+'FEIEF 2019'!C32+'3ER AJ'!C32+'DIST MAR'!C32+'DIST ABR'!C32+'FEIEF 1 TRIM'!C32+'FOFIR 1 AJ'!C32+'DIST MAY'!C32+'AJ DEF'!C32+'DIST JUN'!C32+'1er Aj Cuat'!C32</f>
        <v>10682521.364517339</v>
      </c>
      <c r="D32" s="209">
        <f>+'DIST ENE 1'!D32+'FOFIR 4 AJ'!D32+'DIST FEB'!D32+'FEIEF 2019'!D32+'3ER AJ'!D32+'DIST MAR'!D32+'DIST ABR'!D32+'FEIEF 1 TRIM'!D32+'FOFIR 1 AJ'!D32+'DIST MAY'!D32+'AJ DEF'!D32+'DIST JUN'!D32+'1er Aj Cuat'!D32</f>
        <v>0</v>
      </c>
      <c r="E32" s="209">
        <f>+'DIST ENE 1'!E32+'FOFIR 4 AJ'!E32+'DIST FEB'!E32+'FEIEF 2019'!E32+'3ER AJ'!E32+'DIST MAR'!E32+'DIST ABR'!E32+'FEIEF 1 TRIM'!E32+'FOFIR 1 AJ'!E32+'DIST MAY'!E32+'AJ DEF'!E32+'DIST JUN'!E32+'1er Aj Cuat'!E32</f>
        <v>2272142.9425259363</v>
      </c>
      <c r="F32" s="209">
        <f>+'DIST ENE 1'!F32+'FOFIR 4 AJ'!F32+'DIST FEB'!F32+'FEIEF 2019'!F32+'3ER AJ'!F32+'DIST MAR'!F32+'DIST ABR'!F32+'FEIEF 1 TRIM'!F32+'FOFIR 1 AJ'!F32+'DIST MAY'!F32+'AJ DEF'!F32+'DIST JUN'!F32+'1er Aj Cuat'!F32</f>
        <v>4033308.5858468059</v>
      </c>
      <c r="G32" s="209">
        <f>+'DIST ENE 1'!G32+'FOFIR 4 AJ'!G32+'DIST FEB'!G32+'FEIEF 2019'!G32+'3ER AJ'!G32+'DIST MAR'!G32+'DIST ABR'!G32+'FEIEF 1 TRIM'!G32+'FOFIR 1 AJ'!G32+'DIST MAY'!G32+'AJ DEF'!G32+'DIST JUN'!G32+'1er Aj Cuat'!G32</f>
        <v>205736.79168738986</v>
      </c>
      <c r="H32" s="209">
        <f>+'DIST ENE 1'!H32+'FOFIR 4 AJ'!H32+'DIST FEB'!H32+'FEIEF 2019'!H32+'3ER AJ'!H32+'DIST MAR'!H32+'DIST ABR'!H32+'FEIEF 1 TRIM'!H32+'FOFIR 1 AJ'!H32+'DIST MAY'!H32+'AJ DEF'!H32+'DIST JUN'!H32+'1er Aj Cuat'!H32</f>
        <v>1944031.4063288847</v>
      </c>
      <c r="I32" s="209">
        <f>+'DIST ENE 1'!I32+'FOFIR 4 AJ'!I32+'DIST FEB'!I32+'FEIEF 2019'!I32+'3ER AJ'!I32+'DIST MAR'!I32+'DIST ABR'!I32+'FEIEF 1 TRIM'!I32+'FOFIR 1 AJ'!I32+'DIST MAY'!I32+'AJ DEF'!I32+'DIST JUN'!I32+'1er Aj Cuat'!I32</f>
        <v>474560.77234043204</v>
      </c>
      <c r="J32" s="209">
        <f>+'DIST ENE 1'!J32+'FOFIR 4 AJ'!J32+'DIST FEB'!J32+'FEIEF 2019'!J32+'3ER AJ'!J32+'DIST MAR'!J32+'DIST ABR'!J32+'FEIEF 1 TRIM'!J32+'FOFIR 1 AJ'!J32+'DIST MAY'!J32+'AJ DEF'!J32+'DIST JUN'!J32+'1er Aj Cuat'!J32</f>
        <v>4944994.0046210038</v>
      </c>
      <c r="K32" s="210">
        <f t="shared" si="0"/>
        <v>103006115.98415197</v>
      </c>
    </row>
    <row r="33" spans="1:11">
      <c r="A33" s="145" t="s">
        <v>32</v>
      </c>
      <c r="B33" s="209">
        <f>+'DIST ENE 1'!B33+'FOFIR 4 AJ'!B33+'DIST FEB'!B33+'FEIEF 2019'!B33+'3ER AJ'!B33+'DIST MAR'!B33+'DIST ABR'!B33+'FEIEF 1 TRIM'!B33+'FOFIR 1 AJ'!B33+'DIST MAY'!B33+'AJ DEF'!B33+'DIST JUN'!B33+'1er Aj Cuat'!B33</f>
        <v>15287895.269626113</v>
      </c>
      <c r="C33" s="209">
        <f>+'DIST ENE 1'!C33+'FOFIR 4 AJ'!C33+'DIST FEB'!C33+'FEIEF 2019'!C33+'3ER AJ'!C33+'DIST MAR'!C33+'DIST ABR'!C33+'FEIEF 1 TRIM'!C33+'FOFIR 1 AJ'!C33+'DIST MAY'!C33+'AJ DEF'!C33+'DIST JUN'!C33+'1er Aj Cuat'!C33</f>
        <v>2081781.0592206011</v>
      </c>
      <c r="D33" s="209">
        <f>+'DIST ENE 1'!D33+'FOFIR 4 AJ'!D33+'DIST FEB'!D33+'FEIEF 2019'!D33+'3ER AJ'!D33+'DIST MAR'!D33+'DIST ABR'!D33+'FEIEF 1 TRIM'!D33+'FOFIR 1 AJ'!D33+'DIST MAY'!D33+'AJ DEF'!D33+'DIST JUN'!D33+'1er Aj Cuat'!D33</f>
        <v>2131140.0179509851</v>
      </c>
      <c r="E33" s="209">
        <f>+'DIST ENE 1'!E33+'FOFIR 4 AJ'!E33+'DIST FEB'!E33+'FEIEF 2019'!E33+'3ER AJ'!E33+'DIST MAR'!E33+'DIST ABR'!E33+'FEIEF 1 TRIM'!E33+'FOFIR 1 AJ'!E33+'DIST MAY'!E33+'AJ DEF'!E33+'DIST JUN'!E33+'1er Aj Cuat'!E33</f>
        <v>442789.11131444987</v>
      </c>
      <c r="F33" s="209">
        <f>+'DIST ENE 1'!F33+'FOFIR 4 AJ'!F33+'DIST FEB'!F33+'FEIEF 2019'!F33+'3ER AJ'!F33+'DIST MAR'!F33+'DIST ABR'!F33+'FEIEF 1 TRIM'!F33+'FOFIR 1 AJ'!F33+'DIST MAY'!F33+'AJ DEF'!F33+'DIST JUN'!F33+'1er Aj Cuat'!F33</f>
        <v>786000.33957311732</v>
      </c>
      <c r="G33" s="209">
        <f>+'DIST ENE 1'!G33+'FOFIR 4 AJ'!G33+'DIST FEB'!G33+'FEIEF 2019'!G33+'3ER AJ'!G33+'DIST MAR'!G33+'DIST ABR'!G33+'FEIEF 1 TRIM'!G33+'FOFIR 1 AJ'!G33+'DIST MAY'!G33+'AJ DEF'!G33+'DIST JUN'!G33+'1er Aj Cuat'!G33</f>
        <v>40093.433142314549</v>
      </c>
      <c r="H33" s="209">
        <f>+'DIST ENE 1'!H33+'FOFIR 4 AJ'!H33+'DIST FEB'!H33+'FEIEF 2019'!H33+'3ER AJ'!H33+'DIST MAR'!H33+'DIST ABR'!H33+'FEIEF 1 TRIM'!H33+'FOFIR 1 AJ'!H33+'DIST MAY'!H33+'AJ DEF'!H33+'DIST JUN'!H33+'1er Aj Cuat'!H33</f>
        <v>378847.61678717379</v>
      </c>
      <c r="I33" s="209">
        <f>+'DIST ENE 1'!I33+'FOFIR 4 AJ'!I33+'DIST FEB'!I33+'FEIEF 2019'!I33+'3ER AJ'!I33+'DIST MAR'!I33+'DIST ABR'!I33+'FEIEF 1 TRIM'!I33+'FOFIR 1 AJ'!I33+'DIST MAY'!I33+'AJ DEF'!I33+'DIST JUN'!I33+'1er Aj Cuat'!I33</f>
        <v>92481.128152842997</v>
      </c>
      <c r="J33" s="209">
        <f>+'DIST ENE 1'!J33+'FOFIR 4 AJ'!J33+'DIST FEB'!J33+'FEIEF 2019'!J33+'3ER AJ'!J33+'DIST MAR'!J33+'DIST ABR'!J33+'FEIEF 1 TRIM'!J33+'FOFIR 1 AJ'!J33+'DIST MAY'!J33+'AJ DEF'!J33+'DIST JUN'!J33+'1er Aj Cuat'!J33</f>
        <v>181578.01703865791</v>
      </c>
      <c r="K33" s="210">
        <f t="shared" si="0"/>
        <v>21422605.99280626</v>
      </c>
    </row>
    <row r="34" spans="1:11">
      <c r="A34" s="145" t="s">
        <v>33</v>
      </c>
      <c r="B34" s="209">
        <f>+'DIST ENE 1'!B34+'FOFIR 4 AJ'!B34+'DIST FEB'!B34+'FEIEF 2019'!B34+'3ER AJ'!B34+'DIST MAR'!B34+'DIST ABR'!B34+'FEIEF 1 TRIM'!B34+'FOFIR 1 AJ'!B34+'DIST MAY'!B34+'AJ DEF'!B34+'DIST JUN'!B34+'1er Aj Cuat'!B34</f>
        <v>56051651.358995952</v>
      </c>
      <c r="C34" s="209">
        <f>+'DIST ENE 1'!C34+'FOFIR 4 AJ'!C34+'DIST FEB'!C34+'FEIEF 2019'!C34+'3ER AJ'!C34+'DIST MAR'!C34+'DIST ABR'!C34+'FEIEF 1 TRIM'!C34+'FOFIR 1 AJ'!C34+'DIST MAY'!C34+'AJ DEF'!C34+'DIST JUN'!C34+'1er Aj Cuat'!C34</f>
        <v>7632657.3461703323</v>
      </c>
      <c r="D34" s="209">
        <f>+'DIST ENE 1'!D34+'FOFIR 4 AJ'!D34+'DIST FEB'!D34+'FEIEF 2019'!D34+'3ER AJ'!D34+'DIST MAR'!D34+'DIST ABR'!D34+'FEIEF 1 TRIM'!D34+'FOFIR 1 AJ'!D34+'DIST MAY'!D34+'AJ DEF'!D34+'DIST JUN'!D34+'1er Aj Cuat'!D34</f>
        <v>1420069.0062391236</v>
      </c>
      <c r="E34" s="209">
        <f>+'DIST ENE 1'!E34+'FOFIR 4 AJ'!E34+'DIST FEB'!E34+'FEIEF 2019'!E34+'3ER AJ'!E34+'DIST MAR'!E34+'DIST ABR'!E34+'FEIEF 1 TRIM'!E34+'FOFIR 1 AJ'!E34+'DIST MAY'!E34+'AJ DEF'!E34+'DIST JUN'!E34+'1er Aj Cuat'!E34</f>
        <v>1623445.2457473029</v>
      </c>
      <c r="F34" s="209">
        <f>+'DIST ENE 1'!F34+'FOFIR 4 AJ'!F34+'DIST FEB'!F34+'FEIEF 2019'!F34+'3ER AJ'!F34+'DIST MAR'!F34+'DIST ABR'!F34+'FEIEF 1 TRIM'!F34+'FOFIR 1 AJ'!F34+'DIST MAY'!F34+'AJ DEF'!F34+'DIST JUN'!F34+'1er Aj Cuat'!F34</f>
        <v>2881797.4106178107</v>
      </c>
      <c r="G34" s="209">
        <f>+'DIST ENE 1'!G34+'FOFIR 4 AJ'!G34+'DIST FEB'!G34+'FEIEF 2019'!G34+'3ER AJ'!G34+'DIST MAR'!G34+'DIST ABR'!G34+'FEIEF 1 TRIM'!G34+'FOFIR 1 AJ'!G34+'DIST MAY'!G34+'AJ DEF'!G34+'DIST JUN'!G34+'1er Aj Cuat'!G34</f>
        <v>146998.85737333348</v>
      </c>
      <c r="H34" s="209">
        <f>+'DIST ENE 1'!H34+'FOFIR 4 AJ'!H34+'DIST FEB'!H34+'FEIEF 2019'!H34+'3ER AJ'!H34+'DIST MAR'!H34+'DIST ABR'!H34+'FEIEF 1 TRIM'!H34+'FOFIR 1 AJ'!H34+'DIST MAY'!H34+'AJ DEF'!H34+'DIST JUN'!H34+'1er Aj Cuat'!H34</f>
        <v>1389009.681177682</v>
      </c>
      <c r="I34" s="209">
        <f>+'DIST ENE 1'!I34+'FOFIR 4 AJ'!I34+'DIST FEB'!I34+'FEIEF 2019'!I34+'3ER AJ'!I34+'DIST MAR'!I34+'DIST ABR'!I34+'FEIEF 1 TRIM'!I34+'FOFIR 1 AJ'!I34+'DIST MAY'!I34+'AJ DEF'!I34+'DIST JUN'!I34+'1er Aj Cuat'!I34</f>
        <v>339073.48664330272</v>
      </c>
      <c r="J34" s="209">
        <f>+'DIST ENE 1'!J34+'FOFIR 4 AJ'!J34+'DIST FEB'!J34+'FEIEF 2019'!J34+'3ER AJ'!J34+'DIST MAR'!J34+'DIST ABR'!J34+'FEIEF 1 TRIM'!J34+'FOFIR 1 AJ'!J34+'DIST MAY'!J34+'AJ DEF'!J34+'DIST JUN'!J34+'1er Aj Cuat'!J34</f>
        <v>1422059.8520840078</v>
      </c>
      <c r="K34" s="210">
        <f t="shared" si="0"/>
        <v>72906762.245048836</v>
      </c>
    </row>
    <row r="35" spans="1:11">
      <c r="A35" s="145" t="s">
        <v>34</v>
      </c>
      <c r="B35" s="209">
        <f>+'DIST ENE 1'!B35+'FOFIR 4 AJ'!B35+'DIST FEB'!B35+'FEIEF 2019'!B35+'3ER AJ'!B35+'DIST MAR'!B35+'DIST ABR'!B35+'FEIEF 1 TRIM'!B35+'FOFIR 1 AJ'!B35+'DIST MAY'!B35+'AJ DEF'!B35+'DIST JUN'!B35+'1er Aj Cuat'!B35</f>
        <v>11959530.725034991</v>
      </c>
      <c r="C35" s="209">
        <f>+'DIST ENE 1'!C35+'FOFIR 4 AJ'!C35+'DIST FEB'!C35+'FEIEF 2019'!C35+'3ER AJ'!C35+'DIST MAR'!C35+'DIST ABR'!C35+'FEIEF 1 TRIM'!C35+'FOFIR 1 AJ'!C35+'DIST MAY'!C35+'AJ DEF'!C35+'DIST JUN'!C35+'1er Aj Cuat'!C35</f>
        <v>1628551.4847822187</v>
      </c>
      <c r="D35" s="209">
        <f>+'DIST ENE 1'!D35+'FOFIR 4 AJ'!D35+'DIST FEB'!D35+'FEIEF 2019'!D35+'3ER AJ'!D35+'DIST MAR'!D35+'DIST ABR'!D35+'FEIEF 1 TRIM'!D35+'FOFIR 1 AJ'!D35+'DIST MAY'!D35+'AJ DEF'!D35+'DIST JUN'!D35+'1er Aj Cuat'!D35</f>
        <v>7054429.865054395</v>
      </c>
      <c r="E35" s="209">
        <f>+'DIST ENE 1'!E35+'FOFIR 4 AJ'!E35+'DIST FEB'!E35+'FEIEF 2019'!E35+'3ER AJ'!E35+'DIST MAR'!E35+'DIST ABR'!E35+'FEIEF 1 TRIM'!E35+'FOFIR 1 AJ'!E35+'DIST MAY'!E35+'AJ DEF'!E35+'DIST JUN'!E35+'1er Aj Cuat'!E35</f>
        <v>346388.42614243075</v>
      </c>
      <c r="F35" s="209">
        <f>+'DIST ENE 1'!F35+'FOFIR 4 AJ'!F35+'DIST FEB'!F35+'FEIEF 2019'!F35+'3ER AJ'!F35+'DIST MAR'!F35+'DIST ABR'!F35+'FEIEF 1 TRIM'!F35+'FOFIR 1 AJ'!F35+'DIST MAY'!F35+'AJ DEF'!F35+'DIST JUN'!F35+'1er Aj Cuat'!F35</f>
        <v>614878.31027262972</v>
      </c>
      <c r="G35" s="209">
        <f>+'DIST ENE 1'!G35+'FOFIR 4 AJ'!G35+'DIST FEB'!G35+'FEIEF 2019'!G35+'3ER AJ'!G35+'DIST MAR'!G35+'DIST ABR'!G35+'FEIEF 1 TRIM'!G35+'FOFIR 1 AJ'!G35+'DIST MAY'!G35+'AJ DEF'!G35+'DIST JUN'!G35+'1er Aj Cuat'!G35</f>
        <v>31364.595131045389</v>
      </c>
      <c r="H35" s="209">
        <f>+'DIST ENE 1'!H35+'FOFIR 4 AJ'!H35+'DIST FEB'!H35+'FEIEF 2019'!H35+'3ER AJ'!H35+'DIST MAR'!H35+'DIST ABR'!H35+'FEIEF 1 TRIM'!H35+'FOFIR 1 AJ'!H35+'DIST MAY'!H35+'AJ DEF'!H35+'DIST JUN'!H35+'1er Aj Cuat'!H35</f>
        <v>296367.78857808688</v>
      </c>
      <c r="I35" s="209">
        <f>+'DIST ENE 1'!I35+'FOFIR 4 AJ'!I35+'DIST FEB'!I35+'FEIEF 2019'!I35+'3ER AJ'!I35+'DIST MAR'!I35+'DIST ABR'!I35+'FEIEF 1 TRIM'!I35+'FOFIR 1 AJ'!I35+'DIST MAY'!I35+'AJ DEF'!I35+'DIST JUN'!I35+'1er Aj Cuat'!I35</f>
        <v>72346.838732423741</v>
      </c>
      <c r="J35" s="209">
        <f>+'DIST ENE 1'!J35+'FOFIR 4 AJ'!J35+'DIST FEB'!J35+'FEIEF 2019'!J35+'3ER AJ'!J35+'DIST MAR'!J35+'DIST ABR'!J35+'FEIEF 1 TRIM'!J35+'FOFIR 1 AJ'!J35+'DIST MAY'!J35+'AJ DEF'!J35+'DIST JUN'!J35+'1er Aj Cuat'!J35</f>
        <v>177367.77340950744</v>
      </c>
      <c r="K35" s="210">
        <f t="shared" si="0"/>
        <v>22181225.807137735</v>
      </c>
    </row>
    <row r="36" spans="1:11">
      <c r="A36" s="145" t="s">
        <v>35</v>
      </c>
      <c r="B36" s="209">
        <f>+'DIST ENE 1'!B36+'FOFIR 4 AJ'!B36+'DIST FEB'!B36+'FEIEF 2019'!B36+'3ER AJ'!B36+'DIST MAR'!B36+'DIST ABR'!B36+'FEIEF 1 TRIM'!B36+'FOFIR 1 AJ'!B36+'DIST MAY'!B36+'AJ DEF'!B36+'DIST JUN'!B36+'1er Aj Cuat'!B36</f>
        <v>11495540.675940575</v>
      </c>
      <c r="C36" s="209">
        <f>+'DIST ENE 1'!C36+'FOFIR 4 AJ'!C36+'DIST FEB'!C36+'FEIEF 2019'!C36+'3ER AJ'!C36+'DIST MAR'!C36+'DIST ABR'!C36+'FEIEF 1 TRIM'!C36+'FOFIR 1 AJ'!C36+'DIST MAY'!C36+'AJ DEF'!C36+'DIST JUN'!C36+'1er Aj Cuat'!C36</f>
        <v>1565369.0990557359</v>
      </c>
      <c r="D36" s="209">
        <f>+'DIST ENE 1'!D36+'FOFIR 4 AJ'!D36+'DIST FEB'!D36+'FEIEF 2019'!D36+'3ER AJ'!D36+'DIST MAR'!D36+'DIST ABR'!D36+'FEIEF 1 TRIM'!D36+'FOFIR 1 AJ'!D36+'DIST MAY'!D36+'AJ DEF'!D36+'DIST JUN'!D36+'1er Aj Cuat'!D36</f>
        <v>1789114.9107038139</v>
      </c>
      <c r="E36" s="209">
        <f>+'DIST ENE 1'!E36+'FOFIR 4 AJ'!E36+'DIST FEB'!E36+'FEIEF 2019'!E36+'3ER AJ'!E36+'DIST MAR'!E36+'DIST ABR'!E36+'FEIEF 1 TRIM'!E36+'FOFIR 1 AJ'!E36+'DIST MAY'!E36+'AJ DEF'!E36+'DIST JUN'!E36+'1er Aj Cuat'!E36</f>
        <v>332949.70630076295</v>
      </c>
      <c r="F36" s="209">
        <f>+'DIST ENE 1'!F36+'FOFIR 4 AJ'!F36+'DIST FEB'!F36+'FEIEF 2019'!F36+'3ER AJ'!F36+'DIST MAR'!F36+'DIST ABR'!F36+'FEIEF 1 TRIM'!F36+'FOFIR 1 AJ'!F36+'DIST MAY'!F36+'AJ DEF'!F36+'DIST JUN'!F36+'1er Aj Cuat'!F36</f>
        <v>591023.07515263685</v>
      </c>
      <c r="G36" s="209">
        <f>+'DIST ENE 1'!G36+'FOFIR 4 AJ'!G36+'DIST FEB'!G36+'FEIEF 2019'!G36+'3ER AJ'!G36+'DIST MAR'!G36+'DIST ABR'!G36+'FEIEF 1 TRIM'!G36+'FOFIR 1 AJ'!G36+'DIST MAY'!G36+'AJ DEF'!G36+'DIST JUN'!G36+'1er Aj Cuat'!G36</f>
        <v>30147.753068487156</v>
      </c>
      <c r="H36" s="209">
        <f>+'DIST ENE 1'!H36+'FOFIR 4 AJ'!H36+'DIST FEB'!H36+'FEIEF 2019'!H36+'3ER AJ'!H36+'DIST MAR'!H36+'DIST ABR'!H36+'FEIEF 1 TRIM'!H36+'FOFIR 1 AJ'!H36+'DIST MAY'!H36+'AJ DEF'!H36+'DIST JUN'!H36+'1er Aj Cuat'!H36</f>
        <v>284869.70324899489</v>
      </c>
      <c r="I36" s="209">
        <f>+'DIST ENE 1'!I36+'FOFIR 4 AJ'!I36+'DIST FEB'!I36+'FEIEF 2019'!I36+'3ER AJ'!I36+'DIST MAR'!I36+'DIST ABR'!I36+'FEIEF 1 TRIM'!I36+'FOFIR 1 AJ'!I36+'DIST MAY'!I36+'AJ DEF'!I36+'DIST JUN'!I36+'1er Aj Cuat'!I36</f>
        <v>69540.021807323632</v>
      </c>
      <c r="J36" s="209">
        <f>+'DIST ENE 1'!J36+'FOFIR 4 AJ'!J36+'DIST FEB'!J36+'FEIEF 2019'!J36+'3ER AJ'!J36+'DIST MAR'!J36+'DIST ABR'!J36+'FEIEF 1 TRIM'!J36+'FOFIR 1 AJ'!J36+'DIST MAY'!J36+'AJ DEF'!J36+'DIST JUN'!J36+'1er Aj Cuat'!J36</f>
        <v>112510.78950531139</v>
      </c>
      <c r="K36" s="210">
        <f t="shared" si="0"/>
        <v>16271065.734783642</v>
      </c>
    </row>
    <row r="37" spans="1:11">
      <c r="A37" s="145" t="s">
        <v>36</v>
      </c>
      <c r="B37" s="209">
        <f>+'DIST ENE 1'!B37+'FOFIR 4 AJ'!B37+'DIST FEB'!B37+'FEIEF 2019'!B37+'3ER AJ'!B37+'DIST MAR'!B37+'DIST ABR'!B37+'FEIEF 1 TRIM'!B37+'FOFIR 1 AJ'!B37+'DIST MAY'!B37+'AJ DEF'!B37+'DIST JUN'!B37+'1er Aj Cuat'!B37</f>
        <v>12070178.177360734</v>
      </c>
      <c r="C37" s="209">
        <f>+'DIST ENE 1'!C37+'FOFIR 4 AJ'!C37+'DIST FEB'!C37+'FEIEF 2019'!C37+'3ER AJ'!C37+'DIST MAR'!C37+'DIST ABR'!C37+'FEIEF 1 TRIM'!C37+'FOFIR 1 AJ'!C37+'DIST MAY'!C37+'AJ DEF'!C37+'DIST JUN'!C37+'1er Aj Cuat'!C37</f>
        <v>1643618.5536259201</v>
      </c>
      <c r="D37" s="209">
        <f>+'DIST ENE 1'!D37+'FOFIR 4 AJ'!D37+'DIST FEB'!D37+'FEIEF 2019'!D37+'3ER AJ'!D37+'DIST MAR'!D37+'DIST ABR'!D37+'FEIEF 1 TRIM'!D37+'FOFIR 1 AJ'!D37+'DIST MAY'!D37+'AJ DEF'!D37+'DIST JUN'!D37+'1er Aj Cuat'!D37</f>
        <v>328821.24645942508</v>
      </c>
      <c r="E37" s="209">
        <f>+'DIST ENE 1'!E37+'FOFIR 4 AJ'!E37+'DIST FEB'!E37+'FEIEF 2019'!E37+'3ER AJ'!E37+'DIST MAR'!E37+'DIST ABR'!E37+'FEIEF 1 TRIM'!E37+'FOFIR 1 AJ'!E37+'DIST MAY'!E37+'AJ DEF'!E37+'DIST JUN'!E37+'1er Aj Cuat'!E37</f>
        <v>349593.1502866277</v>
      </c>
      <c r="F37" s="209">
        <f>+'DIST ENE 1'!F37+'FOFIR 4 AJ'!F37+'DIST FEB'!F37+'FEIEF 2019'!F37+'3ER AJ'!F37+'DIST MAR'!F37+'DIST ABR'!F37+'FEIEF 1 TRIM'!F37+'FOFIR 1 AJ'!F37+'DIST MAY'!F37+'AJ DEF'!F37+'DIST JUN'!F37+'1er Aj Cuat'!F37</f>
        <v>620567.055097676</v>
      </c>
      <c r="G37" s="209">
        <f>+'DIST ENE 1'!G37+'FOFIR 4 AJ'!G37+'DIST FEB'!G37+'FEIEF 2019'!G37+'3ER AJ'!G37+'DIST MAR'!G37+'DIST ABR'!G37+'FEIEF 1 TRIM'!G37+'FOFIR 1 AJ'!G37+'DIST MAY'!G37+'AJ DEF'!G37+'DIST JUN'!G37+'1er Aj Cuat'!G37</f>
        <v>31654.774789785177</v>
      </c>
      <c r="H37" s="209">
        <f>+'DIST ENE 1'!H37+'FOFIR 4 AJ'!H37+'DIST FEB'!H37+'FEIEF 2019'!H37+'3ER AJ'!H37+'DIST MAR'!H37+'DIST ABR'!H37+'FEIEF 1 TRIM'!H37+'FOFIR 1 AJ'!H37+'DIST MAY'!H37+'AJ DEF'!H37+'DIST JUN'!H37+'1er Aj Cuat'!H37</f>
        <v>299109.73067527433</v>
      </c>
      <c r="I37" s="209">
        <f>+'DIST ENE 1'!I37+'FOFIR 4 AJ'!I37+'DIST FEB'!I37+'FEIEF 2019'!I37+'3ER AJ'!I37+'DIST MAR'!I37+'DIST ABR'!I37+'FEIEF 1 TRIM'!I37+'FOFIR 1 AJ'!I37+'DIST MAY'!I37+'AJ DEF'!I37+'DIST JUN'!I37+'1er Aj Cuat'!I37</f>
        <v>73016.178823904702</v>
      </c>
      <c r="J37" s="209">
        <f>+'DIST ENE 1'!J37+'FOFIR 4 AJ'!J37+'DIST FEB'!J37+'FEIEF 2019'!J37+'3ER AJ'!J37+'DIST MAR'!J37+'DIST ABR'!J37+'FEIEF 1 TRIM'!J37+'FOFIR 1 AJ'!J37+'DIST MAY'!J37+'AJ DEF'!J37+'DIST JUN'!J37+'1er Aj Cuat'!J37</f>
        <v>185907.09718727303</v>
      </c>
      <c r="K37" s="210">
        <f t="shared" si="0"/>
        <v>15602465.964306623</v>
      </c>
    </row>
    <row r="38" spans="1:11">
      <c r="A38" s="145" t="s">
        <v>37</v>
      </c>
      <c r="B38" s="209">
        <f>+'DIST ENE 1'!B38+'FOFIR 4 AJ'!B38+'DIST FEB'!B38+'FEIEF 2019'!B38+'3ER AJ'!B38+'DIST MAR'!B38+'DIST ABR'!B38+'FEIEF 1 TRIM'!B38+'FOFIR 1 AJ'!B38+'DIST MAY'!B38+'AJ DEF'!B38+'DIST JUN'!B38+'1er Aj Cuat'!B38</f>
        <v>17001369.166516367</v>
      </c>
      <c r="C38" s="209">
        <f>+'DIST ENE 1'!C38+'FOFIR 4 AJ'!C38+'DIST FEB'!C38+'FEIEF 2019'!C38+'3ER AJ'!C38+'DIST MAR'!C38+'DIST ABR'!C38+'FEIEF 1 TRIM'!C38+'FOFIR 1 AJ'!C38+'DIST MAY'!C38+'AJ DEF'!C38+'DIST JUN'!C38+'1er Aj Cuat'!C38</f>
        <v>2315107.9784010388</v>
      </c>
      <c r="D38" s="209">
        <f>+'DIST ENE 1'!D38+'FOFIR 4 AJ'!D38+'DIST FEB'!D38+'FEIEF 2019'!D38+'3ER AJ'!D38+'DIST MAR'!D38+'DIST ABR'!D38+'FEIEF 1 TRIM'!D38+'FOFIR 1 AJ'!D38+'DIST MAY'!D38+'AJ DEF'!D38+'DIST JUN'!D38+'1er Aj Cuat'!D38</f>
        <v>2523769.1143274363</v>
      </c>
      <c r="E38" s="209">
        <f>+'DIST ENE 1'!E38+'FOFIR 4 AJ'!E38+'DIST FEB'!E38+'FEIEF 2019'!E38+'3ER AJ'!E38+'DIST MAR'!E38+'DIST ABR'!E38+'FEIEF 1 TRIM'!E38+'FOFIR 1 AJ'!E38+'DIST MAY'!E38+'AJ DEF'!E38+'DIST JUN'!E38+'1er Aj Cuat'!E38</f>
        <v>492417.1059261043</v>
      </c>
      <c r="F38" s="209">
        <f>+'DIST ENE 1'!F38+'FOFIR 4 AJ'!F38+'DIST FEB'!F38+'FEIEF 2019'!F38+'3ER AJ'!F38+'DIST MAR'!F38+'DIST ABR'!F38+'FEIEF 1 TRIM'!F38+'FOFIR 1 AJ'!F38+'DIST MAY'!F38+'AJ DEF'!F38+'DIST JUN'!F38+'1er Aj Cuat'!F38</f>
        <v>874095.59670646582</v>
      </c>
      <c r="G38" s="209">
        <f>+'DIST ENE 1'!G38+'FOFIR 4 AJ'!G38+'DIST FEB'!G38+'FEIEF 2019'!G38+'3ER AJ'!G38+'DIST MAR'!G38+'DIST ABR'!G38+'FEIEF 1 TRIM'!G38+'FOFIR 1 AJ'!G38+'DIST MAY'!G38+'AJ DEF'!G38+'DIST JUN'!G38+'1er Aj Cuat'!G38</f>
        <v>44587.122424877947</v>
      </c>
      <c r="H38" s="209">
        <f>+'DIST ENE 1'!H38+'FOFIR 4 AJ'!H38+'DIST FEB'!H38+'FEIEF 2019'!H38+'3ER AJ'!H38+'DIST MAR'!H38+'DIST ABR'!H38+'FEIEF 1 TRIM'!H38+'FOFIR 1 AJ'!H38+'DIST MAY'!H38+'AJ DEF'!H38+'DIST JUN'!H38+'1er Aj Cuat'!H38</f>
        <v>421309.02110838355</v>
      </c>
      <c r="I38" s="209">
        <f>+'DIST ENE 1'!I38+'FOFIR 4 AJ'!I38+'DIST FEB'!I38+'FEIEF 2019'!I38+'3ER AJ'!I38+'DIST MAR'!I38+'DIST ABR'!I38+'FEIEF 1 TRIM'!I38+'FOFIR 1 AJ'!I38+'DIST MAY'!I38+'AJ DEF'!I38+'DIST JUN'!I38+'1er Aj Cuat'!I38</f>
        <v>102846.45289180128</v>
      </c>
      <c r="J38" s="209">
        <f>+'DIST ENE 1'!J38+'FOFIR 4 AJ'!J38+'DIST FEB'!J38+'FEIEF 2019'!J38+'3ER AJ'!J38+'DIST MAR'!J38+'DIST ABR'!J38+'FEIEF 1 TRIM'!J38+'FOFIR 1 AJ'!J38+'DIST MAY'!J38+'AJ DEF'!J38+'DIST JUN'!J38+'1er Aj Cuat'!J38</f>
        <v>193826.84226071477</v>
      </c>
      <c r="K38" s="210">
        <f t="shared" si="0"/>
        <v>23969328.400563192</v>
      </c>
    </row>
    <row r="39" spans="1:11">
      <c r="A39" s="145" t="s">
        <v>38</v>
      </c>
      <c r="B39" s="209">
        <f>+'DIST ENE 1'!B39+'FOFIR 4 AJ'!B39+'DIST FEB'!B39+'FEIEF 2019'!B39+'3ER AJ'!B39+'DIST MAR'!B39+'DIST ABR'!B39+'FEIEF 1 TRIM'!B39+'FOFIR 1 AJ'!B39+'DIST MAY'!B39+'AJ DEF'!B39+'DIST JUN'!B39+'1er Aj Cuat'!B39</f>
        <v>39886782.0533114</v>
      </c>
      <c r="C39" s="209">
        <f>+'DIST ENE 1'!C39+'FOFIR 4 AJ'!C39+'DIST FEB'!C39+'FEIEF 2019'!C39+'3ER AJ'!C39+'DIST MAR'!C39+'DIST ABR'!C39+'FEIEF 1 TRIM'!C39+'FOFIR 1 AJ'!C39+'DIST MAY'!C39+'AJ DEF'!C39+'DIST JUN'!C39+'1er Aj Cuat'!C39</f>
        <v>5431457.1055976776</v>
      </c>
      <c r="D39" s="209">
        <f>+'DIST ENE 1'!D39+'FOFIR 4 AJ'!D39+'DIST FEB'!D39+'FEIEF 2019'!D39+'3ER AJ'!D39+'DIST MAR'!D39+'DIST ABR'!D39+'FEIEF 1 TRIM'!D39+'FOFIR 1 AJ'!D39+'DIST MAY'!D39+'AJ DEF'!D39+'DIST JUN'!D39+'1er Aj Cuat'!D39</f>
        <v>1086732.0310193403</v>
      </c>
      <c r="E39" s="209">
        <f>+'DIST ENE 1'!E39+'FOFIR 4 AJ'!E39+'DIST FEB'!E39+'FEIEF 2019'!E39+'3ER AJ'!E39+'DIST MAR'!E39+'DIST ABR'!E39+'FEIEF 1 TRIM'!E39+'FOFIR 1 AJ'!E39+'DIST MAY'!E39+'AJ DEF'!E39+'DIST JUN'!E39+'1er Aj Cuat'!E39</f>
        <v>1155256.0026800106</v>
      </c>
      <c r="F39" s="209">
        <f>+'DIST ENE 1'!F39+'FOFIR 4 AJ'!F39+'DIST FEB'!F39+'FEIEF 2019'!F39+'3ER AJ'!F39+'DIST MAR'!F39+'DIST ABR'!F39+'FEIEF 1 TRIM'!F39+'FOFIR 1 AJ'!F39+'DIST MAY'!F39+'AJ DEF'!F39+'DIST JUN'!F39+'1er Aj Cuat'!F39</f>
        <v>2050708.9880887456</v>
      </c>
      <c r="G39" s="209">
        <f>+'DIST ENE 1'!G39+'FOFIR 4 AJ'!G39+'DIST FEB'!G39+'FEIEF 2019'!G39+'3ER AJ'!G39+'DIST MAR'!G39+'DIST ABR'!G39+'FEIEF 1 TRIM'!G39+'FOFIR 1 AJ'!G39+'DIST MAY'!G39+'AJ DEF'!G39+'DIST JUN'!G39+'1er Aj Cuat'!G39</f>
        <v>104605.50659931509</v>
      </c>
      <c r="H39" s="209">
        <f>+'DIST ENE 1'!H39+'FOFIR 4 AJ'!H39+'DIST FEB'!H39+'FEIEF 2019'!H39+'3ER AJ'!H39+'DIST MAR'!H39+'DIST ABR'!H39+'FEIEF 1 TRIM'!H39+'FOFIR 1 AJ'!H39+'DIST MAY'!H39+'AJ DEF'!H39+'DIST JUN'!H39+'1er Aj Cuat'!H39</f>
        <v>988429.86923313746</v>
      </c>
      <c r="I39" s="209">
        <f>+'DIST ENE 1'!I39+'FOFIR 4 AJ'!I39+'DIST FEB'!I39+'FEIEF 2019'!I39+'3ER AJ'!I39+'DIST MAR'!I39+'DIST ABR'!I39+'FEIEF 1 TRIM'!I39+'FOFIR 1 AJ'!I39+'DIST MAY'!I39+'AJ DEF'!I39+'DIST JUN'!I39+'1er Aj Cuat'!I39</f>
        <v>241287.27582309139</v>
      </c>
      <c r="J39" s="209">
        <f>+'DIST ENE 1'!J39+'FOFIR 4 AJ'!J39+'DIST FEB'!J39+'FEIEF 2019'!J39+'3ER AJ'!J39+'DIST MAR'!J39+'DIST ABR'!J39+'FEIEF 1 TRIM'!J39+'FOFIR 1 AJ'!J39+'DIST MAY'!J39+'AJ DEF'!J39+'DIST JUN'!J39+'1er Aj Cuat'!J39</f>
        <v>1056201.5022451754</v>
      </c>
      <c r="K39" s="210">
        <f t="shared" si="0"/>
        <v>52001460.334597893</v>
      </c>
    </row>
    <row r="40" spans="1:11">
      <c r="A40" s="145" t="s">
        <v>39</v>
      </c>
      <c r="B40" s="209">
        <f>+'DIST ENE 1'!B40+'FOFIR 4 AJ'!B40+'DIST FEB'!B40+'FEIEF 2019'!B40+'3ER AJ'!B40+'DIST MAR'!B40+'DIST ABR'!B40+'FEIEF 1 TRIM'!B40+'FOFIR 1 AJ'!B40+'DIST MAY'!B40+'AJ DEF'!B40+'DIST JUN'!B40+'1er Aj Cuat'!B40</f>
        <v>825465357.40625</v>
      </c>
      <c r="C40" s="209">
        <f>+'DIST ENE 1'!C40+'FOFIR 4 AJ'!C40+'DIST FEB'!C40+'FEIEF 2019'!C40+'3ER AJ'!C40+'DIST MAR'!C40+'DIST ABR'!C40+'FEIEF 1 TRIM'!C40+'FOFIR 1 AJ'!C40+'DIST MAY'!C40+'AJ DEF'!C40+'DIST JUN'!C40+'1er Aj Cuat'!C40</f>
        <v>112405149.02697404</v>
      </c>
      <c r="D40" s="209">
        <f>+'DIST ENE 1'!D40+'FOFIR 4 AJ'!D40+'DIST FEB'!D40+'FEIEF 2019'!D40+'3ER AJ'!D40+'DIST MAR'!D40+'DIST ABR'!D40+'FEIEF 1 TRIM'!D40+'FOFIR 1 AJ'!D40+'DIST MAY'!D40+'AJ DEF'!D40+'DIST JUN'!D40+'1er Aj Cuat'!D40</f>
        <v>0</v>
      </c>
      <c r="E40" s="209">
        <f>+'DIST ENE 1'!E40+'FOFIR 4 AJ'!E40+'DIST FEB'!E40+'FEIEF 2019'!E40+'3ER AJ'!E40+'DIST MAR'!E40+'DIST ABR'!E40+'FEIEF 1 TRIM'!E40+'FOFIR 1 AJ'!E40+'DIST MAY'!E40+'AJ DEF'!E40+'DIST JUN'!E40+'1er Aj Cuat'!E40</f>
        <v>23908266.34932312</v>
      </c>
      <c r="F40" s="209">
        <f>+'DIST ENE 1'!F40+'FOFIR 4 AJ'!F40+'DIST FEB'!F40+'FEIEF 2019'!F40+'3ER AJ'!F40+'DIST MAR'!F40+'DIST ABR'!F40+'FEIEF 1 TRIM'!F40+'FOFIR 1 AJ'!F40+'DIST MAY'!F40+'AJ DEF'!F40+'DIST JUN'!F40+'1er Aj Cuat'!F40</f>
        <v>42439854.524397515</v>
      </c>
      <c r="G40" s="209">
        <f>+'DIST ENE 1'!G40+'FOFIR 4 AJ'!G40+'DIST FEB'!G40+'FEIEF 2019'!G40+'3ER AJ'!G40+'DIST MAR'!G40+'DIST ABR'!G40+'FEIEF 1 TRIM'!G40+'FOFIR 1 AJ'!G40+'DIST MAY'!G40+'AJ DEF'!G40+'DIST JUN'!G40+'1er Aj Cuat'!G40</f>
        <v>2164832.9959597946</v>
      </c>
      <c r="H40" s="209">
        <f>+'DIST ENE 1'!H40+'FOFIR 4 AJ'!H40+'DIST FEB'!H40+'FEIEF 2019'!H40+'3ER AJ'!H40+'DIST MAR'!H40+'DIST ABR'!H40+'FEIEF 1 TRIM'!H40+'FOFIR 1 AJ'!H40+'DIST MAY'!H40+'AJ DEF'!H40+'DIST JUN'!H40+'1er Aj Cuat'!H40</f>
        <v>20455764.372944877</v>
      </c>
      <c r="I40" s="209">
        <f>+'DIST ENE 1'!I40+'FOFIR 4 AJ'!I40+'DIST FEB'!I40+'FEIEF 2019'!I40+'3ER AJ'!I40+'DIST MAR'!I40+'DIST ABR'!I40+'FEIEF 1 TRIM'!I40+'FOFIR 1 AJ'!I40+'DIST MAY'!I40+'AJ DEF'!I40+'DIST JUN'!I40+'1er Aj Cuat'!I40</f>
        <v>4993491.0043301694</v>
      </c>
      <c r="J40" s="209">
        <f>+'DIST ENE 1'!J40+'FOFIR 4 AJ'!J40+'DIST FEB'!J40+'FEIEF 2019'!J40+'3ER AJ'!J40+'DIST MAR'!J40+'DIST ABR'!J40+'FEIEF 1 TRIM'!J40+'FOFIR 1 AJ'!J40+'DIST MAY'!J40+'AJ DEF'!J40+'DIST JUN'!J40+'1er Aj Cuat'!J40</f>
        <v>19867496.807444949</v>
      </c>
      <c r="K40" s="210">
        <f t="shared" si="0"/>
        <v>1051700212.4876244</v>
      </c>
    </row>
    <row r="41" spans="1:11">
      <c r="A41" s="145" t="s">
        <v>40</v>
      </c>
      <c r="B41" s="209">
        <f>+'DIST ENE 1'!B41+'FOFIR 4 AJ'!B41+'DIST FEB'!B41+'FEIEF 2019'!B41+'3ER AJ'!B41+'DIST MAR'!B41+'DIST ABR'!B41+'FEIEF 1 TRIM'!B41+'FOFIR 1 AJ'!B41+'DIST MAY'!B41+'AJ DEF'!B41+'DIST JUN'!B41+'1er Aj Cuat'!B41</f>
        <v>4263200.2536111753</v>
      </c>
      <c r="C41" s="209">
        <f>+'DIST ENE 1'!C41+'FOFIR 4 AJ'!C41+'DIST FEB'!C41+'FEIEF 2019'!C41+'3ER AJ'!C41+'DIST MAR'!C41+'DIST ABR'!C41+'FEIEF 1 TRIM'!C41+'FOFIR 1 AJ'!C41+'DIST MAY'!C41+'AJ DEF'!C41+'DIST JUN'!C41+'1er Aj Cuat'!C41</f>
        <v>580527.88713598112</v>
      </c>
      <c r="D41" s="209">
        <f>+'DIST ENE 1'!D41+'FOFIR 4 AJ'!D41+'DIST FEB'!D41+'FEIEF 2019'!D41+'3ER AJ'!D41+'DIST MAR'!D41+'DIST ABR'!D41+'FEIEF 1 TRIM'!D41+'FOFIR 1 AJ'!D41+'DIST MAY'!D41+'AJ DEF'!D41+'DIST JUN'!D41+'1er Aj Cuat'!D41</f>
        <v>1219127.0298543891</v>
      </c>
      <c r="E41" s="209">
        <f>+'DIST ENE 1'!E41+'FOFIR 4 AJ'!E41+'DIST FEB'!E41+'FEIEF 2019'!E41+'3ER AJ'!E41+'DIST MAR'!E41+'DIST ABR'!E41+'FEIEF 1 TRIM'!E41+'FOFIR 1 AJ'!E41+'DIST MAY'!E41+'AJ DEF'!E41+'DIST JUN'!E41+'1er Aj Cuat'!E41</f>
        <v>123476.68651305432</v>
      </c>
      <c r="F41" s="209">
        <f>+'DIST ENE 1'!F41+'FOFIR 4 AJ'!F41+'DIST FEB'!F41+'FEIEF 2019'!F41+'3ER AJ'!F41+'DIST MAR'!F41+'DIST ABR'!F41+'FEIEF 1 TRIM'!F41+'FOFIR 1 AJ'!F41+'DIST MAY'!F41+'AJ DEF'!F41+'DIST JUN'!F41+'1er Aj Cuat'!F41</f>
        <v>219184.96875525321</v>
      </c>
      <c r="G41" s="209">
        <f>+'DIST ENE 1'!G41+'FOFIR 4 AJ'!G41+'DIST FEB'!G41+'FEIEF 2019'!G41+'3ER AJ'!G41+'DIST MAR'!G41+'DIST ABR'!G41+'FEIEF 1 TRIM'!G41+'FOFIR 1 AJ'!G41+'DIST MAY'!G41+'AJ DEF'!G41+'DIST JUN'!G41+'1er Aj Cuat'!G41</f>
        <v>11180.501391846487</v>
      </c>
      <c r="H41" s="209">
        <f>+'DIST ENE 1'!H41+'FOFIR 4 AJ'!H41+'DIST FEB'!H41+'FEIEF 2019'!H41+'3ER AJ'!H41+'DIST MAR'!H41+'DIST ABR'!H41+'FEIEF 1 TRIM'!H41+'FOFIR 1 AJ'!H41+'DIST MAY'!H41+'AJ DEF'!H41+'DIST JUN'!H41+'1er Aj Cuat'!H41</f>
        <v>105645.88698981637</v>
      </c>
      <c r="I41" s="209">
        <f>+'DIST ENE 1'!I41+'FOFIR 4 AJ'!I41+'DIST FEB'!I41+'FEIEF 2019'!I41+'3ER AJ'!I41+'DIST MAR'!I41+'DIST ABR'!I41+'FEIEF 1 TRIM'!I41+'FOFIR 1 AJ'!I41+'DIST MAY'!I41+'AJ DEF'!I41+'DIST JUN'!I41+'1er Aj Cuat'!I41</f>
        <v>25789.394945605887</v>
      </c>
      <c r="J41" s="209">
        <f>+'DIST ENE 1'!J41+'FOFIR 4 AJ'!J41+'DIST FEB'!J41+'FEIEF 2019'!J41+'3ER AJ'!J41+'DIST MAR'!J41+'DIST ABR'!J41+'FEIEF 1 TRIM'!J41+'FOFIR 1 AJ'!J41+'DIST MAY'!J41+'AJ DEF'!J41+'DIST JUN'!J41+'1er Aj Cuat'!J41</f>
        <v>39271.731419456053</v>
      </c>
      <c r="K41" s="210">
        <f t="shared" si="0"/>
        <v>6587404.3406165773</v>
      </c>
    </row>
    <row r="42" spans="1:11">
      <c r="A42" s="145" t="s">
        <v>41</v>
      </c>
      <c r="B42" s="209">
        <f>+'DIST ENE 1'!B42+'FOFIR 4 AJ'!B42+'DIST FEB'!B42+'FEIEF 2019'!B42+'3ER AJ'!B42+'DIST MAR'!B42+'DIST ABR'!B42+'FEIEF 1 TRIM'!B42+'FOFIR 1 AJ'!B42+'DIST MAY'!B42+'AJ DEF'!B42+'DIST JUN'!B42+'1er Aj Cuat'!B42</f>
        <v>17949050.420696069</v>
      </c>
      <c r="C42" s="209">
        <f>+'DIST ENE 1'!C42+'FOFIR 4 AJ'!C42+'DIST FEB'!C42+'FEIEF 2019'!C42+'3ER AJ'!C42+'DIST MAR'!C42+'DIST ABR'!C42+'FEIEF 1 TRIM'!C42+'FOFIR 1 AJ'!C42+'DIST MAY'!C42+'AJ DEF'!C42+'DIST JUN'!C42+'1er Aj Cuat'!C42</f>
        <v>2444155.492812613</v>
      </c>
      <c r="D42" s="209">
        <f>+'DIST ENE 1'!D42+'FOFIR 4 AJ'!D42+'DIST FEB'!D42+'FEIEF 2019'!D42+'3ER AJ'!D42+'DIST MAR'!D42+'DIST ABR'!D42+'FEIEF 1 TRIM'!D42+'FOFIR 1 AJ'!D42+'DIST MAY'!D42+'AJ DEF'!D42+'DIST JUN'!D42+'1er Aj Cuat'!D42</f>
        <v>835240.29765417054</v>
      </c>
      <c r="E42" s="209">
        <f>+'DIST ENE 1'!E42+'FOFIR 4 AJ'!E42+'DIST FEB'!E42+'FEIEF 2019'!E42+'3ER AJ'!E42+'DIST MAR'!E42+'DIST ABR'!E42+'FEIEF 1 TRIM'!E42+'FOFIR 1 AJ'!E42+'DIST MAY'!E42+'AJ DEF'!E42+'DIST JUN'!E42+'1er Aj Cuat'!E42</f>
        <v>519865.15766552824</v>
      </c>
      <c r="F42" s="209">
        <f>+'DIST ENE 1'!F42+'FOFIR 4 AJ'!F42+'DIST FEB'!F42+'FEIEF 2019'!F42+'3ER AJ'!F42+'DIST MAR'!F42+'DIST ABR'!F42+'FEIEF 1 TRIM'!F42+'FOFIR 1 AJ'!F42+'DIST MAY'!F42+'AJ DEF'!F42+'DIST JUN'!F42+'1er Aj Cuat'!F42</f>
        <v>922818.96735070588</v>
      </c>
      <c r="G42" s="209">
        <f>+'DIST ENE 1'!G42+'FOFIR 4 AJ'!G42+'DIST FEB'!G42+'FEIEF 2019'!G42+'3ER AJ'!G42+'DIST MAR'!G42+'DIST ABR'!G42+'FEIEF 1 TRIM'!G42+'FOFIR 1 AJ'!G42+'DIST MAY'!G42+'AJ DEF'!G42+'DIST JUN'!G42+'1er Aj Cuat'!G42</f>
        <v>47072.474027211872</v>
      </c>
      <c r="H42" s="209">
        <f>+'DIST ENE 1'!H42+'FOFIR 4 AJ'!H42+'DIST FEB'!H42+'FEIEF 2019'!H42+'3ER AJ'!H42+'DIST MAR'!H42+'DIST ABR'!H42+'FEIEF 1 TRIM'!H42+'FOFIR 1 AJ'!H42+'DIST MAY'!H42+'AJ DEF'!H42+'DIST JUN'!H42+'1er Aj Cuat'!H42</f>
        <v>444793.40390195028</v>
      </c>
      <c r="I42" s="209">
        <f>+'DIST ENE 1'!I42+'FOFIR 4 AJ'!I42+'DIST FEB'!I42+'FEIEF 2019'!I42+'3ER AJ'!I42+'DIST MAR'!I42+'DIST ABR'!I42+'FEIEF 1 TRIM'!I42+'FOFIR 1 AJ'!I42+'DIST MAY'!I42+'AJ DEF'!I42+'DIST JUN'!I42+'1er Aj Cuat'!I42</f>
        <v>108579.26502650809</v>
      </c>
      <c r="J42" s="209">
        <f>+'DIST ENE 1'!J42+'FOFIR 4 AJ'!J42+'DIST FEB'!J42+'FEIEF 2019'!J42+'3ER AJ'!J42+'DIST MAR'!J42+'DIST ABR'!J42+'FEIEF 1 TRIM'!J42+'FOFIR 1 AJ'!J42+'DIST MAY'!J42+'AJ DEF'!J42+'DIST JUN'!J42+'1er Aj Cuat'!J42</f>
        <v>1306974.5855894226</v>
      </c>
      <c r="K42" s="210">
        <f t="shared" si="0"/>
        <v>24578550.064724185</v>
      </c>
    </row>
    <row r="43" spans="1:11">
      <c r="A43" s="145" t="s">
        <v>249</v>
      </c>
      <c r="B43" s="209">
        <f>+'DIST ENE 1'!B43+'FOFIR 4 AJ'!B43+'DIST FEB'!B43+'FEIEF 2019'!B43+'3ER AJ'!B43+'DIST MAR'!B43+'DIST ABR'!B43+'FEIEF 1 TRIM'!B43+'FOFIR 1 AJ'!B43+'DIST MAY'!B43+'AJ DEF'!B43+'DIST JUN'!B43+'1er Aj Cuat'!B43</f>
        <v>9042118.1570718233</v>
      </c>
      <c r="C43" s="209">
        <f>+'DIST ENE 1'!C43+'FOFIR 4 AJ'!C43+'DIST FEB'!C43+'FEIEF 2019'!C43+'3ER AJ'!C43+'DIST MAR'!C43+'DIST ABR'!C43+'FEIEF 1 TRIM'!C43+'FOFIR 1 AJ'!C43+'DIST MAY'!C43+'AJ DEF'!C43+'DIST JUN'!C43+'1er Aj Cuat'!C43</f>
        <v>1231282.0033523925</v>
      </c>
      <c r="D43" s="209">
        <f>+'DIST ENE 1'!D43+'FOFIR 4 AJ'!D43+'DIST FEB'!D43+'FEIEF 2019'!D43+'3ER AJ'!D43+'DIST MAR'!D43+'DIST ABR'!D43+'FEIEF 1 TRIM'!D43+'FOFIR 1 AJ'!D43+'DIST MAY'!D43+'AJ DEF'!D43+'DIST JUN'!D43+'1er Aj Cuat'!D43</f>
        <v>3065860.5928681483</v>
      </c>
      <c r="E43" s="209">
        <f>+'DIST ENE 1'!E43+'FOFIR 4 AJ'!E43+'DIST FEB'!E43+'FEIEF 2019'!E43+'3ER AJ'!E43+'DIST MAR'!E43+'DIST ABR'!E43+'FEIEF 1 TRIM'!E43+'FOFIR 1 AJ'!E43+'DIST MAY'!E43+'AJ DEF'!E43+'DIST JUN'!E43+'1er Aj Cuat'!E43</f>
        <v>261890.29899522601</v>
      </c>
      <c r="F43" s="209">
        <f>+'DIST ENE 1'!F43+'FOFIR 4 AJ'!F43+'DIST FEB'!F43+'FEIEF 2019'!F43+'3ER AJ'!F43+'DIST MAR'!F43+'DIST ABR'!F43+'FEIEF 1 TRIM'!F43+'FOFIR 1 AJ'!F43+'DIST MAY'!F43+'AJ DEF'!F43+'DIST JUN'!F43+'1er Aj Cuat'!F43</f>
        <v>464884.65655825473</v>
      </c>
      <c r="G43" s="209">
        <f>+'DIST ENE 1'!G43+'FOFIR 4 AJ'!G43+'DIST FEB'!G43+'FEIEF 2019'!G43+'3ER AJ'!G43+'DIST MAR'!G43+'DIST ABR'!G43+'FEIEF 1 TRIM'!G43+'FOFIR 1 AJ'!G43+'DIST MAY'!G43+'AJ DEF'!G43+'DIST JUN'!G43+'1er Aj Cuat'!G43</f>
        <v>23713.503618496055</v>
      </c>
      <c r="H43" s="209">
        <f>+'DIST ENE 1'!H43+'FOFIR 4 AJ'!H43+'DIST FEB'!H43+'FEIEF 2019'!H43+'3ER AJ'!H43+'DIST MAR'!H43+'DIST ABR'!H43+'FEIEF 1 TRIM'!H43+'FOFIR 1 AJ'!H43+'DIST MAY'!H43+'AJ DEF'!H43+'DIST JUN'!H43+'1er Aj Cuat'!H43</f>
        <v>224071.71517721089</v>
      </c>
      <c r="I43" s="209">
        <f>+'DIST ENE 1'!I43+'FOFIR 4 AJ'!I43+'DIST FEB'!I43+'FEIEF 2019'!I43+'3ER AJ'!I43+'DIST MAR'!I43+'DIST ABR'!I43+'FEIEF 1 TRIM'!I43+'FOFIR 1 AJ'!I43+'DIST MAY'!I43+'AJ DEF'!I43+'DIST JUN'!I43+'1er Aj Cuat'!I43</f>
        <v>54698.52280573341</v>
      </c>
      <c r="J43" s="209">
        <f>+'DIST ENE 1'!J43+'FOFIR 4 AJ'!J43+'DIST FEB'!J43+'FEIEF 2019'!J43+'3ER AJ'!J43+'DIST MAR'!J43+'DIST ABR'!J43+'FEIEF 1 TRIM'!J43+'FOFIR 1 AJ'!J43+'DIST MAY'!J43+'AJ DEF'!J43+'DIST JUN'!J43+'1er Aj Cuat'!J43</f>
        <v>106977.11535363902</v>
      </c>
      <c r="K43" s="210">
        <f t="shared" si="0"/>
        <v>14475496.565800922</v>
      </c>
    </row>
    <row r="44" spans="1:11">
      <c r="A44" s="145" t="s">
        <v>43</v>
      </c>
      <c r="B44" s="209">
        <f>+'DIST ENE 1'!B44+'FOFIR 4 AJ'!B44+'DIST FEB'!B44+'FEIEF 2019'!B44+'3ER AJ'!B44+'DIST MAR'!B44+'DIST ABR'!B44+'FEIEF 1 TRIM'!B44+'FOFIR 1 AJ'!B44+'DIST MAY'!B44+'AJ DEF'!B44+'DIST JUN'!B44+'1er Aj Cuat'!B44</f>
        <v>10132365.544054925</v>
      </c>
      <c r="C44" s="209">
        <f>+'DIST ENE 1'!C44+'FOFIR 4 AJ'!C44+'DIST FEB'!C44+'FEIEF 2019'!C44+'3ER AJ'!C44+'DIST MAR'!C44+'DIST ABR'!C44+'FEIEF 1 TRIM'!C44+'FOFIR 1 AJ'!C44+'DIST MAY'!C44+'AJ DEF'!C44+'DIST JUN'!C44+'1er Aj Cuat'!C44</f>
        <v>1379743.0125401989</v>
      </c>
      <c r="D44" s="209">
        <f>+'DIST ENE 1'!D44+'FOFIR 4 AJ'!D44+'DIST FEB'!D44+'FEIEF 2019'!D44+'3ER AJ'!D44+'DIST MAR'!D44+'DIST ABR'!D44+'FEIEF 1 TRIM'!D44+'FOFIR 1 AJ'!D44+'DIST MAY'!D44+'AJ DEF'!D44+'DIST JUN'!D44+'1er Aj Cuat'!D44</f>
        <v>2330154.2062532366</v>
      </c>
      <c r="E44" s="209">
        <f>+'DIST ENE 1'!E44+'FOFIR 4 AJ'!E44+'DIST FEB'!E44+'FEIEF 2019'!E44+'3ER AJ'!E44+'DIST MAR'!E44+'DIST ABR'!E44+'FEIEF 1 TRIM'!E44+'FOFIR 1 AJ'!E44+'DIST MAY'!E44+'AJ DEF'!E44+'DIST JUN'!E44+'1er Aj Cuat'!E44</f>
        <v>293467.54773228877</v>
      </c>
      <c r="F44" s="209">
        <f>+'DIST ENE 1'!F44+'FOFIR 4 AJ'!F44+'DIST FEB'!F44+'FEIEF 2019'!F44+'3ER AJ'!F44+'DIST MAR'!F44+'DIST ABR'!F44+'FEIEF 1 TRIM'!F44+'FOFIR 1 AJ'!F44+'DIST MAY'!F44+'AJ DEF'!F44+'DIST JUN'!F44+'1er Aj Cuat'!F44</f>
        <v>520937.81503913307</v>
      </c>
      <c r="G44" s="209">
        <f>+'DIST ENE 1'!G44+'FOFIR 4 AJ'!G44+'DIST FEB'!G44+'FEIEF 2019'!G44+'3ER AJ'!G44+'DIST MAR'!G44+'DIST ABR'!G44+'FEIEF 1 TRIM'!G44+'FOFIR 1 AJ'!G44+'DIST MAY'!G44+'AJ DEF'!G44+'DIST JUN'!G44+'1er Aj Cuat'!G44</f>
        <v>26572.743556215701</v>
      </c>
      <c r="H44" s="209">
        <f>+'DIST ENE 1'!H44+'FOFIR 4 AJ'!H44+'DIST FEB'!H44+'FEIEF 2019'!H44+'3ER AJ'!H44+'DIST MAR'!H44+'DIST ABR'!H44+'FEIEF 1 TRIM'!H44+'FOFIR 1 AJ'!H44+'DIST MAY'!H44+'AJ DEF'!H44+'DIST JUN'!H44+'1er Aj Cuat'!H44</f>
        <v>251089.01330637932</v>
      </c>
      <c r="I44" s="209">
        <f>+'DIST ENE 1'!I44+'FOFIR 4 AJ'!I44+'DIST FEB'!I44+'FEIEF 2019'!I44+'3ER AJ'!I44+'DIST MAR'!I44+'DIST ABR'!I44+'FEIEF 1 TRIM'!I44+'FOFIR 1 AJ'!I44+'DIST MAY'!I44+'AJ DEF'!I44+'DIST JUN'!I44+'1er Aj Cuat'!I44</f>
        <v>61293.760837891416</v>
      </c>
      <c r="J44" s="209">
        <f>+'DIST ENE 1'!J44+'FOFIR 4 AJ'!J44+'DIST FEB'!J44+'FEIEF 2019'!J44+'3ER AJ'!J44+'DIST MAR'!J44+'DIST ABR'!J44+'FEIEF 1 TRIM'!J44+'FOFIR 1 AJ'!J44+'DIST MAY'!J44+'AJ DEF'!J44+'DIST JUN'!J44+'1er Aj Cuat'!J44</f>
        <v>119262.48215424563</v>
      </c>
      <c r="K44" s="210">
        <f t="shared" si="0"/>
        <v>15114886.125474516</v>
      </c>
    </row>
    <row r="45" spans="1:11">
      <c r="A45" s="145" t="s">
        <v>44</v>
      </c>
      <c r="B45" s="209">
        <f>+'DIST ENE 1'!B45+'FOFIR 4 AJ'!B45+'DIST FEB'!B45+'FEIEF 2019'!B45+'3ER AJ'!B45+'DIST MAR'!B45+'DIST ABR'!B45+'FEIEF 1 TRIM'!B45+'FOFIR 1 AJ'!B45+'DIST MAY'!B45+'AJ DEF'!B45+'DIST JUN'!B45+'1er Aj Cuat'!B45</f>
        <v>29152404.523080256</v>
      </c>
      <c r="C45" s="209">
        <f>+'DIST ENE 1'!C45+'FOFIR 4 AJ'!C45+'DIST FEB'!C45+'FEIEF 2019'!C45+'3ER AJ'!C45+'DIST MAR'!C45+'DIST ABR'!C45+'FEIEF 1 TRIM'!C45+'FOFIR 1 AJ'!C45+'DIST MAY'!C45+'AJ DEF'!C45+'DIST JUN'!C45+'1er Aj Cuat'!C45</f>
        <v>3969737.0041160462</v>
      </c>
      <c r="D45" s="209">
        <f>+'DIST ENE 1'!D45+'FOFIR 4 AJ'!D45+'DIST FEB'!D45+'FEIEF 2019'!D45+'3ER AJ'!D45+'DIST MAR'!D45+'DIST ABR'!D45+'FEIEF 1 TRIM'!D45+'FOFIR 1 AJ'!D45+'DIST MAY'!D45+'AJ DEF'!D45+'DIST JUN'!D45+'1er Aj Cuat'!D45</f>
        <v>3779880.9896720559</v>
      </c>
      <c r="E45" s="209">
        <f>+'DIST ENE 1'!E45+'FOFIR 4 AJ'!E45+'DIST FEB'!E45+'FEIEF 2019'!E45+'3ER AJ'!E45+'DIST MAR'!E45+'DIST ABR'!E45+'FEIEF 1 TRIM'!E45+'FOFIR 1 AJ'!E45+'DIST MAY'!E45+'AJ DEF'!E45+'DIST JUN'!E45+'1er Aj Cuat'!E45</f>
        <v>844352.15337328427</v>
      </c>
      <c r="F45" s="209">
        <f>+'DIST ENE 1'!F45+'FOFIR 4 AJ'!F45+'DIST FEB'!F45+'FEIEF 2019'!F45+'3ER AJ'!F45+'DIST MAR'!F45+'DIST ABR'!F45+'FEIEF 1 TRIM'!F45+'FOFIR 1 AJ'!F45+'DIST MAY'!F45+'AJ DEF'!F45+'DIST JUN'!F45+'1er Aj Cuat'!F45</f>
        <v>1498819.7819512112</v>
      </c>
      <c r="G45" s="209">
        <f>+'DIST ENE 1'!G45+'FOFIR 4 AJ'!G45+'DIST FEB'!G45+'FEIEF 2019'!G45+'3ER AJ'!G45+'DIST MAR'!G45+'DIST ABR'!G45+'FEIEF 1 TRIM'!G45+'FOFIR 1 AJ'!G45+'DIST MAY'!G45+'AJ DEF'!G45+'DIST JUN'!G45+'1er Aj Cuat'!G45</f>
        <v>76453.950074215245</v>
      </c>
      <c r="H45" s="209">
        <f>+'DIST ENE 1'!H45+'FOFIR 4 AJ'!H45+'DIST FEB'!H45+'FEIEF 2019'!H45+'3ER AJ'!H45+'DIST MAR'!H45+'DIST ABR'!H45+'FEIEF 1 TRIM'!H45+'FOFIR 1 AJ'!H45+'DIST MAY'!H45+'AJ DEF'!H45+'DIST JUN'!H45+'1er Aj Cuat'!H45</f>
        <v>722422.46446620789</v>
      </c>
      <c r="I45" s="209">
        <f>+'DIST ENE 1'!I45+'FOFIR 4 AJ'!I45+'DIST FEB'!I45+'FEIEF 2019'!I45+'3ER AJ'!I45+'DIST MAR'!I45+'DIST ABR'!I45+'FEIEF 1 TRIM'!I45+'FOFIR 1 AJ'!I45+'DIST MAY'!I45+'AJ DEF'!I45+'DIST JUN'!I45+'1er Aj Cuat'!I45</f>
        <v>176351.76138464219</v>
      </c>
      <c r="J45" s="209">
        <f>+'DIST ENE 1'!J45+'FOFIR 4 AJ'!J45+'DIST FEB'!J45+'FEIEF 2019'!J45+'3ER AJ'!J45+'DIST MAR'!J45+'DIST ABR'!J45+'FEIEF 1 TRIM'!J45+'FOFIR 1 AJ'!J45+'DIST MAY'!J45+'AJ DEF'!J45+'DIST JUN'!J45+'1er Aj Cuat'!J45</f>
        <v>595855.27861546923</v>
      </c>
      <c r="K45" s="210">
        <f t="shared" si="0"/>
        <v>40816277.906733394</v>
      </c>
    </row>
    <row r="46" spans="1:11">
      <c r="A46" s="145" t="s">
        <v>45</v>
      </c>
      <c r="B46" s="209">
        <f>+'DIST ENE 1'!B46+'FOFIR 4 AJ'!B46+'DIST FEB'!B46+'FEIEF 2019'!B46+'3ER AJ'!B46+'DIST MAR'!B46+'DIST ABR'!B46+'FEIEF 1 TRIM'!B46+'FOFIR 1 AJ'!B46+'DIST MAY'!B46+'AJ DEF'!B46+'DIST JUN'!B46+'1er Aj Cuat'!B46</f>
        <v>25087172.453008395</v>
      </c>
      <c r="C46" s="209">
        <f>+'DIST ENE 1'!C46+'FOFIR 4 AJ'!C46+'DIST FEB'!C46+'FEIEF 2019'!C46+'3ER AJ'!C46+'DIST MAR'!C46+'DIST ABR'!C46+'FEIEF 1 TRIM'!C46+'FOFIR 1 AJ'!C46+'DIST MAY'!C46+'AJ DEF'!C46+'DIST JUN'!C46+'1er Aj Cuat'!C46</f>
        <v>3416166.8117805566</v>
      </c>
      <c r="D46" s="209">
        <f>+'DIST ENE 1'!D46+'FOFIR 4 AJ'!D46+'DIST FEB'!D46+'FEIEF 2019'!D46+'3ER AJ'!D46+'DIST MAR'!D46+'DIST ABR'!D46+'FEIEF 1 TRIM'!D46+'FOFIR 1 AJ'!D46+'DIST MAY'!D46+'AJ DEF'!D46+'DIST JUN'!D46+'1er Aj Cuat'!D46</f>
        <v>932963.48766888003</v>
      </c>
      <c r="E46" s="209">
        <f>+'DIST ENE 1'!E46+'FOFIR 4 AJ'!E46+'DIST FEB'!E46+'FEIEF 2019'!E46+'3ER AJ'!E46+'DIST MAR'!E46+'DIST ABR'!E46+'FEIEF 1 TRIM'!E46+'FOFIR 1 AJ'!E46+'DIST MAY'!E46+'AJ DEF'!E46+'DIST JUN'!E46+'1er Aj Cuat'!E46</f>
        <v>726609.29447429441</v>
      </c>
      <c r="F46" s="209">
        <f>+'DIST ENE 1'!F46+'FOFIR 4 AJ'!F46+'DIST FEB'!F46+'FEIEF 2019'!F46+'3ER AJ'!F46+'DIST MAR'!F46+'DIST ABR'!F46+'FEIEF 1 TRIM'!F46+'FOFIR 1 AJ'!F46+'DIST MAY'!F46+'AJ DEF'!F46+'DIST JUN'!F46+'1er Aj Cuat'!F46</f>
        <v>1289813.000365759</v>
      </c>
      <c r="G46" s="209">
        <f>+'DIST ENE 1'!G46+'FOFIR 4 AJ'!G46+'DIST FEB'!G46+'FEIEF 2019'!G46+'3ER AJ'!G46+'DIST MAR'!G46+'DIST ABR'!G46+'FEIEF 1 TRIM'!G46+'FOFIR 1 AJ'!G46+'DIST MAY'!G46+'AJ DEF'!G46+'DIST JUN'!G46+'1er Aj Cuat'!G46</f>
        <v>65792.632258070546</v>
      </c>
      <c r="H46" s="209">
        <f>+'DIST ENE 1'!H46+'FOFIR 4 AJ'!H46+'DIST FEB'!H46+'FEIEF 2019'!H46+'3ER AJ'!H46+'DIST MAR'!H46+'DIST ABR'!H46+'FEIEF 1 TRIM'!H46+'FOFIR 1 AJ'!H46+'DIST MAY'!H46+'AJ DEF'!H46+'DIST JUN'!H46+'1er Aj Cuat'!H46</f>
        <v>621682.40481304028</v>
      </c>
      <c r="I46" s="209">
        <f>+'DIST ENE 1'!I46+'FOFIR 4 AJ'!I46+'DIST FEB'!I46+'FEIEF 2019'!I46+'3ER AJ'!I46+'DIST MAR'!I46+'DIST ABR'!I46+'FEIEF 1 TRIM'!I46+'FOFIR 1 AJ'!I46+'DIST MAY'!I46+'AJ DEF'!I46+'DIST JUN'!I46+'1er Aj Cuat'!I46</f>
        <v>151759.93619139193</v>
      </c>
      <c r="J46" s="209">
        <f>+'DIST ENE 1'!J46+'FOFIR 4 AJ'!J46+'DIST FEB'!J46+'FEIEF 2019'!J46+'3ER AJ'!J46+'DIST MAR'!J46+'DIST ABR'!J46+'FEIEF 1 TRIM'!J46+'FOFIR 1 AJ'!J46+'DIST MAY'!J46+'AJ DEF'!J46+'DIST JUN'!J46+'1er Aj Cuat'!J46</f>
        <v>875565.46792631445</v>
      </c>
      <c r="K46" s="210">
        <f t="shared" si="0"/>
        <v>33167525.4884867</v>
      </c>
    </row>
    <row r="47" spans="1:11">
      <c r="A47" s="145" t="s">
        <v>46</v>
      </c>
      <c r="B47" s="209">
        <f>+'DIST ENE 1'!B47+'FOFIR 4 AJ'!B47+'DIST FEB'!B47+'FEIEF 2019'!B47+'3ER AJ'!B47+'DIST MAR'!B47+'DIST ABR'!B47+'FEIEF 1 TRIM'!B47+'FOFIR 1 AJ'!B47+'DIST MAY'!B47+'AJ DEF'!B47+'DIST JUN'!B47+'1er Aj Cuat'!B47</f>
        <v>227002539.70222387</v>
      </c>
      <c r="C47" s="209">
        <f>+'DIST ENE 1'!C47+'FOFIR 4 AJ'!C47+'DIST FEB'!C47+'FEIEF 2019'!C47+'3ER AJ'!C47+'DIST MAR'!C47+'DIST ABR'!C47+'FEIEF 1 TRIM'!C47+'FOFIR 1 AJ'!C47+'DIST MAY'!C47+'AJ DEF'!C47+'DIST JUN'!C47+'1er Aj Cuat'!C47</f>
        <v>30911356.94041286</v>
      </c>
      <c r="D47" s="209">
        <f>+'DIST ENE 1'!D47+'FOFIR 4 AJ'!D47+'DIST FEB'!D47+'FEIEF 2019'!D47+'3ER AJ'!D47+'DIST MAR'!D47+'DIST ABR'!D47+'FEIEF 1 TRIM'!D47+'FOFIR 1 AJ'!D47+'DIST MAY'!D47+'AJ DEF'!D47+'DIST JUN'!D47+'1er Aj Cuat'!D47</f>
        <v>4450109.5242261142</v>
      </c>
      <c r="E47" s="209">
        <f>+'DIST ENE 1'!E47+'FOFIR 4 AJ'!E47+'DIST FEB'!E47+'FEIEF 2019'!E47+'3ER AJ'!E47+'DIST MAR'!E47+'DIST ABR'!E47+'FEIEF 1 TRIM'!E47+'FOFIR 1 AJ'!E47+'DIST MAY'!E47+'AJ DEF'!E47+'DIST JUN'!E47+'1er Aj Cuat'!E47</f>
        <v>6574760.6879916191</v>
      </c>
      <c r="F47" s="209">
        <f>+'DIST ENE 1'!F47+'FOFIR 4 AJ'!F47+'DIST FEB'!F47+'FEIEF 2019'!F47+'3ER AJ'!F47+'DIST MAR'!F47+'DIST ABR'!F47+'FEIEF 1 TRIM'!F47+'FOFIR 1 AJ'!F47+'DIST MAY'!F47+'AJ DEF'!F47+'DIST JUN'!F47+'1er Aj Cuat'!F47</f>
        <v>11670937.702222472</v>
      </c>
      <c r="G47" s="209">
        <f>+'DIST ENE 1'!G47+'FOFIR 4 AJ'!G47+'DIST FEB'!G47+'FEIEF 2019'!G47+'3ER AJ'!G47+'DIST MAR'!G47+'DIST ABR'!G47+'FEIEF 1 TRIM'!G47+'FOFIR 1 AJ'!G47+'DIST MAY'!G47+'AJ DEF'!G47+'DIST JUN'!G47+'1er Aj Cuat'!G47</f>
        <v>595327.93678729201</v>
      </c>
      <c r="H47" s="209">
        <f>+'DIST ENE 1'!H47+'FOFIR 4 AJ'!H47+'DIST FEB'!H47+'FEIEF 2019'!H47+'3ER AJ'!H47+'DIST MAR'!H47+'DIST ABR'!H47+'FEIEF 1 TRIM'!H47+'FOFIR 1 AJ'!H47+'DIST MAY'!H47+'AJ DEF'!H47+'DIST JUN'!H47+'1er Aj Cuat'!H47</f>
        <v>5625324.4579511387</v>
      </c>
      <c r="I47" s="209">
        <f>+'DIST ENE 1'!I47+'FOFIR 4 AJ'!I47+'DIST FEB'!I47+'FEIEF 2019'!I47+'3ER AJ'!I47+'DIST MAR'!I47+'DIST ABR'!I47+'FEIEF 1 TRIM'!I47+'FOFIR 1 AJ'!I47+'DIST MAY'!I47+'AJ DEF'!I47+'DIST JUN'!I47+'1er Aj Cuat'!I47</f>
        <v>1373207.4033063164</v>
      </c>
      <c r="J47" s="209">
        <f>+'DIST ENE 1'!J47+'FOFIR 4 AJ'!J47+'DIST FEB'!J47+'FEIEF 2019'!J47+'3ER AJ'!J47+'DIST MAR'!J47+'DIST ABR'!J47+'FEIEF 1 TRIM'!J47+'FOFIR 1 AJ'!J47+'DIST MAY'!J47+'AJ DEF'!J47+'DIST JUN'!J47+'1er Aj Cuat'!J47</f>
        <v>6967757.3637026362</v>
      </c>
      <c r="K47" s="210">
        <f t="shared" si="0"/>
        <v>295171321.71882433</v>
      </c>
    </row>
    <row r="48" spans="1:11">
      <c r="A48" s="145" t="s">
        <v>47</v>
      </c>
      <c r="B48" s="209">
        <f>+'DIST ENE 1'!B48+'FOFIR 4 AJ'!B48+'DIST FEB'!B48+'FEIEF 2019'!B48+'3ER AJ'!B48+'DIST MAR'!B48+'DIST ABR'!B48+'FEIEF 1 TRIM'!B48+'FOFIR 1 AJ'!B48+'DIST MAY'!B48+'AJ DEF'!B48+'DIST JUN'!B48+'1er Aj Cuat'!B48</f>
        <v>438626758.76234585</v>
      </c>
      <c r="C48" s="209">
        <f>+'DIST ENE 1'!C48+'FOFIR 4 AJ'!C48+'DIST FEB'!C48+'FEIEF 2019'!C48+'3ER AJ'!C48+'DIST MAR'!C48+'DIST ABR'!C48+'FEIEF 1 TRIM'!C48+'FOFIR 1 AJ'!C48+'DIST MAY'!C48+'AJ DEF'!C48+'DIST JUN'!C48+'1er Aj Cuat'!C48</f>
        <v>59728619.430888288</v>
      </c>
      <c r="D48" s="209">
        <f>+'DIST ENE 1'!D48+'FOFIR 4 AJ'!D48+'DIST FEB'!D48+'FEIEF 2019'!D48+'3ER AJ'!D48+'DIST MAR'!D48+'DIST ABR'!D48+'FEIEF 1 TRIM'!D48+'FOFIR 1 AJ'!D48+'DIST MAY'!D48+'AJ DEF'!D48+'DIST JUN'!D48+'1er Aj Cuat'!D48</f>
        <v>9171389.0447654761</v>
      </c>
      <c r="E48" s="209">
        <f>+'DIST ENE 1'!E48+'FOFIR 4 AJ'!E48+'DIST FEB'!E48+'FEIEF 2019'!E48+'3ER AJ'!E48+'DIST MAR'!E48+'DIST ABR'!E48+'FEIEF 1 TRIM'!E48+'FOFIR 1 AJ'!E48+'DIST MAY'!E48+'AJ DEF'!E48+'DIST JUN'!E48+'1er Aj Cuat'!E48</f>
        <v>12704113.240296066</v>
      </c>
      <c r="F48" s="209">
        <f>+'DIST ENE 1'!F48+'FOFIR 4 AJ'!F48+'DIST FEB'!F48+'FEIEF 2019'!F48+'3ER AJ'!F48+'DIST MAR'!F48+'DIST ABR'!F48+'FEIEF 1 TRIM'!F48+'FOFIR 1 AJ'!F48+'DIST MAY'!F48+'AJ DEF'!F48+'DIST JUN'!F48+'1er Aj Cuat'!F48</f>
        <v>22551226.002838209</v>
      </c>
      <c r="G48" s="209">
        <f>+'DIST ENE 1'!G48+'FOFIR 4 AJ'!G48+'DIST FEB'!G48+'FEIEF 2019'!G48+'3ER AJ'!G48+'DIST MAR'!G48+'DIST ABR'!G48+'FEIEF 1 TRIM'!G48+'FOFIR 1 AJ'!G48+'DIST MAY'!G48+'AJ DEF'!G48+'DIST JUN'!G48+'1er Aj Cuat'!G48</f>
        <v>1150325.2944051819</v>
      </c>
      <c r="H48" s="209">
        <f>+'DIST ENE 1'!H48+'FOFIR 4 AJ'!H48+'DIST FEB'!H48+'FEIEF 2019'!H48+'3ER AJ'!H48+'DIST MAR'!H48+'DIST ABR'!H48+'FEIEF 1 TRIM'!H48+'FOFIR 1 AJ'!H48+'DIST MAY'!H48+'AJ DEF'!H48+'DIST JUN'!H48+'1er Aj Cuat'!H48</f>
        <v>10869560.478108987</v>
      </c>
      <c r="I48" s="209">
        <f>+'DIST ENE 1'!I48+'FOFIR 4 AJ'!I48+'DIST FEB'!I48+'FEIEF 2019'!I48+'3ER AJ'!I48+'DIST MAR'!I48+'DIST ABR'!I48+'FEIEF 1 TRIM'!I48+'FOFIR 1 AJ'!I48+'DIST MAY'!I48+'AJ DEF'!I48+'DIST JUN'!I48+'1er Aj Cuat'!I48</f>
        <v>2653386.6678796737</v>
      </c>
      <c r="J48" s="209">
        <f>+'DIST ENE 1'!J48+'FOFIR 4 AJ'!J48+'DIST FEB'!J48+'FEIEF 2019'!J48+'3ER AJ'!J48+'DIST MAR'!J48+'DIST ABR'!J48+'FEIEF 1 TRIM'!J48+'FOFIR 1 AJ'!J48+'DIST MAY'!J48+'AJ DEF'!J48+'DIST JUN'!J48+'1er Aj Cuat'!J48</f>
        <v>5303679.5456358092</v>
      </c>
      <c r="K48" s="210">
        <f t="shared" si="0"/>
        <v>562759058.46716368</v>
      </c>
    </row>
    <row r="49" spans="1:11">
      <c r="A49" s="145" t="s">
        <v>48</v>
      </c>
      <c r="B49" s="209">
        <f>+'DIST ENE 1'!B49+'FOFIR 4 AJ'!B49+'DIST FEB'!B49+'FEIEF 2019'!B49+'3ER AJ'!B49+'DIST MAR'!B49+'DIST ABR'!B49+'FEIEF 1 TRIM'!B49+'FOFIR 1 AJ'!B49+'DIST MAY'!B49+'AJ DEF'!B49+'DIST JUN'!B49+'1er Aj Cuat'!B49</f>
        <v>118194481.33510801</v>
      </c>
      <c r="C49" s="209">
        <f>+'DIST ENE 1'!C49+'FOFIR 4 AJ'!C49+'DIST FEB'!C49+'FEIEF 2019'!C49+'3ER AJ'!C49+'DIST MAR'!C49+'DIST ABR'!C49+'FEIEF 1 TRIM'!C49+'FOFIR 1 AJ'!C49+'DIST MAY'!C49+'AJ DEF'!C49+'DIST JUN'!C49+'1er Aj Cuat'!C49</f>
        <v>16094761.784291597</v>
      </c>
      <c r="D49" s="209">
        <f>+'DIST ENE 1'!D49+'FOFIR 4 AJ'!D49+'DIST FEB'!D49+'FEIEF 2019'!D49+'3ER AJ'!D49+'DIST MAR'!D49+'DIST ABR'!D49+'FEIEF 1 TRIM'!D49+'FOFIR 1 AJ'!D49+'DIST MAY'!D49+'AJ DEF'!D49+'DIST JUN'!D49+'1er Aj Cuat'!D49</f>
        <v>2778743.6470496254</v>
      </c>
      <c r="E49" s="209">
        <f>+'DIST ENE 1'!E49+'FOFIR 4 AJ'!E49+'DIST FEB'!E49+'FEIEF 2019'!E49+'3ER AJ'!E49+'DIST MAR'!E49+'DIST ABR'!E49+'FEIEF 1 TRIM'!E49+'FOFIR 1 AJ'!E49+'DIST MAY'!E49+'AJ DEF'!E49+'DIST JUN'!E49+'1er Aj Cuat'!E49</f>
        <v>3423311.6089318115</v>
      </c>
      <c r="F49" s="209">
        <f>+'DIST ENE 1'!F49+'FOFIR 4 AJ'!F49+'DIST FEB'!F49+'FEIEF 2019'!F49+'3ER AJ'!F49+'DIST MAR'!F49+'DIST ABR'!F49+'FEIEF 1 TRIM'!F49+'FOFIR 1 AJ'!F49+'DIST MAY'!F49+'AJ DEF'!F49+'DIST JUN'!F49+'1er Aj Cuat'!F49</f>
        <v>6076762.0935785864</v>
      </c>
      <c r="G49" s="209">
        <f>+'DIST ENE 1'!G49+'FOFIR 4 AJ'!G49+'DIST FEB'!G49+'FEIEF 2019'!G49+'3ER AJ'!G49+'DIST MAR'!G49+'DIST ABR'!G49+'FEIEF 1 TRIM'!G49+'FOFIR 1 AJ'!G49+'DIST MAY'!G49+'AJ DEF'!G49+'DIST JUN'!G49+'1er Aj Cuat'!G49</f>
        <v>309972.20033386524</v>
      </c>
      <c r="H49" s="209">
        <f>+'DIST ENE 1'!H49+'FOFIR 4 AJ'!H49+'DIST FEB'!H49+'FEIEF 2019'!H49+'3ER AJ'!H49+'DIST MAR'!H49+'DIST ABR'!H49+'FEIEF 1 TRIM'!H49+'FOFIR 1 AJ'!H49+'DIST MAY'!H49+'AJ DEF'!H49+'DIST JUN'!H49+'1er Aj Cuat'!H49</f>
        <v>2928964.1760017667</v>
      </c>
      <c r="I49" s="209">
        <f>+'DIST ENE 1'!I49+'FOFIR 4 AJ'!I49+'DIST FEB'!I49+'FEIEF 2019'!I49+'3ER AJ'!I49+'DIST MAR'!I49+'DIST ABR'!I49+'FEIEF 1 TRIM'!I49+'FOFIR 1 AJ'!I49+'DIST MAY'!I49+'AJ DEF'!I49+'DIST JUN'!I49+'1er Aj Cuat'!I49</f>
        <v>714994.36531515815</v>
      </c>
      <c r="J49" s="209">
        <f>+'DIST ENE 1'!J49+'FOFIR 4 AJ'!J49+'DIST FEB'!J49+'FEIEF 2019'!J49+'3ER AJ'!J49+'DIST MAR'!J49+'DIST ABR'!J49+'FEIEF 1 TRIM'!J49+'FOFIR 1 AJ'!J49+'DIST MAY'!J49+'AJ DEF'!J49+'DIST JUN'!J49+'1er Aj Cuat'!J49</f>
        <v>4532134.0226247543</v>
      </c>
      <c r="K49" s="210">
        <f t="shared" si="0"/>
        <v>155054125.23323518</v>
      </c>
    </row>
    <row r="50" spans="1:11">
      <c r="A50" s="145" t="s">
        <v>49</v>
      </c>
      <c r="B50" s="209">
        <f>+'DIST ENE 1'!B50+'FOFIR 4 AJ'!B50+'DIST FEB'!B50+'FEIEF 2019'!B50+'3ER AJ'!B50+'DIST MAR'!B50+'DIST ABR'!B50+'FEIEF 1 TRIM'!B50+'FOFIR 1 AJ'!B50+'DIST MAY'!B50+'AJ DEF'!B50+'DIST JUN'!B50+'1er Aj Cuat'!B50</f>
        <v>37674118.091050349</v>
      </c>
      <c r="C50" s="209">
        <f>+'DIST ENE 1'!C50+'FOFIR 4 AJ'!C50+'DIST FEB'!C50+'FEIEF 2019'!C50+'3ER AJ'!C50+'DIST MAR'!C50+'DIST ABR'!C50+'FEIEF 1 TRIM'!C50+'FOFIR 1 AJ'!C50+'DIST MAY'!C50+'AJ DEF'!C50+'DIST JUN'!C50+'1er Aj Cuat'!C50</f>
        <v>5130154.5491753556</v>
      </c>
      <c r="D50" s="209">
        <f>+'DIST ENE 1'!D50+'FOFIR 4 AJ'!D50+'DIST FEB'!D50+'FEIEF 2019'!D50+'3ER AJ'!D50+'DIST MAR'!D50+'DIST ABR'!D50+'FEIEF 1 TRIM'!D50+'FOFIR 1 AJ'!D50+'DIST MAY'!D50+'AJ DEF'!D50+'DIST JUN'!D50+'1er Aj Cuat'!D50</f>
        <v>3084279.1191481431</v>
      </c>
      <c r="E50" s="209">
        <f>+'DIST ENE 1'!E50+'FOFIR 4 AJ'!E50+'DIST FEB'!E50+'FEIEF 2019'!E50+'3ER AJ'!E50+'DIST MAR'!E50+'DIST ABR'!E50+'FEIEF 1 TRIM'!E50+'FOFIR 1 AJ'!E50+'DIST MAY'!E50+'AJ DEF'!E50+'DIST JUN'!E50+'1er Aj Cuat'!E50</f>
        <v>1091169.7767994844</v>
      </c>
      <c r="F50" s="209">
        <f>+'DIST ENE 1'!F50+'FOFIR 4 AJ'!F50+'DIST FEB'!F50+'FEIEF 2019'!F50+'3ER AJ'!F50+'DIST MAR'!F50+'DIST ABR'!F50+'FEIEF 1 TRIM'!F50+'FOFIR 1 AJ'!F50+'DIST MAY'!F50+'AJ DEF'!F50+'DIST JUN'!F50+'1er Aj Cuat'!F50</f>
        <v>1936948.7486950515</v>
      </c>
      <c r="G50" s="209">
        <f>+'DIST ENE 1'!G50+'FOFIR 4 AJ'!G50+'DIST FEB'!G50+'FEIEF 2019'!G50+'3ER AJ'!G50+'DIST MAR'!G50+'DIST ABR'!G50+'FEIEF 1 TRIM'!G50+'FOFIR 1 AJ'!G50+'DIST MAY'!G50+'AJ DEF'!G50+'DIST JUN'!G50+'1er Aj Cuat'!G50</f>
        <v>98802.661075276395</v>
      </c>
      <c r="H50" s="209">
        <f>+'DIST ENE 1'!H50+'FOFIR 4 AJ'!H50+'DIST FEB'!H50+'FEIEF 2019'!H50+'3ER AJ'!H50+'DIST MAR'!H50+'DIST ABR'!H50+'FEIEF 1 TRIM'!H50+'FOFIR 1 AJ'!H50+'DIST MAY'!H50+'AJ DEF'!H50+'DIST JUN'!H50+'1er Aj Cuat'!H50</f>
        <v>933598.0919302851</v>
      </c>
      <c r="I50" s="209">
        <f>+'DIST ENE 1'!I50+'FOFIR 4 AJ'!I50+'DIST FEB'!I50+'FEIEF 2019'!I50+'3ER AJ'!I50+'DIST MAR'!I50+'DIST ABR'!I50+'FEIEF 1 TRIM'!I50+'FOFIR 1 AJ'!I50+'DIST MAY'!I50+'AJ DEF'!I50+'DIST JUN'!I50+'1er Aj Cuat'!I50</f>
        <v>227902.19855482937</v>
      </c>
      <c r="J50" s="209">
        <f>+'DIST ENE 1'!J50+'FOFIR 4 AJ'!J50+'DIST FEB'!J50+'FEIEF 2019'!J50+'3ER AJ'!J50+'DIST MAR'!J50+'DIST ABR'!J50+'FEIEF 1 TRIM'!J50+'FOFIR 1 AJ'!J50+'DIST MAY'!J50+'AJ DEF'!J50+'DIST JUN'!J50+'1er Aj Cuat'!J50</f>
        <v>924792.56373570871</v>
      </c>
      <c r="K50" s="210">
        <f t="shared" si="0"/>
        <v>51101765.800164491</v>
      </c>
    </row>
    <row r="51" spans="1:11">
      <c r="A51" s="145" t="s">
        <v>50</v>
      </c>
      <c r="B51" s="209">
        <f>+'DIST ENE 1'!B51+'FOFIR 4 AJ'!B51+'DIST FEB'!B51+'FEIEF 2019'!B51+'3ER AJ'!B51+'DIST MAR'!B51+'DIST ABR'!B51+'FEIEF 1 TRIM'!B51+'FOFIR 1 AJ'!B51+'DIST MAY'!B51+'AJ DEF'!B51+'DIST JUN'!B51+'1er Aj Cuat'!B51</f>
        <v>7569708.3308103811</v>
      </c>
      <c r="C51" s="209">
        <f>+'DIST ENE 1'!C51+'FOFIR 4 AJ'!C51+'DIST FEB'!C51+'FEIEF 2019'!C51+'3ER AJ'!C51+'DIST MAR'!C51+'DIST ABR'!C51+'FEIEF 1 TRIM'!C51+'FOFIR 1 AJ'!C51+'DIST MAY'!C51+'AJ DEF'!C51+'DIST JUN'!C51+'1er Aj Cuat'!C51</f>
        <v>1030781.2258639864</v>
      </c>
      <c r="D51" s="209">
        <f>+'DIST ENE 1'!D51+'FOFIR 4 AJ'!D51+'DIST FEB'!D51+'FEIEF 2019'!D51+'3ER AJ'!D51+'DIST MAR'!D51+'DIST ABR'!D51+'FEIEF 1 TRIM'!D51+'FOFIR 1 AJ'!D51+'DIST MAY'!D51+'AJ DEF'!D51+'DIST JUN'!D51+'1er Aj Cuat'!D51</f>
        <v>1359275.3511332639</v>
      </c>
      <c r="E51" s="209">
        <f>+'DIST ENE 1'!E51+'FOFIR 4 AJ'!E51+'DIST FEB'!E51+'FEIEF 2019'!E51+'3ER AJ'!E51+'DIST MAR'!E51+'DIST ABR'!E51+'FEIEF 1 TRIM'!E51+'FOFIR 1 AJ'!E51+'DIST MAY'!E51+'AJ DEF'!E51+'DIST JUN'!E51+'1er Aj Cuat'!E51</f>
        <v>219244.33452709601</v>
      </c>
      <c r="F51" s="209">
        <f>+'DIST ENE 1'!F51+'FOFIR 4 AJ'!F51+'DIST FEB'!F51+'FEIEF 2019'!F51+'3ER AJ'!F51+'DIST MAR'!F51+'DIST ABR'!F51+'FEIEF 1 TRIM'!F51+'FOFIR 1 AJ'!F51+'DIST MAY'!F51+'AJ DEF'!F51+'DIST JUN'!F51+'1er Aj Cuat'!F51</f>
        <v>389183.28609350324</v>
      </c>
      <c r="G51" s="209">
        <f>+'DIST ENE 1'!G51+'FOFIR 4 AJ'!G51+'DIST FEB'!G51+'FEIEF 2019'!G51+'3ER AJ'!G51+'DIST MAR'!G51+'DIST ABR'!G51+'FEIEF 1 TRIM'!G51+'FOFIR 1 AJ'!G51+'DIST MAY'!G51+'AJ DEF'!G51+'DIST JUN'!G51+'1er Aj Cuat'!G51</f>
        <v>19852.019490946572</v>
      </c>
      <c r="H51" s="209">
        <f>+'DIST ENE 1'!H51+'FOFIR 4 AJ'!H51+'DIST FEB'!H51+'FEIEF 2019'!H51+'3ER AJ'!H51+'DIST MAR'!H51+'DIST ABR'!H51+'FEIEF 1 TRIM'!H51+'FOFIR 1 AJ'!H51+'DIST MAY'!H51+'AJ DEF'!H51+'DIST JUN'!H51+'1er Aj Cuat'!H51</f>
        <v>187584.09253359982</v>
      </c>
      <c r="I51" s="209">
        <f>+'DIST ENE 1'!I51+'FOFIR 4 AJ'!I51+'DIST FEB'!I51+'FEIEF 2019'!I51+'3ER AJ'!I51+'DIST MAR'!I51+'DIST ABR'!I51+'FEIEF 1 TRIM'!I51+'FOFIR 1 AJ'!I51+'DIST MAY'!I51+'AJ DEF'!I51+'DIST JUN'!I51+'1er Aj Cuat'!I51</f>
        <v>45791.467947336278</v>
      </c>
      <c r="J51" s="209">
        <f>+'DIST ENE 1'!J51+'FOFIR 4 AJ'!J51+'DIST FEB'!J51+'FEIEF 2019'!J51+'3ER AJ'!J51+'DIST MAR'!J51+'DIST ABR'!J51+'FEIEF 1 TRIM'!J51+'FOFIR 1 AJ'!J51+'DIST MAY'!J51+'AJ DEF'!J51+'DIST JUN'!J51+'1er Aj Cuat'!J51</f>
        <v>67534.470820563947</v>
      </c>
      <c r="K51" s="210">
        <f t="shared" si="0"/>
        <v>10888954.579220677</v>
      </c>
    </row>
    <row r="52" spans="1:11" ht="13.5" thickBot="1">
      <c r="A52" s="145" t="s">
        <v>51</v>
      </c>
      <c r="B52" s="209">
        <f>+'DIST ENE 1'!B52+'FOFIR 4 AJ'!B52+'DIST FEB'!B52+'FEIEF 2019'!B52+'3ER AJ'!B52+'DIST MAR'!B52+'DIST ABR'!B52+'FEIEF 1 TRIM'!B52+'FOFIR 1 AJ'!B52+'DIST MAY'!B52+'AJ DEF'!B52+'DIST JUN'!B52+'1er Aj Cuat'!B52</f>
        <v>10428871.043167472</v>
      </c>
      <c r="C52" s="209">
        <f>+'DIST ENE 1'!C52+'FOFIR 4 AJ'!C52+'DIST FEB'!C52+'FEIEF 2019'!C52+'3ER AJ'!C52+'DIST MAR'!C52+'DIST ABR'!C52+'FEIEF 1 TRIM'!C52+'FOFIR 1 AJ'!C52+'DIST MAY'!C52+'AJ DEF'!C52+'DIST JUN'!C52+'1er Aj Cuat'!C52</f>
        <v>1420118.7163974601</v>
      </c>
      <c r="D52" s="209">
        <f>+'DIST ENE 1'!D52+'FOFIR 4 AJ'!D52+'DIST FEB'!D52+'FEIEF 2019'!D52+'3ER AJ'!D52+'DIST MAR'!D52+'DIST ABR'!D52+'FEIEF 1 TRIM'!D52+'FOFIR 1 AJ'!D52+'DIST MAY'!D52+'AJ DEF'!D52+'DIST JUN'!D52+'1er Aj Cuat'!D52</f>
        <v>2236727.7126880302</v>
      </c>
      <c r="E52" s="209">
        <f>+'DIST ENE 1'!E52+'FOFIR 4 AJ'!E52+'DIST FEB'!E52+'FEIEF 2019'!E52+'3ER AJ'!E52+'DIST MAR'!E52+'DIST ABR'!E52+'FEIEF 1 TRIM'!E52+'FOFIR 1 AJ'!E52+'DIST MAY'!E52+'AJ DEF'!E52+'DIST JUN'!E52+'1er Aj Cuat'!E52</f>
        <v>302055.34900489013</v>
      </c>
      <c r="F52" s="209">
        <f>+'DIST ENE 1'!F52+'FOFIR 4 AJ'!F52+'DIST FEB'!F52+'FEIEF 2019'!F52+'3ER AJ'!F52+'DIST MAR'!F52+'DIST ABR'!F52+'FEIEF 1 TRIM'!F52+'FOFIR 1 AJ'!F52+'DIST MAY'!F52+'AJ DEF'!F52+'DIST JUN'!F52+'1er Aj Cuat'!F52</f>
        <v>536182.12557877856</v>
      </c>
      <c r="G52" s="209">
        <f>+'DIST ENE 1'!G52+'FOFIR 4 AJ'!G52+'DIST FEB'!G52+'FEIEF 2019'!G52+'3ER AJ'!G52+'DIST MAR'!G52+'DIST ABR'!G52+'FEIEF 1 TRIM'!G52+'FOFIR 1 AJ'!G52+'DIST MAY'!G52+'AJ DEF'!G52+'DIST JUN'!G52+'1er Aj Cuat'!G52</f>
        <v>27350.347222079126</v>
      </c>
      <c r="H52" s="209">
        <f>+'DIST ENE 1'!H52+'FOFIR 4 AJ'!H52+'DIST FEB'!H52+'FEIEF 2019'!H52+'3ER AJ'!H52+'DIST MAR'!H52+'DIST ABR'!H52+'FEIEF 1 TRIM'!H52+'FOFIR 1 AJ'!H52+'DIST MAY'!H52+'AJ DEF'!H52+'DIST JUN'!H52+'1er Aj Cuat'!H52</f>
        <v>258436.68280057426</v>
      </c>
      <c r="I52" s="209">
        <f>+'DIST ENE 1'!I52+'FOFIR 4 AJ'!I52+'DIST FEB'!I52+'FEIEF 2019'!I52+'3ER AJ'!I52+'DIST MAR'!I52+'DIST ABR'!I52+'FEIEF 1 TRIM'!I52+'FOFIR 1 AJ'!I52+'DIST MAY'!I52+'AJ DEF'!I52+'DIST JUN'!I52+'1er Aj Cuat'!I52</f>
        <v>63087.412781329964</v>
      </c>
      <c r="J52" s="209">
        <f>+'DIST ENE 1'!J52+'FOFIR 4 AJ'!J52+'DIST FEB'!J52+'FEIEF 2019'!J52+'3ER AJ'!J52+'DIST MAR'!J52+'DIST ABR'!J52+'FEIEF 1 TRIM'!J52+'FOFIR 1 AJ'!J52+'DIST MAY'!J52+'AJ DEF'!J52+'DIST JUN'!J52+'1er Aj Cuat'!J52</f>
        <v>82758.057708163164</v>
      </c>
      <c r="K52" s="210">
        <f t="shared" si="0"/>
        <v>15355587.447348777</v>
      </c>
    </row>
    <row r="53" spans="1:11" ht="14.25" thickTop="1" thickBot="1">
      <c r="A53" s="146" t="s">
        <v>52</v>
      </c>
      <c r="B53" s="211">
        <f t="shared" ref="B53:E53" si="1">SUM(B2:B52)</f>
        <v>3137937250.1983109</v>
      </c>
      <c r="C53" s="211">
        <f t="shared" si="1"/>
        <v>427298736.50196612</v>
      </c>
      <c r="D53" s="211">
        <f t="shared" si="1"/>
        <v>104492283.93074785</v>
      </c>
      <c r="E53" s="211">
        <f t="shared" si="1"/>
        <v>90885267.19151184</v>
      </c>
      <c r="F53" s="211">
        <f>SUM(F2:F52)</f>
        <v>161331543.72893128</v>
      </c>
      <c r="G53" s="211">
        <f t="shared" ref="G53:K53" si="2">SUM(G2:G52)</f>
        <v>8229430.8749984829</v>
      </c>
      <c r="H53" s="211">
        <f t="shared" si="2"/>
        <v>77760870.800000027</v>
      </c>
      <c r="I53" s="211">
        <f t="shared" si="2"/>
        <v>18982336.800000008</v>
      </c>
      <c r="J53" s="211">
        <f t="shared" si="2"/>
        <v>88172707.418181852</v>
      </c>
      <c r="K53" s="212">
        <f t="shared" si="2"/>
        <v>4115090427.4446497</v>
      </c>
    </row>
    <row r="54" spans="1:11" ht="13.5" thickTop="1"/>
  </sheetData>
  <printOptions horizontalCentered="1"/>
  <pageMargins left="0.19685039370078741" right="0.19685039370078741" top="0.74803149606299213" bottom="0.15748031496062992" header="0.15748031496062992" footer="0.15748031496062992"/>
  <pageSetup scale="75" orientation="landscape" r:id="rId1"/>
  <headerFooter alignWithMargins="0">
    <oddHeader>&amp;LAnexo III&amp;CDISTRIBUCIÓN DEL 1er SEMESTRE
COEFICIENTE ACTUALIZADO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Q87"/>
  <sheetViews>
    <sheetView topLeftCell="A4" zoomScaleNormal="100" workbookViewId="0">
      <pane xSplit="1" ySplit="1" topLeftCell="B5" activePane="bottomRight" state="frozen"/>
      <selection activeCell="A4" sqref="A4"/>
      <selection pane="topRight" activeCell="B4" sqref="B4"/>
      <selection pane="bottomLeft" activeCell="A6" sqref="A6"/>
      <selection pane="bottomRight" activeCell="B58" sqref="B58"/>
    </sheetView>
  </sheetViews>
  <sheetFormatPr baseColWidth="10" defaultColWidth="9.7109375" defaultRowHeight="12.75"/>
  <cols>
    <col min="1" max="1" width="28.85546875" style="14" customWidth="1"/>
    <col min="2" max="6" width="15.7109375" style="14" customWidth="1"/>
    <col min="7" max="7" width="12.42578125" style="14" customWidth="1"/>
    <col min="8" max="8" width="15.42578125" style="14" customWidth="1"/>
    <col min="9" max="9" width="12.5703125" style="79" customWidth="1"/>
    <col min="10" max="10" width="12.28515625" style="14" customWidth="1"/>
    <col min="11" max="11" width="15.5703125" style="14" customWidth="1"/>
    <col min="12" max="12" width="12" style="79" customWidth="1"/>
    <col min="13" max="13" width="17.7109375" style="81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140625" style="14" customWidth="1"/>
    <col min="23" max="23" width="13.140625" style="14" customWidth="1"/>
    <col min="24" max="24" width="14" style="14" customWidth="1"/>
    <col min="25" max="25" width="12.855468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140625" style="14" customWidth="1"/>
    <col min="31" max="31" width="16.85546875" style="14" customWidth="1"/>
    <col min="32" max="32" width="14.140625" style="79" customWidth="1"/>
    <col min="33" max="33" width="18.42578125" style="14" bestFit="1" customWidth="1"/>
    <col min="34" max="34" width="16.85546875" style="14" bestFit="1" customWidth="1"/>
    <col min="35" max="35" width="13.85546875" style="79" customWidth="1"/>
    <col min="36" max="36" width="15.140625" style="79" customWidth="1"/>
    <col min="37" max="37" width="17.5703125" style="81" customWidth="1"/>
    <col min="38" max="38" width="3.7109375" style="11" customWidth="1"/>
    <col min="39" max="41" width="18.42578125" style="14" customWidth="1"/>
    <col min="42" max="42" width="20.140625" style="14" customWidth="1"/>
    <col min="43" max="43" width="16.140625" style="14" bestFit="1" customWidth="1"/>
    <col min="44" max="16384" width="9.7109375" style="14"/>
  </cols>
  <sheetData>
    <row r="1" spans="1:43" ht="33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</row>
    <row r="2" spans="1:43" ht="26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18.75" thickBot="1">
      <c r="B3" s="373" t="s">
        <v>134</v>
      </c>
      <c r="C3" s="373"/>
      <c r="D3" s="373"/>
      <c r="E3" s="373"/>
      <c r="F3" s="373"/>
      <c r="G3" s="375" t="s">
        <v>69</v>
      </c>
      <c r="H3" s="375"/>
      <c r="I3" s="375"/>
      <c r="J3" s="375"/>
      <c r="K3" s="375"/>
      <c r="L3" s="375"/>
      <c r="M3" s="375"/>
      <c r="N3" s="375" t="s">
        <v>123</v>
      </c>
      <c r="O3" s="375"/>
      <c r="P3" s="375"/>
      <c r="Q3" s="375"/>
      <c r="R3" s="375"/>
      <c r="S3" s="375"/>
      <c r="T3" s="375" t="s">
        <v>123</v>
      </c>
      <c r="U3" s="375"/>
      <c r="V3" s="375"/>
      <c r="W3" s="375"/>
      <c r="X3" s="375"/>
      <c r="Y3" s="375"/>
      <c r="Z3" s="116"/>
      <c r="AA3" s="375" t="s">
        <v>123</v>
      </c>
      <c r="AB3" s="375"/>
      <c r="AC3" s="375"/>
      <c r="AD3" s="375"/>
      <c r="AE3" s="375"/>
      <c r="AF3" s="375"/>
      <c r="AG3" s="373" t="s">
        <v>123</v>
      </c>
      <c r="AH3" s="373"/>
      <c r="AI3" s="373"/>
      <c r="AJ3" s="373"/>
      <c r="AK3" s="373"/>
      <c r="AM3" s="373" t="s">
        <v>152</v>
      </c>
      <c r="AN3" s="373"/>
      <c r="AO3" s="373"/>
      <c r="AP3" s="373"/>
      <c r="AQ3" s="373"/>
    </row>
    <row r="4" spans="1:43" ht="64.5" thickBot="1">
      <c r="A4" s="8" t="s">
        <v>0</v>
      </c>
      <c r="B4" s="9" t="s">
        <v>251</v>
      </c>
      <c r="C4" s="8" t="s">
        <v>250</v>
      </c>
      <c r="D4" s="9" t="s">
        <v>150</v>
      </c>
      <c r="E4" s="12" t="s">
        <v>151</v>
      </c>
      <c r="F4" s="114" t="s">
        <v>113</v>
      </c>
      <c r="G4" s="8" t="s">
        <v>165</v>
      </c>
      <c r="H4" s="9" t="s">
        <v>98</v>
      </c>
      <c r="I4" s="10">
        <v>0.85</v>
      </c>
      <c r="J4" s="8" t="s">
        <v>58</v>
      </c>
      <c r="K4" s="9" t="s">
        <v>99</v>
      </c>
      <c r="L4" s="10">
        <v>0.15</v>
      </c>
      <c r="M4" s="109" t="s">
        <v>100</v>
      </c>
      <c r="N4" s="8" t="s">
        <v>84</v>
      </c>
      <c r="O4" s="8" t="s">
        <v>85</v>
      </c>
      <c r="P4" s="8" t="s">
        <v>101</v>
      </c>
      <c r="Q4" s="8" t="s">
        <v>102</v>
      </c>
      <c r="R4" s="8" t="s">
        <v>86</v>
      </c>
      <c r="S4" s="8" t="s">
        <v>109</v>
      </c>
      <c r="T4" s="8" t="s">
        <v>110</v>
      </c>
      <c r="U4" s="8" t="s">
        <v>105</v>
      </c>
      <c r="V4" s="8" t="s">
        <v>63</v>
      </c>
      <c r="W4" s="8" t="s">
        <v>95</v>
      </c>
      <c r="X4" s="8" t="s">
        <v>96</v>
      </c>
      <c r="Y4" s="8" t="s">
        <v>112</v>
      </c>
      <c r="Z4" s="8" t="s">
        <v>111</v>
      </c>
      <c r="AA4" s="8" t="s">
        <v>86</v>
      </c>
      <c r="AB4" s="8" t="s">
        <v>104</v>
      </c>
      <c r="AC4" s="8" t="s">
        <v>107</v>
      </c>
      <c r="AD4" s="8" t="s">
        <v>106</v>
      </c>
      <c r="AE4" s="8" t="s">
        <v>62</v>
      </c>
      <c r="AF4" s="10">
        <v>0.85</v>
      </c>
      <c r="AG4" s="8" t="s">
        <v>108</v>
      </c>
      <c r="AH4" s="12" t="s">
        <v>64</v>
      </c>
      <c r="AI4" s="13" t="s">
        <v>66</v>
      </c>
      <c r="AJ4" s="10">
        <v>0.15</v>
      </c>
      <c r="AK4" s="109" t="s">
        <v>103</v>
      </c>
      <c r="AM4" s="246" t="s">
        <v>126</v>
      </c>
      <c r="AN4" s="246" t="s">
        <v>124</v>
      </c>
      <c r="AO4" s="246" t="s">
        <v>125</v>
      </c>
      <c r="AP4" s="246" t="s">
        <v>160</v>
      </c>
      <c r="AQ4" s="246" t="s">
        <v>114</v>
      </c>
    </row>
    <row r="5" spans="1:43" s="17" customFormat="1" ht="22.5">
      <c r="A5" s="99"/>
      <c r="B5" s="101" t="s">
        <v>197</v>
      </c>
      <c r="C5" s="94" t="s">
        <v>198</v>
      </c>
      <c r="D5" s="94" t="s">
        <v>54</v>
      </c>
      <c r="E5" s="94" t="s">
        <v>55</v>
      </c>
      <c r="F5" s="247" t="s">
        <v>77</v>
      </c>
      <c r="G5" s="99" t="s">
        <v>57</v>
      </c>
      <c r="H5" s="94" t="s">
        <v>75</v>
      </c>
      <c r="I5" s="100" t="s">
        <v>78</v>
      </c>
      <c r="J5" s="15" t="s">
        <v>68</v>
      </c>
      <c r="K5" s="94" t="s">
        <v>79</v>
      </c>
      <c r="L5" s="100" t="s">
        <v>80</v>
      </c>
      <c r="M5" s="248" t="s">
        <v>70</v>
      </c>
      <c r="N5" s="15" t="s">
        <v>87</v>
      </c>
      <c r="O5" s="15" t="s">
        <v>88</v>
      </c>
      <c r="P5" s="15" t="s">
        <v>89</v>
      </c>
      <c r="Q5" s="15" t="s">
        <v>90</v>
      </c>
      <c r="R5" s="15" t="s">
        <v>91</v>
      </c>
      <c r="S5" s="15" t="s">
        <v>92</v>
      </c>
      <c r="T5" s="15" t="s">
        <v>93</v>
      </c>
      <c r="U5" s="15" t="s">
        <v>94</v>
      </c>
      <c r="V5" s="99" t="s">
        <v>60</v>
      </c>
      <c r="W5" s="15" t="s">
        <v>87</v>
      </c>
      <c r="X5" s="15" t="s">
        <v>88</v>
      </c>
      <c r="Y5" s="15" t="s">
        <v>89</v>
      </c>
      <c r="Z5" s="15" t="s">
        <v>90</v>
      </c>
      <c r="AA5" s="15" t="s">
        <v>91</v>
      </c>
      <c r="AB5" s="15" t="s">
        <v>92</v>
      </c>
      <c r="AC5" s="15" t="s">
        <v>93</v>
      </c>
      <c r="AD5" s="15" t="s">
        <v>94</v>
      </c>
      <c r="AE5" s="94" t="s">
        <v>59</v>
      </c>
      <c r="AF5" s="100" t="s">
        <v>81</v>
      </c>
      <c r="AG5" s="94" t="s">
        <v>65</v>
      </c>
      <c r="AH5" s="94" t="s">
        <v>61</v>
      </c>
      <c r="AI5" s="100" t="s">
        <v>82</v>
      </c>
      <c r="AJ5" s="100" t="s">
        <v>83</v>
      </c>
      <c r="AK5" s="249" t="s">
        <v>67</v>
      </c>
      <c r="AL5" s="16"/>
      <c r="AM5" s="15">
        <f>+AP5*0.5</f>
        <v>3846596145.9189086</v>
      </c>
      <c r="AN5" s="15">
        <f>+AP5*0.25</f>
        <v>1923298072.9594543</v>
      </c>
      <c r="AO5" s="15">
        <f>+AP5*0.25</f>
        <v>1923298072.9594543</v>
      </c>
      <c r="AP5" s="15">
        <f>+'PART PEF 2020'!F4+'PART PEF 2020'!F5+'PART PEF 2020'!F7+'PART PEF 2020'!F8+'PART PEF 2020'!F9+'PART PEF 2020'!F10+'PART PEF 2020'!F11</f>
        <v>7693192291.8378172</v>
      </c>
    </row>
    <row r="6" spans="1:43" s="25" customFormat="1" ht="23.25" customHeight="1" thickBot="1">
      <c r="A6" s="18"/>
      <c r="B6" s="19"/>
      <c r="C6" s="19"/>
      <c r="D6" s="19"/>
      <c r="E6" s="19"/>
      <c r="F6" s="23"/>
      <c r="G6" s="18"/>
      <c r="H6" s="19"/>
      <c r="I6" s="20"/>
      <c r="J6" s="19"/>
      <c r="K6" s="19"/>
      <c r="L6" s="20"/>
      <c r="M6" s="21"/>
      <c r="N6" s="15"/>
      <c r="O6" s="15"/>
      <c r="P6" s="15"/>
      <c r="Q6" s="15"/>
      <c r="R6" s="15"/>
      <c r="S6" s="15"/>
      <c r="T6" s="15"/>
      <c r="U6" s="15"/>
      <c r="V6" s="18"/>
      <c r="W6" s="15"/>
      <c r="X6" s="15"/>
      <c r="Y6" s="15"/>
      <c r="Z6" s="15"/>
      <c r="AA6" s="15"/>
      <c r="AB6" s="15"/>
      <c r="AC6" s="15"/>
      <c r="AD6" s="15"/>
      <c r="AE6" s="19"/>
      <c r="AF6" s="22"/>
      <c r="AG6" s="19"/>
      <c r="AH6" s="19"/>
      <c r="AI6" s="20"/>
      <c r="AJ6" s="20"/>
      <c r="AK6" s="21"/>
      <c r="AL6" s="19"/>
      <c r="AM6" s="15" t="s">
        <v>135</v>
      </c>
      <c r="AN6" s="15" t="s">
        <v>136</v>
      </c>
      <c r="AO6" s="15" t="s">
        <v>74</v>
      </c>
      <c r="AP6" s="24" t="s">
        <v>137</v>
      </c>
      <c r="AQ6" s="24" t="s">
        <v>72</v>
      </c>
    </row>
    <row r="7" spans="1:43" ht="15" thickTop="1">
      <c r="A7" s="2" t="s">
        <v>1</v>
      </c>
      <c r="B7" s="29">
        <v>501046</v>
      </c>
      <c r="C7" s="29">
        <v>110684</v>
      </c>
      <c r="D7" s="38">
        <f t="shared" ref="D7:D58" si="0">+C7/B7</f>
        <v>0.22090586493056527</v>
      </c>
      <c r="E7" s="39">
        <f>+D7*C7</f>
        <v>24450.744753974686</v>
      </c>
      <c r="F7" s="110">
        <f t="shared" ref="F7:F57" si="1">+E7/E$58</f>
        <v>1.4058873788201117E-5</v>
      </c>
      <c r="G7" s="26">
        <v>2639</v>
      </c>
      <c r="H7" s="105">
        <f t="shared" ref="H7:H57" si="2">+G7/$G$58</f>
        <v>5.1547962458863201E-4</v>
      </c>
      <c r="I7" s="28">
        <f>+H7*I$4</f>
        <v>4.381576809003372E-4</v>
      </c>
      <c r="J7" s="29">
        <v>47.45</v>
      </c>
      <c r="K7" s="102">
        <f t="shared" ref="K7:K58" si="3">+J7/$J$58</f>
        <v>7.3886478603129777E-4</v>
      </c>
      <c r="L7" s="30">
        <f>+K7*L$4</f>
        <v>1.1082971790469465E-4</v>
      </c>
      <c r="M7" s="110">
        <f>+L7+I7</f>
        <v>5.4898739880503188E-4</v>
      </c>
      <c r="N7" s="31">
        <v>334</v>
      </c>
      <c r="O7" s="32">
        <v>78</v>
      </c>
      <c r="P7" s="32">
        <v>539</v>
      </c>
      <c r="Q7" s="32">
        <v>28</v>
      </c>
      <c r="R7" s="33">
        <f>+N7/N$58*0.25</f>
        <v>1.9531661173630621E-4</v>
      </c>
      <c r="S7" s="33">
        <f t="shared" ref="S7:U22" si="4">+O7/O$58*0.25</f>
        <v>2.2168411718563488E-4</v>
      </c>
      <c r="T7" s="33">
        <f t="shared" si="4"/>
        <v>4.0332477297080497E-4</v>
      </c>
      <c r="U7" s="33">
        <f t="shared" si="4"/>
        <v>1.788314641187441E-4</v>
      </c>
      <c r="V7" s="34">
        <f>SUM(R7:U7)</f>
        <v>9.9915696601149016E-4</v>
      </c>
      <c r="W7" s="35">
        <v>194.999999997044</v>
      </c>
      <c r="X7" s="35">
        <v>51</v>
      </c>
      <c r="Y7" s="35">
        <v>69</v>
      </c>
      <c r="Z7" s="35">
        <v>52</v>
      </c>
      <c r="AA7" s="36">
        <f>+W7/W$58*0.25</f>
        <v>1.5336072329640257E-4</v>
      </c>
      <c r="AB7" s="36">
        <f t="shared" ref="AB7:AD57" si="5">+X7/X$58*0.25</f>
        <v>1.7408044564594084E-4</v>
      </c>
      <c r="AC7" s="36">
        <f t="shared" si="5"/>
        <v>1.4011176451476657E-4</v>
      </c>
      <c r="AD7" s="36">
        <f t="shared" si="5"/>
        <v>9.4710767885764239E-4</v>
      </c>
      <c r="AE7" s="27">
        <f>SUM(AA7:AD7)</f>
        <v>1.4146606123147524E-3</v>
      </c>
      <c r="AF7" s="37">
        <f t="shared" ref="AF7:AF57" si="6">+AE7*AF$4</f>
        <v>1.2024615204675394E-3</v>
      </c>
      <c r="AG7" s="27">
        <f t="shared" ref="AG7:AG57" si="7">+(AE7-V7)/V7</f>
        <v>0.415854225549666</v>
      </c>
      <c r="AH7" s="27">
        <f t="shared" ref="AH7:AH57" si="8">IF(AG7&gt;0,0,AG7)</f>
        <v>0</v>
      </c>
      <c r="AI7" s="28">
        <f>+AH7/AH$58</f>
        <v>0</v>
      </c>
      <c r="AJ7" s="28">
        <f t="shared" ref="AJ7:AJ57" si="9">+AI7*AJ$4</f>
        <v>0</v>
      </c>
      <c r="AK7" s="110">
        <f t="shared" ref="AK7:AK57" si="10">+AJ7+AF7</f>
        <v>1.2024615204675394E-3</v>
      </c>
      <c r="AM7" s="40">
        <f t="shared" ref="AM7:AM57" si="11">+F7*AM$5</f>
        <v>54078.809729654778</v>
      </c>
      <c r="AN7" s="41">
        <f t="shared" ref="AN7:AN57" si="12">+M7*AN$5</f>
        <v>1055866.4062007412</v>
      </c>
      <c r="AO7" s="41">
        <f t="shared" ref="AO7:AO57" si="13">+AK7*AO$5</f>
        <v>2312691.9251231141</v>
      </c>
      <c r="AP7" s="41">
        <f>SUM(AM7:AO7)</f>
        <v>3422637.1410535099</v>
      </c>
      <c r="AQ7" s="42">
        <f>+AP7/AP$58</f>
        <v>4.4489166671224335E-4</v>
      </c>
    </row>
    <row r="8" spans="1:43" ht="14.25">
      <c r="A8" s="4" t="s">
        <v>2</v>
      </c>
      <c r="B8" s="46">
        <v>2275034</v>
      </c>
      <c r="C8" s="46">
        <v>953414</v>
      </c>
      <c r="D8" s="55">
        <f t="shared" si="0"/>
        <v>0.41907681379706851</v>
      </c>
      <c r="E8" s="56">
        <f t="shared" ref="E8:E57" si="14">+D8*C8</f>
        <v>399553.70134951826</v>
      </c>
      <c r="F8" s="111">
        <f t="shared" si="1"/>
        <v>2.2973840328394666E-4</v>
      </c>
      <c r="G8" s="43">
        <v>2439</v>
      </c>
      <c r="H8" s="106">
        <f t="shared" si="2"/>
        <v>4.7641334004231659E-4</v>
      </c>
      <c r="I8" s="45">
        <f t="shared" ref="I8:I57" si="15">+H8*I$4</f>
        <v>4.0495133903596908E-4</v>
      </c>
      <c r="J8" s="46">
        <v>978.99</v>
      </c>
      <c r="K8" s="103">
        <f t="shared" si="3"/>
        <v>1.524428317970032E-2</v>
      </c>
      <c r="L8" s="47">
        <f t="shared" ref="L8:L57" si="16">+K8*L$4</f>
        <v>2.2866424769550477E-3</v>
      </c>
      <c r="M8" s="111">
        <f t="shared" ref="M8:M57" si="17">+L8+I8</f>
        <v>2.6915938159910169E-3</v>
      </c>
      <c r="N8" s="48">
        <v>768</v>
      </c>
      <c r="O8" s="49">
        <v>191</v>
      </c>
      <c r="P8" s="49">
        <v>961</v>
      </c>
      <c r="Q8" s="49">
        <v>102</v>
      </c>
      <c r="R8" s="50">
        <f t="shared" ref="R8:U57" si="18">+N8/N$58*0.25</f>
        <v>4.4911125093857236E-4</v>
      </c>
      <c r="S8" s="50">
        <f t="shared" si="4"/>
        <v>5.4284187669815717E-4</v>
      </c>
      <c r="T8" s="50">
        <f t="shared" si="4"/>
        <v>7.1910038371974692E-4</v>
      </c>
      <c r="U8" s="50">
        <f t="shared" si="4"/>
        <v>6.514574764325678E-4</v>
      </c>
      <c r="V8" s="51">
        <f t="shared" ref="V8:V57" si="19">SUM(R8:U8)</f>
        <v>2.3625109877890441E-3</v>
      </c>
      <c r="W8" s="52">
        <v>468.99999999269994</v>
      </c>
      <c r="X8" s="52">
        <v>120</v>
      </c>
      <c r="Y8" s="52">
        <v>175</v>
      </c>
      <c r="Z8" s="52">
        <v>44</v>
      </c>
      <c r="AA8" s="53">
        <f t="shared" ref="AA8:AA57" si="20">+W8/W$58*0.25</f>
        <v>3.6885220115889019E-4</v>
      </c>
      <c r="AB8" s="53">
        <f t="shared" si="5"/>
        <v>4.0960104857868437E-4</v>
      </c>
      <c r="AC8" s="53">
        <f t="shared" si="5"/>
        <v>3.5535592449397314E-4</v>
      </c>
      <c r="AD8" s="53">
        <f t="shared" si="5"/>
        <v>8.0139880518723594E-4</v>
      </c>
      <c r="AE8" s="44">
        <f t="shared" ref="AE8:AE57" si="21">SUM(AA8:AD8)</f>
        <v>1.9352079794187835E-3</v>
      </c>
      <c r="AF8" s="54">
        <f t="shared" si="6"/>
        <v>1.644926782505966E-3</v>
      </c>
      <c r="AG8" s="44">
        <f t="shared" si="7"/>
        <v>-0.1808681570493571</v>
      </c>
      <c r="AH8" s="44">
        <f t="shared" si="8"/>
        <v>-0.1808681570493571</v>
      </c>
      <c r="AI8" s="45">
        <f t="shared" ref="AI8:AI57" si="22">+AH8/AH$58</f>
        <v>3.3703048799913031E-2</v>
      </c>
      <c r="AJ8" s="45">
        <f t="shared" si="9"/>
        <v>5.0554573199869546E-3</v>
      </c>
      <c r="AK8" s="111">
        <f t="shared" si="10"/>
        <v>6.7003841024929206E-3</v>
      </c>
      <c r="AM8" s="57">
        <f t="shared" si="11"/>
        <v>883710.85664159316</v>
      </c>
      <c r="AN8" s="58">
        <f t="shared" si="12"/>
        <v>5176737.1994851064</v>
      </c>
      <c r="AO8" s="58">
        <f t="shared" si="13"/>
        <v>12886835.832412796</v>
      </c>
      <c r="AP8" s="58">
        <f t="shared" ref="AP8:AP57" si="23">SUM(AM8:AO8)</f>
        <v>18947283.888539497</v>
      </c>
      <c r="AQ8" s="59">
        <f t="shared" ref="AQ8:AQ57" si="24">+AP8/AP$58</f>
        <v>2.4628636812629575E-3</v>
      </c>
    </row>
    <row r="9" spans="1:43" ht="14.25">
      <c r="A9" s="4" t="s">
        <v>3</v>
      </c>
      <c r="B9" s="46">
        <v>1068579</v>
      </c>
      <c r="C9" s="46">
        <v>293401</v>
      </c>
      <c r="D9" s="55">
        <f t="shared" si="0"/>
        <v>0.27457118285124449</v>
      </c>
      <c r="E9" s="56">
        <f t="shared" si="14"/>
        <v>80559.459619737987</v>
      </c>
      <c r="F9" s="111">
        <f t="shared" si="1"/>
        <v>4.6320686205497708E-5</v>
      </c>
      <c r="G9" s="43">
        <v>1292</v>
      </c>
      <c r="H9" s="106">
        <f t="shared" si="2"/>
        <v>2.5236819816919762E-4</v>
      </c>
      <c r="I9" s="45">
        <f t="shared" si="15"/>
        <v>2.1451296844381799E-4</v>
      </c>
      <c r="J9" s="46">
        <v>696.75</v>
      </c>
      <c r="K9" s="103">
        <f t="shared" si="3"/>
        <v>1.0849400203736705E-2</v>
      </c>
      <c r="L9" s="47">
        <f t="shared" si="16"/>
        <v>1.6274100305605057E-3</v>
      </c>
      <c r="M9" s="111">
        <f t="shared" si="17"/>
        <v>1.8419229990043237E-3</v>
      </c>
      <c r="N9" s="48">
        <v>363</v>
      </c>
      <c r="O9" s="49">
        <v>91</v>
      </c>
      <c r="P9" s="49">
        <v>728</v>
      </c>
      <c r="Q9" s="49">
        <v>81</v>
      </c>
      <c r="R9" s="50">
        <f t="shared" si="18"/>
        <v>2.1227523970143459E-4</v>
      </c>
      <c r="S9" s="50">
        <f t="shared" si="4"/>
        <v>2.5863147004990736E-4</v>
      </c>
      <c r="T9" s="50">
        <f t="shared" si="4"/>
        <v>5.4475034271381456E-4</v>
      </c>
      <c r="U9" s="50">
        <f t="shared" si="4"/>
        <v>5.1733387834350972E-4</v>
      </c>
      <c r="V9" s="51">
        <f t="shared" si="19"/>
        <v>1.5329909308086662E-3</v>
      </c>
      <c r="W9" s="52">
        <v>209.00000000199</v>
      </c>
      <c r="X9" s="52">
        <v>60</v>
      </c>
      <c r="Y9" s="52">
        <v>193</v>
      </c>
      <c r="Z9" s="52">
        <v>19</v>
      </c>
      <c r="AA9" s="53">
        <f t="shared" si="20"/>
        <v>1.6437123676789337E-4</v>
      </c>
      <c r="AB9" s="53">
        <f t="shared" si="5"/>
        <v>2.0480052428934218E-4</v>
      </c>
      <c r="AC9" s="53">
        <f t="shared" si="5"/>
        <v>3.9190681958478185E-4</v>
      </c>
      <c r="AD9" s="53">
        <f t="shared" si="5"/>
        <v>3.4605857496721549E-4</v>
      </c>
      <c r="AE9" s="44">
        <f t="shared" si="21"/>
        <v>1.107137155609233E-3</v>
      </c>
      <c r="AF9" s="54">
        <f t="shared" si="6"/>
        <v>9.4106658226784804E-4</v>
      </c>
      <c r="AG9" s="44">
        <f t="shared" si="7"/>
        <v>-0.27779275574369616</v>
      </c>
      <c r="AH9" s="44">
        <f t="shared" si="8"/>
        <v>-0.27779275574369616</v>
      </c>
      <c r="AI9" s="45">
        <f t="shared" si="22"/>
        <v>5.1764019470476444E-2</v>
      </c>
      <c r="AJ9" s="45">
        <f t="shared" si="9"/>
        <v>7.7646029205714661E-3</v>
      </c>
      <c r="AK9" s="111">
        <f t="shared" si="10"/>
        <v>8.7056695028393145E-3</v>
      </c>
      <c r="AM9" s="57">
        <f t="shared" si="11"/>
        <v>178176.97303438664</v>
      </c>
      <c r="AN9" s="58">
        <f t="shared" si="12"/>
        <v>3542566.9545247145</v>
      </c>
      <c r="AO9" s="58">
        <f t="shared" si="13"/>
        <v>16743597.378632745</v>
      </c>
      <c r="AP9" s="58">
        <f t="shared" si="23"/>
        <v>20464341.306191847</v>
      </c>
      <c r="AQ9" s="59">
        <f t="shared" si="24"/>
        <v>2.6600584685636587E-3</v>
      </c>
    </row>
    <row r="10" spans="1:43" ht="13.5" customHeight="1">
      <c r="A10" s="4" t="s">
        <v>4</v>
      </c>
      <c r="B10" s="46">
        <v>34304269</v>
      </c>
      <c r="C10" s="46">
        <v>18200124</v>
      </c>
      <c r="D10" s="55">
        <f t="shared" si="0"/>
        <v>0.53054982748648571</v>
      </c>
      <c r="E10" s="56">
        <f t="shared" si="14"/>
        <v>9656072.6484326478</v>
      </c>
      <c r="F10" s="111">
        <f t="shared" si="1"/>
        <v>5.5521215414899598E-3</v>
      </c>
      <c r="G10" s="43">
        <v>34353</v>
      </c>
      <c r="H10" s="106">
        <f t="shared" si="2"/>
        <v>6.7102203650978689E-3</v>
      </c>
      <c r="I10" s="45">
        <f t="shared" si="15"/>
        <v>5.7036873103331887E-3</v>
      </c>
      <c r="J10" s="46">
        <v>190.52</v>
      </c>
      <c r="K10" s="103">
        <f t="shared" si="3"/>
        <v>2.9666705802883636E-3</v>
      </c>
      <c r="L10" s="47">
        <f t="shared" si="16"/>
        <v>4.4500058704325453E-4</v>
      </c>
      <c r="M10" s="111">
        <f t="shared" si="17"/>
        <v>6.148687897376443E-3</v>
      </c>
      <c r="N10" s="48">
        <v>3420</v>
      </c>
      <c r="O10" s="49">
        <v>773</v>
      </c>
      <c r="P10" s="49">
        <v>6993</v>
      </c>
      <c r="Q10" s="49">
        <v>216</v>
      </c>
      <c r="R10" s="50">
        <f t="shared" si="18"/>
        <v>1.99994853933583E-3</v>
      </c>
      <c r="S10" s="50">
        <f t="shared" si="4"/>
        <v>2.196946443390971E-3</v>
      </c>
      <c r="T10" s="50">
        <f t="shared" si="4"/>
        <v>5.2327460804913531E-3</v>
      </c>
      <c r="U10" s="50">
        <f t="shared" si="4"/>
        <v>1.3795570089160259E-3</v>
      </c>
      <c r="V10" s="51">
        <f t="shared" si="19"/>
        <v>1.080919807213418E-2</v>
      </c>
      <c r="W10" s="52">
        <v>2055.0000000045479</v>
      </c>
      <c r="X10" s="52">
        <v>629</v>
      </c>
      <c r="Y10" s="52">
        <v>1238</v>
      </c>
      <c r="Z10" s="52">
        <v>59</v>
      </c>
      <c r="AA10" s="53">
        <f t="shared" si="20"/>
        <v>1.6161860839978574E-3</v>
      </c>
      <c r="AB10" s="53">
        <f t="shared" si="5"/>
        <v>2.1469921629666037E-3</v>
      </c>
      <c r="AC10" s="53">
        <f t="shared" si="5"/>
        <v>2.5138893401345074E-3</v>
      </c>
      <c r="AD10" s="53">
        <f t="shared" si="5"/>
        <v>1.074602943319248E-3</v>
      </c>
      <c r="AE10" s="44">
        <f t="shared" si="21"/>
        <v>7.3516705304182165E-3</v>
      </c>
      <c r="AF10" s="54">
        <f t="shared" si="6"/>
        <v>6.2489199508554841E-3</v>
      </c>
      <c r="AG10" s="44">
        <f t="shared" si="7"/>
        <v>-0.31986901513345156</v>
      </c>
      <c r="AH10" s="44">
        <f t="shared" si="8"/>
        <v>-0.31986901513345156</v>
      </c>
      <c r="AI10" s="45">
        <f t="shared" si="22"/>
        <v>5.9604527422043294E-2</v>
      </c>
      <c r="AJ10" s="45">
        <f t="shared" si="9"/>
        <v>8.9406791133064944E-3</v>
      </c>
      <c r="AK10" s="111">
        <f t="shared" si="10"/>
        <v>1.5189599064161979E-2</v>
      </c>
      <c r="AM10" s="57">
        <f t="shared" si="11"/>
        <v>21356769.323168628</v>
      </c>
      <c r="AN10" s="58">
        <f t="shared" si="12"/>
        <v>11825759.584253231</v>
      </c>
      <c r="AO10" s="58">
        <f t="shared" si="13"/>
        <v>29214126.609129466</v>
      </c>
      <c r="AP10" s="58">
        <f t="shared" si="23"/>
        <v>62396655.516551323</v>
      </c>
      <c r="AQ10" s="59">
        <f t="shared" si="24"/>
        <v>8.1106325111295844E-3</v>
      </c>
    </row>
    <row r="11" spans="1:43" ht="14.25">
      <c r="A11" s="4" t="s">
        <v>5</v>
      </c>
      <c r="B11" s="46">
        <v>10108332</v>
      </c>
      <c r="C11" s="46">
        <v>1756976</v>
      </c>
      <c r="D11" s="55">
        <f t="shared" si="0"/>
        <v>0.17381463133581287</v>
      </c>
      <c r="E11" s="56">
        <f t="shared" si="14"/>
        <v>305388.13570587116</v>
      </c>
      <c r="F11" s="111">
        <f t="shared" si="1"/>
        <v>1.7559437552939751E-4</v>
      </c>
      <c r="G11" s="43">
        <v>18194</v>
      </c>
      <c r="H11" s="106">
        <f t="shared" si="2"/>
        <v>3.5538599051783142E-3</v>
      </c>
      <c r="I11" s="45">
        <f t="shared" si="15"/>
        <v>3.0207809194015669E-3</v>
      </c>
      <c r="J11" s="46">
        <v>4572.87</v>
      </c>
      <c r="K11" s="103">
        <f t="shared" si="3"/>
        <v>7.1206166788175776E-2</v>
      </c>
      <c r="L11" s="47">
        <f t="shared" si="16"/>
        <v>1.0680925018226366E-2</v>
      </c>
      <c r="M11" s="111">
        <f t="shared" si="17"/>
        <v>1.3701705937627932E-2</v>
      </c>
      <c r="N11" s="48">
        <v>3207</v>
      </c>
      <c r="O11" s="49">
        <v>706</v>
      </c>
      <c r="P11" s="49">
        <v>5696</v>
      </c>
      <c r="Q11" s="49">
        <v>1464</v>
      </c>
      <c r="R11" s="50">
        <f t="shared" si="18"/>
        <v>1.8753903408333353E-3</v>
      </c>
      <c r="S11" s="50">
        <f t="shared" si="4"/>
        <v>2.0065254709366437E-3</v>
      </c>
      <c r="T11" s="50">
        <f t="shared" si="4"/>
        <v>4.2622224616729225E-3</v>
      </c>
      <c r="U11" s="50">
        <f t="shared" si="4"/>
        <v>9.3503308382086193E-3</v>
      </c>
      <c r="V11" s="51">
        <f t="shared" si="19"/>
        <v>1.749446911165152E-2</v>
      </c>
      <c r="W11" s="52">
        <v>2802.0000000077798</v>
      </c>
      <c r="X11" s="52">
        <v>510</v>
      </c>
      <c r="Y11" s="52">
        <v>1865</v>
      </c>
      <c r="Z11" s="52">
        <v>534</v>
      </c>
      <c r="AA11" s="53">
        <f t="shared" si="20"/>
        <v>2.2036756240216781E-3</v>
      </c>
      <c r="AB11" s="53">
        <f t="shared" si="5"/>
        <v>1.7408044564594086E-3</v>
      </c>
      <c r="AC11" s="53">
        <f t="shared" si="5"/>
        <v>3.7870788524643428E-3</v>
      </c>
      <c r="AD11" s="53">
        <f t="shared" si="5"/>
        <v>9.7260673174996357E-3</v>
      </c>
      <c r="AE11" s="44">
        <f t="shared" si="21"/>
        <v>1.7457626250445064E-2</v>
      </c>
      <c r="AF11" s="54">
        <f t="shared" si="6"/>
        <v>1.4838982312878304E-2</v>
      </c>
      <c r="AG11" s="44">
        <f t="shared" si="7"/>
        <v>-2.1059719486953626E-3</v>
      </c>
      <c r="AH11" s="44">
        <f t="shared" si="8"/>
        <v>-2.1059719486953626E-3</v>
      </c>
      <c r="AI11" s="45">
        <f t="shared" si="22"/>
        <v>3.9242770267603632E-4</v>
      </c>
      <c r="AJ11" s="45">
        <f t="shared" si="9"/>
        <v>5.8864155401405446E-5</v>
      </c>
      <c r="AK11" s="111">
        <f t="shared" si="10"/>
        <v>1.4897846468279709E-2</v>
      </c>
      <c r="AM11" s="57">
        <f t="shared" si="11"/>
        <v>675440.648156418</v>
      </c>
      <c r="AN11" s="58">
        <f t="shared" si="12"/>
        <v>26352464.626096915</v>
      </c>
      <c r="AO11" s="58">
        <f t="shared" si="13"/>
        <v>28652999.403688177</v>
      </c>
      <c r="AP11" s="58">
        <f t="shared" si="23"/>
        <v>55680904.677941516</v>
      </c>
      <c r="AQ11" s="59">
        <f t="shared" si="24"/>
        <v>7.2376852892416096E-3</v>
      </c>
    </row>
    <row r="12" spans="1:43" ht="14.25">
      <c r="A12" s="4" t="s">
        <v>6</v>
      </c>
      <c r="B12" s="46">
        <v>653982108</v>
      </c>
      <c r="C12" s="46">
        <v>292840828.44</v>
      </c>
      <c r="D12" s="55">
        <f t="shared" si="0"/>
        <v>0.44778110113067499</v>
      </c>
      <c r="E12" s="56">
        <f t="shared" si="14"/>
        <v>131128588.61488228</v>
      </c>
      <c r="F12" s="111">
        <f t="shared" si="1"/>
        <v>7.5397305722636324E-2</v>
      </c>
      <c r="G12" s="43">
        <v>597207</v>
      </c>
      <c r="H12" s="106">
        <f t="shared" si="2"/>
        <v>0.11665329297525698</v>
      </c>
      <c r="I12" s="45">
        <f t="shared" si="15"/>
        <v>9.9155299028968427E-2</v>
      </c>
      <c r="J12" s="46">
        <v>238.03</v>
      </c>
      <c r="K12" s="103">
        <f t="shared" si="3"/>
        <v>3.7064696526665922E-3</v>
      </c>
      <c r="L12" s="47">
        <f t="shared" si="16"/>
        <v>5.5597044789998883E-4</v>
      </c>
      <c r="M12" s="111">
        <f t="shared" si="17"/>
        <v>9.9711269476868411E-2</v>
      </c>
      <c r="N12" s="48">
        <v>27572</v>
      </c>
      <c r="O12" s="49">
        <v>4134</v>
      </c>
      <c r="P12" s="49">
        <v>4960</v>
      </c>
      <c r="Q12" s="49">
        <v>1244</v>
      </c>
      <c r="R12" s="50">
        <f t="shared" si="18"/>
        <v>1.6123561732914474E-2</v>
      </c>
      <c r="S12" s="50">
        <f t="shared" si="4"/>
        <v>1.1749258210838649E-2</v>
      </c>
      <c r="T12" s="50">
        <f t="shared" si="4"/>
        <v>3.711485851456758E-3</v>
      </c>
      <c r="U12" s="50">
        <f t="shared" si="4"/>
        <v>7.9452264772756302E-3</v>
      </c>
      <c r="V12" s="51">
        <f t="shared" si="19"/>
        <v>3.9529532272485512E-2</v>
      </c>
      <c r="W12" s="52">
        <v>34239.000000084088</v>
      </c>
      <c r="X12" s="52">
        <v>3826</v>
      </c>
      <c r="Y12" s="52">
        <v>1071</v>
      </c>
      <c r="Z12" s="52">
        <v>267</v>
      </c>
      <c r="AA12" s="53">
        <f t="shared" si="20"/>
        <v>2.6927783615579601E-2</v>
      </c>
      <c r="AB12" s="53">
        <f t="shared" si="5"/>
        <v>1.3059446765517053E-2</v>
      </c>
      <c r="AC12" s="53">
        <f t="shared" si="5"/>
        <v>2.1747782579031156E-3</v>
      </c>
      <c r="AD12" s="53">
        <f t="shared" si="5"/>
        <v>4.8630336587498178E-3</v>
      </c>
      <c r="AE12" s="44">
        <f t="shared" si="21"/>
        <v>4.7025042297749592E-2</v>
      </c>
      <c r="AF12" s="54">
        <f t="shared" si="6"/>
        <v>3.9971285953087153E-2</v>
      </c>
      <c r="AG12" s="44">
        <f t="shared" si="7"/>
        <v>0.18961797912497236</v>
      </c>
      <c r="AH12" s="44">
        <f t="shared" si="8"/>
        <v>0</v>
      </c>
      <c r="AI12" s="45">
        <f t="shared" si="22"/>
        <v>0</v>
      </c>
      <c r="AJ12" s="45">
        <f t="shared" si="9"/>
        <v>0</v>
      </c>
      <c r="AK12" s="111">
        <f t="shared" si="10"/>
        <v>3.9971285953087153E-2</v>
      </c>
      <c r="AM12" s="57">
        <f t="shared" si="11"/>
        <v>290022985.60536253</v>
      </c>
      <c r="AN12" s="58">
        <f t="shared" si="12"/>
        <v>191774492.43720186</v>
      </c>
      <c r="AO12" s="58">
        <f t="shared" si="13"/>
        <v>76876697.247283831</v>
      </c>
      <c r="AP12" s="58">
        <f t="shared" si="23"/>
        <v>558674175.28984821</v>
      </c>
      <c r="AQ12" s="59">
        <f t="shared" si="24"/>
        <v>7.2619291718807044E-2</v>
      </c>
    </row>
    <row r="13" spans="1:43" ht="14.25">
      <c r="A13" s="4" t="s">
        <v>7</v>
      </c>
      <c r="B13" s="46">
        <v>1436942</v>
      </c>
      <c r="C13" s="46">
        <v>785811.45</v>
      </c>
      <c r="D13" s="55">
        <f t="shared" si="0"/>
        <v>0.54686372170901809</v>
      </c>
      <c r="E13" s="56">
        <f t="shared" si="14"/>
        <v>429731.77410855994</v>
      </c>
      <c r="F13" s="111">
        <f t="shared" si="1"/>
        <v>2.4709041936196605E-4</v>
      </c>
      <c r="G13" s="43">
        <v>16152</v>
      </c>
      <c r="H13" s="106">
        <f t="shared" si="2"/>
        <v>3.1549931399604335E-3</v>
      </c>
      <c r="I13" s="45">
        <f t="shared" si="15"/>
        <v>2.6817441689663685E-3</v>
      </c>
      <c r="J13" s="46">
        <v>2664.8</v>
      </c>
      <c r="K13" s="103">
        <f t="shared" si="3"/>
        <v>4.149477095503061E-2</v>
      </c>
      <c r="L13" s="47">
        <f t="shared" si="16"/>
        <v>6.224215643254591E-3</v>
      </c>
      <c r="M13" s="111">
        <f t="shared" si="17"/>
        <v>8.9059598122209586E-3</v>
      </c>
      <c r="N13" s="48">
        <v>3888</v>
      </c>
      <c r="O13" s="49">
        <v>1372</v>
      </c>
      <c r="P13" s="49">
        <v>11340</v>
      </c>
      <c r="Q13" s="49">
        <v>3122</v>
      </c>
      <c r="R13" s="50">
        <f t="shared" si="18"/>
        <v>2.2736257078765226E-3</v>
      </c>
      <c r="S13" s="50">
        <f t="shared" si="4"/>
        <v>3.8993667792139876E-3</v>
      </c>
      <c r="T13" s="50">
        <f t="shared" si="4"/>
        <v>8.4855341845805725E-3</v>
      </c>
      <c r="U13" s="50">
        <f t="shared" si="4"/>
        <v>1.9939708249239966E-2</v>
      </c>
      <c r="V13" s="51">
        <f t="shared" si="19"/>
        <v>3.4598234920911047E-2</v>
      </c>
      <c r="W13" s="52">
        <v>3560.0000000065597</v>
      </c>
      <c r="X13" s="52">
        <v>1140</v>
      </c>
      <c r="Y13" s="52">
        <v>7405</v>
      </c>
      <c r="Z13" s="52">
        <v>920</v>
      </c>
      <c r="AA13" s="53">
        <f t="shared" si="20"/>
        <v>2.7998162817665408E-3</v>
      </c>
      <c r="AB13" s="53">
        <f t="shared" si="5"/>
        <v>3.8912099614975015E-3</v>
      </c>
      <c r="AC13" s="53">
        <f t="shared" si="5"/>
        <v>1.5036632119302121E-2</v>
      </c>
      <c r="AD13" s="53">
        <f t="shared" si="5"/>
        <v>1.6756520472096751E-2</v>
      </c>
      <c r="AE13" s="44">
        <f t="shared" si="21"/>
        <v>3.8484178834662916E-2</v>
      </c>
      <c r="AF13" s="54">
        <f t="shared" si="6"/>
        <v>3.2711552009463477E-2</v>
      </c>
      <c r="AG13" s="44">
        <f t="shared" si="7"/>
        <v>0.11231624742229894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11">
        <f t="shared" si="10"/>
        <v>3.2711552009463477E-2</v>
      </c>
      <c r="AM13" s="57">
        <f t="shared" si="11"/>
        <v>950457.05481122551</v>
      </c>
      <c r="AN13" s="58">
        <f t="shared" si="12"/>
        <v>17128815.344698913</v>
      </c>
      <c r="AO13" s="58">
        <f t="shared" si="13"/>
        <v>62914064.943314068</v>
      </c>
      <c r="AP13" s="58">
        <f t="shared" si="23"/>
        <v>80993337.342824206</v>
      </c>
      <c r="AQ13" s="59">
        <f t="shared" si="24"/>
        <v>1.0527923165102092E-2</v>
      </c>
    </row>
    <row r="14" spans="1:43" ht="14.25">
      <c r="A14" s="4" t="s">
        <v>8</v>
      </c>
      <c r="B14" s="46">
        <v>2146802</v>
      </c>
      <c r="C14" s="46">
        <v>927656</v>
      </c>
      <c r="D14" s="55">
        <f t="shared" si="0"/>
        <v>0.43211064644061259</v>
      </c>
      <c r="E14" s="56">
        <f t="shared" si="14"/>
        <v>400850.03383451293</v>
      </c>
      <c r="F14" s="111">
        <f t="shared" si="1"/>
        <v>2.3048377832169973E-4</v>
      </c>
      <c r="G14" s="43">
        <v>3977</v>
      </c>
      <c r="H14" s="106">
        <f t="shared" si="2"/>
        <v>7.7683306820348224E-4</v>
      </c>
      <c r="I14" s="45">
        <f t="shared" si="15"/>
        <v>6.6030810797295986E-4</v>
      </c>
      <c r="J14" s="46">
        <v>465.62</v>
      </c>
      <c r="K14" s="103">
        <f t="shared" si="3"/>
        <v>7.2503734809671837E-3</v>
      </c>
      <c r="L14" s="47">
        <f t="shared" si="16"/>
        <v>1.0875560221450776E-3</v>
      </c>
      <c r="M14" s="111">
        <f t="shared" si="17"/>
        <v>1.7478641301180375E-3</v>
      </c>
      <c r="N14" s="48">
        <v>739</v>
      </c>
      <c r="O14" s="49">
        <v>153</v>
      </c>
      <c r="P14" s="49">
        <v>789</v>
      </c>
      <c r="Q14" s="49">
        <v>57</v>
      </c>
      <c r="R14" s="50">
        <f t="shared" si="18"/>
        <v>4.3215262297344398E-4</v>
      </c>
      <c r="S14" s="50">
        <f t="shared" si="4"/>
        <v>4.3484192217182224E-4</v>
      </c>
      <c r="T14" s="50">
        <f t="shared" si="4"/>
        <v>5.9039563241923033E-4</v>
      </c>
      <c r="U14" s="50">
        <f t="shared" si="4"/>
        <v>3.6404976624172905E-4</v>
      </c>
      <c r="V14" s="51">
        <f t="shared" si="19"/>
        <v>1.8214399438062257E-3</v>
      </c>
      <c r="W14" s="52">
        <v>518.99999999744</v>
      </c>
      <c r="X14" s="52">
        <v>104</v>
      </c>
      <c r="Y14" s="52">
        <v>89</v>
      </c>
      <c r="Z14" s="52">
        <v>41</v>
      </c>
      <c r="AA14" s="53">
        <f t="shared" si="20"/>
        <v>4.0817546354690717E-4</v>
      </c>
      <c r="AB14" s="53">
        <f t="shared" si="5"/>
        <v>3.5498757543485978E-4</v>
      </c>
      <c r="AC14" s="53">
        <f t="shared" si="5"/>
        <v>1.8072387017122063E-4</v>
      </c>
      <c r="AD14" s="53">
        <f t="shared" si="5"/>
        <v>7.4675797756083341E-4</v>
      </c>
      <c r="AE14" s="44">
        <f t="shared" si="21"/>
        <v>1.6906448867138209E-3</v>
      </c>
      <c r="AF14" s="54">
        <f t="shared" si="6"/>
        <v>1.4370481537067476E-3</v>
      </c>
      <c r="AG14" s="44">
        <f t="shared" si="7"/>
        <v>-7.1808602604313709E-2</v>
      </c>
      <c r="AH14" s="44">
        <f t="shared" si="8"/>
        <v>-7.1808602604313709E-2</v>
      </c>
      <c r="AI14" s="45">
        <f t="shared" si="22"/>
        <v>1.3380845347842557E-2</v>
      </c>
      <c r="AJ14" s="45">
        <f t="shared" si="9"/>
        <v>2.0071268021763836E-3</v>
      </c>
      <c r="AK14" s="111">
        <f t="shared" si="10"/>
        <v>3.4441749558831313E-3</v>
      </c>
      <c r="AM14" s="57">
        <f t="shared" si="11"/>
        <v>886578.01338907832</v>
      </c>
      <c r="AN14" s="58">
        <f t="shared" si="12"/>
        <v>3361663.7132509742</v>
      </c>
      <c r="AO14" s="58">
        <f t="shared" si="13"/>
        <v>6624175.05558524</v>
      </c>
      <c r="AP14" s="58">
        <f t="shared" si="23"/>
        <v>10872416.782225292</v>
      </c>
      <c r="AQ14" s="59">
        <f t="shared" si="24"/>
        <v>1.413251660661142E-3</v>
      </c>
    </row>
    <row r="15" spans="1:43" ht="14.25">
      <c r="A15" s="4" t="s">
        <v>9</v>
      </c>
      <c r="B15" s="46">
        <v>98384121</v>
      </c>
      <c r="C15" s="46">
        <v>28519495.5</v>
      </c>
      <c r="D15" s="55">
        <f t="shared" si="0"/>
        <v>0.28987904968932943</v>
      </c>
      <c r="E15" s="56">
        <f t="shared" si="14"/>
        <v>8267204.2531591067</v>
      </c>
      <c r="F15" s="111">
        <f t="shared" si="1"/>
        <v>4.7535395075256155E-3</v>
      </c>
      <c r="G15" s="43">
        <v>95534</v>
      </c>
      <c r="H15" s="106">
        <f t="shared" si="2"/>
        <v>1.8660792139238488E-2</v>
      </c>
      <c r="I15" s="45">
        <f t="shared" si="15"/>
        <v>1.5861673318352715E-2</v>
      </c>
      <c r="J15" s="46">
        <v>1140.97</v>
      </c>
      <c r="K15" s="103">
        <f t="shared" si="3"/>
        <v>1.7766544887631817E-2</v>
      </c>
      <c r="L15" s="47">
        <f t="shared" si="16"/>
        <v>2.6649817331447726E-3</v>
      </c>
      <c r="M15" s="111">
        <f t="shared" si="17"/>
        <v>1.852665505149749E-2</v>
      </c>
      <c r="N15" s="48">
        <v>6662</v>
      </c>
      <c r="O15" s="49">
        <v>2055</v>
      </c>
      <c r="P15" s="49">
        <v>14558</v>
      </c>
      <c r="Q15" s="49">
        <v>683</v>
      </c>
      <c r="R15" s="50">
        <f t="shared" si="18"/>
        <v>3.895806189782251E-3</v>
      </c>
      <c r="S15" s="50">
        <f t="shared" si="4"/>
        <v>5.8405238566215344E-3</v>
      </c>
      <c r="T15" s="50">
        <f t="shared" si="4"/>
        <v>1.0893510287400703E-2</v>
      </c>
      <c r="U15" s="50">
        <f t="shared" si="4"/>
        <v>4.3622103568965081E-3</v>
      </c>
      <c r="V15" s="51">
        <f t="shared" si="19"/>
        <v>2.4992050690700995E-2</v>
      </c>
      <c r="W15" s="52">
        <v>5056.9999999440479</v>
      </c>
      <c r="X15" s="52">
        <v>1587</v>
      </c>
      <c r="Y15" s="52">
        <v>3489</v>
      </c>
      <c r="Z15" s="52">
        <v>461</v>
      </c>
      <c r="AA15" s="53">
        <f t="shared" si="20"/>
        <v>3.9771547575029919E-3</v>
      </c>
      <c r="AB15" s="53">
        <f t="shared" si="5"/>
        <v>5.4169738674531009E-3</v>
      </c>
      <c r="AC15" s="53">
        <f t="shared" si="5"/>
        <v>7.0847818317684138E-3</v>
      </c>
      <c r="AD15" s="53">
        <f t="shared" si="5"/>
        <v>8.3964738452571765E-3</v>
      </c>
      <c r="AE15" s="44">
        <f t="shared" si="21"/>
        <v>2.4875384301981683E-2</v>
      </c>
      <c r="AF15" s="54">
        <f t="shared" si="6"/>
        <v>2.114407665668443E-2</v>
      </c>
      <c r="AG15" s="44">
        <f t="shared" si="7"/>
        <v>-4.6681398882853836E-3</v>
      </c>
      <c r="AH15" s="44">
        <f t="shared" si="8"/>
        <v>-4.6681398882853836E-3</v>
      </c>
      <c r="AI15" s="45">
        <f t="shared" si="22"/>
        <v>8.6986315903450563E-4</v>
      </c>
      <c r="AJ15" s="45">
        <f t="shared" si="9"/>
        <v>1.3047947385517585E-4</v>
      </c>
      <c r="AK15" s="111">
        <f t="shared" si="10"/>
        <v>2.1274556130539607E-2</v>
      </c>
      <c r="AM15" s="57">
        <f t="shared" si="11"/>
        <v>18284946.749121301</v>
      </c>
      <c r="AN15" s="58">
        <f t="shared" si="12"/>
        <v>35632279.958929665</v>
      </c>
      <c r="AO15" s="58">
        <f t="shared" si="13"/>
        <v>40917312.808934569</v>
      </c>
      <c r="AP15" s="58">
        <f t="shared" si="23"/>
        <v>94834539.516985536</v>
      </c>
      <c r="AQ15" s="59">
        <f t="shared" si="24"/>
        <v>1.2327072549272082E-2</v>
      </c>
    </row>
    <row r="16" spans="1:43" ht="14.25">
      <c r="A16" s="4" t="s">
        <v>10</v>
      </c>
      <c r="B16" s="46">
        <v>21304607</v>
      </c>
      <c r="C16" s="46">
        <v>6103961.7199999997</v>
      </c>
      <c r="D16" s="55">
        <f t="shared" si="0"/>
        <v>0.28650900342822561</v>
      </c>
      <c r="E16" s="56">
        <f t="shared" si="14"/>
        <v>1748839.9893612377</v>
      </c>
      <c r="F16" s="111">
        <f t="shared" si="1"/>
        <v>1.0055612184243113E-3</v>
      </c>
      <c r="G16" s="43">
        <v>38306</v>
      </c>
      <c r="H16" s="106">
        <f t="shared" si="2"/>
        <v>7.4823654791557935E-3</v>
      </c>
      <c r="I16" s="45">
        <f t="shared" si="15"/>
        <v>6.3600106572824239E-3</v>
      </c>
      <c r="J16" s="46">
        <v>102.38</v>
      </c>
      <c r="K16" s="103">
        <f t="shared" si="3"/>
        <v>1.5942039366466652E-3</v>
      </c>
      <c r="L16" s="47">
        <f t="shared" si="16"/>
        <v>2.3913059049699976E-4</v>
      </c>
      <c r="M16" s="111">
        <f t="shared" si="17"/>
        <v>6.5991412477794239E-3</v>
      </c>
      <c r="N16" s="48">
        <v>981</v>
      </c>
      <c r="O16" s="49">
        <v>219</v>
      </c>
      <c r="P16" s="49">
        <v>1075</v>
      </c>
      <c r="Q16" s="49">
        <v>108</v>
      </c>
      <c r="R16" s="50">
        <f t="shared" si="18"/>
        <v>5.73669449441067E-4</v>
      </c>
      <c r="S16" s="50">
        <f t="shared" si="4"/>
        <v>6.2242079055966715E-4</v>
      </c>
      <c r="T16" s="50">
        <f t="shared" si="4"/>
        <v>8.0440469562822884E-4</v>
      </c>
      <c r="U16" s="50">
        <f t="shared" si="4"/>
        <v>6.8977850445801295E-4</v>
      </c>
      <c r="V16" s="51">
        <f t="shared" si="19"/>
        <v>2.6902734400869759E-3</v>
      </c>
      <c r="W16" s="52">
        <v>716.99999998365001</v>
      </c>
      <c r="X16" s="52">
        <v>253</v>
      </c>
      <c r="Y16" s="52">
        <v>273</v>
      </c>
      <c r="Z16" s="52">
        <v>153</v>
      </c>
      <c r="AA16" s="53">
        <f t="shared" si="20"/>
        <v>5.6389558257784655E-4</v>
      </c>
      <c r="AB16" s="53">
        <f t="shared" si="5"/>
        <v>8.6357554408672619E-4</v>
      </c>
      <c r="AC16" s="53">
        <f t="shared" si="5"/>
        <v>5.5435524221059812E-4</v>
      </c>
      <c r="AD16" s="53">
        <f t="shared" si="5"/>
        <v>2.786682208946525E-3</v>
      </c>
      <c r="AE16" s="44">
        <f t="shared" si="21"/>
        <v>4.7685085778216962E-3</v>
      </c>
      <c r="AF16" s="54">
        <f t="shared" si="6"/>
        <v>4.0532322911484417E-3</v>
      </c>
      <c r="AG16" s="44">
        <f t="shared" si="7"/>
        <v>0.77249959307762084</v>
      </c>
      <c r="AH16" s="44">
        <f t="shared" si="8"/>
        <v>0</v>
      </c>
      <c r="AI16" s="45">
        <f t="shared" si="22"/>
        <v>0</v>
      </c>
      <c r="AJ16" s="45">
        <f t="shared" si="9"/>
        <v>0</v>
      </c>
      <c r="AK16" s="111">
        <f t="shared" si="10"/>
        <v>4.0532322911484417E-3</v>
      </c>
      <c r="AM16" s="57">
        <f t="shared" si="11"/>
        <v>3867987.9072764777</v>
      </c>
      <c r="AN16" s="58">
        <f t="shared" si="12"/>
        <v>12692115.645041415</v>
      </c>
      <c r="AO16" s="58">
        <f t="shared" si="13"/>
        <v>7795573.8548228312</v>
      </c>
      <c r="AP16" s="58">
        <f t="shared" si="23"/>
        <v>24355677.407140724</v>
      </c>
      <c r="AQ16" s="59">
        <f t="shared" si="24"/>
        <v>3.1658739939441219E-3</v>
      </c>
    </row>
    <row r="17" spans="1:43" ht="14.25">
      <c r="A17" s="4" t="s">
        <v>11</v>
      </c>
      <c r="B17" s="46">
        <v>2970608</v>
      </c>
      <c r="C17" s="46">
        <v>826855</v>
      </c>
      <c r="D17" s="55">
        <f t="shared" si="0"/>
        <v>0.27834537576146029</v>
      </c>
      <c r="E17" s="56">
        <f t="shared" si="14"/>
        <v>230151.26567524223</v>
      </c>
      <c r="F17" s="111">
        <f t="shared" si="1"/>
        <v>1.3233411206409112E-4</v>
      </c>
      <c r="G17" s="43">
        <v>7757</v>
      </c>
      <c r="H17" s="106">
        <f t="shared" si="2"/>
        <v>1.5151858461288437E-3</v>
      </c>
      <c r="I17" s="45">
        <f t="shared" si="15"/>
        <v>1.2879079692095171E-3</v>
      </c>
      <c r="J17" s="46">
        <v>1006.89</v>
      </c>
      <c r="K17" s="103">
        <f t="shared" si="3"/>
        <v>1.5678726331023254E-2</v>
      </c>
      <c r="L17" s="47">
        <f t="shared" si="16"/>
        <v>2.3518089496534882E-3</v>
      </c>
      <c r="M17" s="111">
        <f t="shared" si="17"/>
        <v>3.6397169188630051E-3</v>
      </c>
      <c r="N17" s="48">
        <v>1343</v>
      </c>
      <c r="O17" s="49">
        <v>344</v>
      </c>
      <c r="P17" s="49">
        <v>1532</v>
      </c>
      <c r="Q17" s="49">
        <v>359</v>
      </c>
      <c r="R17" s="50">
        <f t="shared" si="18"/>
        <v>7.85359908867842E-4</v>
      </c>
      <c r="S17" s="50">
        <f t="shared" si="4"/>
        <v>9.7768379886997952E-4</v>
      </c>
      <c r="T17" s="50">
        <f t="shared" si="4"/>
        <v>1.1463702266999503E-3</v>
      </c>
      <c r="U17" s="50">
        <f t="shared" si="4"/>
        <v>2.2928748435224688E-3</v>
      </c>
      <c r="V17" s="51">
        <f t="shared" si="19"/>
        <v>5.2022887779602407E-3</v>
      </c>
      <c r="W17" s="52">
        <v>655.00000000354908</v>
      </c>
      <c r="X17" s="52">
        <v>319</v>
      </c>
      <c r="Y17" s="52">
        <v>345</v>
      </c>
      <c r="Z17" s="52">
        <v>110</v>
      </c>
      <c r="AA17" s="53">
        <f t="shared" si="20"/>
        <v>5.1513473723697805E-4</v>
      </c>
      <c r="AB17" s="53">
        <f t="shared" si="5"/>
        <v>1.0888561208050025E-3</v>
      </c>
      <c r="AC17" s="53">
        <f t="shared" si="5"/>
        <v>7.0055882257383283E-4</v>
      </c>
      <c r="AD17" s="53">
        <f t="shared" si="5"/>
        <v>2.0034970129680896E-3</v>
      </c>
      <c r="AE17" s="44">
        <f t="shared" si="21"/>
        <v>4.3080466935839033E-3</v>
      </c>
      <c r="AF17" s="54">
        <f t="shared" si="6"/>
        <v>3.6618396895463177E-3</v>
      </c>
      <c r="AG17" s="44">
        <f t="shared" si="7"/>
        <v>-0.17189397254624528</v>
      </c>
      <c r="AH17" s="44">
        <f t="shared" si="8"/>
        <v>-0.17189397254624528</v>
      </c>
      <c r="AI17" s="45">
        <f t="shared" si="22"/>
        <v>3.2030795468082691E-2</v>
      </c>
      <c r="AJ17" s="45">
        <f t="shared" si="9"/>
        <v>4.8046193202124039E-3</v>
      </c>
      <c r="AK17" s="111">
        <f t="shared" si="10"/>
        <v>8.4664590097587207E-3</v>
      </c>
      <c r="AM17" s="57">
        <f t="shared" si="11"/>
        <v>509035.88543933386</v>
      </c>
      <c r="AN17" s="58">
        <f t="shared" si="12"/>
        <v>7000260.5361671401</v>
      </c>
      <c r="AO17" s="58">
        <f t="shared" si="13"/>
        <v>16283524.298259158</v>
      </c>
      <c r="AP17" s="58">
        <f t="shared" si="23"/>
        <v>23792820.719865631</v>
      </c>
      <c r="AQ17" s="59">
        <f t="shared" si="24"/>
        <v>3.0927110381874772E-3</v>
      </c>
    </row>
    <row r="18" spans="1:43" ht="14.25">
      <c r="A18" s="4" t="s">
        <v>12</v>
      </c>
      <c r="B18" s="46">
        <v>4274726</v>
      </c>
      <c r="C18" s="46">
        <v>1648610</v>
      </c>
      <c r="D18" s="55">
        <f t="shared" si="0"/>
        <v>0.38566448469445763</v>
      </c>
      <c r="E18" s="56">
        <f t="shared" si="14"/>
        <v>635810.32611212984</v>
      </c>
      <c r="F18" s="111">
        <f t="shared" si="1"/>
        <v>3.6558302080317402E-4</v>
      </c>
      <c r="G18" s="43">
        <v>10835</v>
      </c>
      <c r="H18" s="106">
        <f t="shared" si="2"/>
        <v>2.1164159652966382E-3</v>
      </c>
      <c r="I18" s="45">
        <f t="shared" si="15"/>
        <v>1.7989535705021423E-3</v>
      </c>
      <c r="J18" s="46">
        <v>4292.05</v>
      </c>
      <c r="K18" s="103">
        <f t="shared" si="3"/>
        <v>6.6833395255756198E-2</v>
      </c>
      <c r="L18" s="47">
        <f t="shared" si="16"/>
        <v>1.002500928836343E-2</v>
      </c>
      <c r="M18" s="111">
        <f t="shared" si="17"/>
        <v>1.1823962858865573E-2</v>
      </c>
      <c r="N18" s="48">
        <v>2046</v>
      </c>
      <c r="O18" s="49">
        <v>494</v>
      </c>
      <c r="P18" s="49">
        <v>4758</v>
      </c>
      <c r="Q18" s="49">
        <v>898</v>
      </c>
      <c r="R18" s="50">
        <f t="shared" si="18"/>
        <v>1.1964604419535403E-3</v>
      </c>
      <c r="S18" s="50">
        <f t="shared" si="4"/>
        <v>1.4039994088423542E-3</v>
      </c>
      <c r="T18" s="50">
        <f t="shared" si="4"/>
        <v>3.5603325970224304E-3</v>
      </c>
      <c r="U18" s="50">
        <f t="shared" si="4"/>
        <v>5.7353805278082927E-3</v>
      </c>
      <c r="V18" s="51">
        <f t="shared" si="19"/>
        <v>1.1896172975626618E-2</v>
      </c>
      <c r="W18" s="52">
        <v>787.99999998764804</v>
      </c>
      <c r="X18" s="52">
        <v>378</v>
      </c>
      <c r="Y18" s="52">
        <v>1925</v>
      </c>
      <c r="Z18" s="52">
        <v>123</v>
      </c>
      <c r="AA18" s="53">
        <f t="shared" si="20"/>
        <v>6.1973461516668131E-4</v>
      </c>
      <c r="AB18" s="53">
        <f t="shared" si="5"/>
        <v>1.2902433030228557E-3</v>
      </c>
      <c r="AC18" s="53">
        <f t="shared" si="5"/>
        <v>3.9089151694337047E-3</v>
      </c>
      <c r="AD18" s="53">
        <f t="shared" si="5"/>
        <v>2.2402739326825003E-3</v>
      </c>
      <c r="AE18" s="44">
        <f t="shared" si="21"/>
        <v>8.0591670203057422E-3</v>
      </c>
      <c r="AF18" s="54">
        <f t="shared" si="6"/>
        <v>6.8502919672598804E-3</v>
      </c>
      <c r="AG18" s="44">
        <f t="shared" si="7"/>
        <v>-0.32254120406472697</v>
      </c>
      <c r="AH18" s="44">
        <f t="shared" si="8"/>
        <v>-0.32254120406472697</v>
      </c>
      <c r="AI18" s="45">
        <f t="shared" si="22"/>
        <v>6.0102464236475396E-2</v>
      </c>
      <c r="AJ18" s="45">
        <f t="shared" si="9"/>
        <v>9.0153696354713098E-3</v>
      </c>
      <c r="AK18" s="111">
        <f t="shared" si="10"/>
        <v>1.5865661602731191E-2</v>
      </c>
      <c r="AM18" s="57">
        <f t="shared" si="11"/>
        <v>1406250.2388348815</v>
      </c>
      <c r="AN18" s="58">
        <f t="shared" si="12"/>
        <v>22741004.981200315</v>
      </c>
      <c r="AO18" s="58">
        <f t="shared" si="13"/>
        <v>30514396.386759706</v>
      </c>
      <c r="AP18" s="58">
        <f t="shared" si="23"/>
        <v>54661651.606794901</v>
      </c>
      <c r="AQ18" s="59">
        <f t="shared" si="24"/>
        <v>7.1051976258007772E-3</v>
      </c>
    </row>
    <row r="19" spans="1:43" ht="14.25">
      <c r="A19" s="4" t="s">
        <v>13</v>
      </c>
      <c r="B19" s="46">
        <v>41956827</v>
      </c>
      <c r="C19" s="46">
        <v>14225141</v>
      </c>
      <c r="D19" s="55">
        <f t="shared" si="0"/>
        <v>0.33904234464631944</v>
      </c>
      <c r="E19" s="56">
        <f t="shared" si="14"/>
        <v>4822925.1575644892</v>
      </c>
      <c r="F19" s="111">
        <f t="shared" si="1"/>
        <v>2.7731219135612157E-3</v>
      </c>
      <c r="G19" s="43">
        <v>42715</v>
      </c>
      <c r="H19" s="106">
        <f t="shared" si="2"/>
        <v>8.3435817219793176E-3</v>
      </c>
      <c r="I19" s="45">
        <f t="shared" si="15"/>
        <v>7.0920444636824193E-3</v>
      </c>
      <c r="J19" s="46">
        <v>146.56</v>
      </c>
      <c r="K19" s="103">
        <f t="shared" si="3"/>
        <v>2.2821501167702212E-3</v>
      </c>
      <c r="L19" s="47">
        <f t="shared" si="16"/>
        <v>3.4232251751553319E-4</v>
      </c>
      <c r="M19" s="111">
        <f t="shared" si="17"/>
        <v>7.4343669811979523E-3</v>
      </c>
      <c r="N19" s="48">
        <v>1162</v>
      </c>
      <c r="O19" s="49">
        <v>349</v>
      </c>
      <c r="P19" s="49">
        <v>489</v>
      </c>
      <c r="Q19" s="49">
        <v>43</v>
      </c>
      <c r="R19" s="50">
        <f t="shared" si="18"/>
        <v>6.7951467915445456E-4</v>
      </c>
      <c r="S19" s="50">
        <f t="shared" si="4"/>
        <v>9.9189431920239184E-4</v>
      </c>
      <c r="T19" s="50">
        <f t="shared" si="4"/>
        <v>3.6591060108111993E-4</v>
      </c>
      <c r="U19" s="50">
        <f t="shared" si="4"/>
        <v>2.7463403418235698E-4</v>
      </c>
      <c r="V19" s="51">
        <f t="shared" si="19"/>
        <v>2.3119536336203231E-3</v>
      </c>
      <c r="W19" s="52">
        <v>2032.9999999577099</v>
      </c>
      <c r="X19" s="52">
        <v>358</v>
      </c>
      <c r="Y19" s="52">
        <v>131</v>
      </c>
      <c r="Z19" s="52">
        <v>31</v>
      </c>
      <c r="AA19" s="53">
        <f t="shared" si="20"/>
        <v>1.5988838485119338E-3</v>
      </c>
      <c r="AB19" s="53">
        <f t="shared" si="5"/>
        <v>1.221976461593075E-3</v>
      </c>
      <c r="AC19" s="53">
        <f t="shared" si="5"/>
        <v>2.6600929204977422E-4</v>
      </c>
      <c r="AD19" s="53">
        <f t="shared" si="5"/>
        <v>5.6462188547282534E-4</v>
      </c>
      <c r="AE19" s="44">
        <f t="shared" si="21"/>
        <v>3.6514914876276086E-3</v>
      </c>
      <c r="AF19" s="54">
        <f t="shared" si="6"/>
        <v>3.1037677644834673E-3</v>
      </c>
      <c r="AG19" s="44">
        <f t="shared" si="7"/>
        <v>0.57939650455259473</v>
      </c>
      <c r="AH19" s="44">
        <f t="shared" si="8"/>
        <v>0</v>
      </c>
      <c r="AI19" s="45">
        <f t="shared" si="22"/>
        <v>0</v>
      </c>
      <c r="AJ19" s="45">
        <f t="shared" si="9"/>
        <v>0</v>
      </c>
      <c r="AK19" s="111">
        <f t="shared" si="10"/>
        <v>3.1037677644834673E-3</v>
      </c>
      <c r="AM19" s="57">
        <f t="shared" si="11"/>
        <v>10667080.064867841</v>
      </c>
      <c r="AN19" s="58">
        <f t="shared" si="12"/>
        <v>14298503.688611418</v>
      </c>
      <c r="AO19" s="58">
        <f t="shared" si="13"/>
        <v>5969470.5603447258</v>
      </c>
      <c r="AP19" s="58">
        <f t="shared" si="23"/>
        <v>30935054.313823983</v>
      </c>
      <c r="AQ19" s="59">
        <f t="shared" si="24"/>
        <v>4.0210946432009623E-3</v>
      </c>
    </row>
    <row r="20" spans="1:43" ht="14.25">
      <c r="A20" s="4" t="s">
        <v>14</v>
      </c>
      <c r="B20" s="46">
        <v>6139487</v>
      </c>
      <c r="C20" s="46">
        <v>766514</v>
      </c>
      <c r="D20" s="55">
        <f t="shared" si="0"/>
        <v>0.12484984494632857</v>
      </c>
      <c r="E20" s="56">
        <f t="shared" si="14"/>
        <v>95699.154049190096</v>
      </c>
      <c r="F20" s="111">
        <f t="shared" si="1"/>
        <v>5.5025821992455631E-5</v>
      </c>
      <c r="G20" s="43">
        <v>34110</v>
      </c>
      <c r="H20" s="106">
        <f t="shared" si="2"/>
        <v>6.6627548293740953E-3</v>
      </c>
      <c r="I20" s="45">
        <f t="shared" si="15"/>
        <v>5.6633416049679808E-3</v>
      </c>
      <c r="J20" s="46">
        <v>5091.18</v>
      </c>
      <c r="K20" s="103">
        <f t="shared" si="3"/>
        <v>7.9276999396139566E-2</v>
      </c>
      <c r="L20" s="47">
        <f t="shared" si="16"/>
        <v>1.1891549909420934E-2</v>
      </c>
      <c r="M20" s="111">
        <f t="shared" si="17"/>
        <v>1.7554891514388916E-2</v>
      </c>
      <c r="N20" s="48">
        <v>7369</v>
      </c>
      <c r="O20" s="49">
        <v>3474</v>
      </c>
      <c r="P20" s="49">
        <v>27910</v>
      </c>
      <c r="Q20" s="49">
        <v>2988</v>
      </c>
      <c r="R20" s="50">
        <f t="shared" si="18"/>
        <v>4.3092458439665882E-3</v>
      </c>
      <c r="S20" s="50">
        <f t="shared" si="4"/>
        <v>9.8734695269601987E-3</v>
      </c>
      <c r="T20" s="50">
        <f t="shared" si="4"/>
        <v>2.08845907488222E-2</v>
      </c>
      <c r="U20" s="50">
        <f t="shared" si="4"/>
        <v>1.9083871956671692E-2</v>
      </c>
      <c r="V20" s="51">
        <f t="shared" si="19"/>
        <v>5.4151178076420683E-2</v>
      </c>
      <c r="W20" s="52">
        <v>7387.0000000238397</v>
      </c>
      <c r="X20" s="52">
        <v>3170</v>
      </c>
      <c r="Y20" s="52">
        <v>23798</v>
      </c>
      <c r="Z20" s="52">
        <v>1385</v>
      </c>
      <c r="AA20" s="53">
        <f t="shared" si="20"/>
        <v>5.8096187846736159E-3</v>
      </c>
      <c r="AB20" s="53">
        <f t="shared" si="5"/>
        <v>1.0820294366620246E-2</v>
      </c>
      <c r="AC20" s="53">
        <f t="shared" si="5"/>
        <v>4.8324344520614702E-2</v>
      </c>
      <c r="AD20" s="53">
        <f t="shared" si="5"/>
        <v>2.522584875418913E-2</v>
      </c>
      <c r="AE20" s="44">
        <f t="shared" si="21"/>
        <v>9.0180106426097695E-2</v>
      </c>
      <c r="AF20" s="54">
        <f t="shared" si="6"/>
        <v>7.6653090462183035E-2</v>
      </c>
      <c r="AG20" s="44">
        <f t="shared" si="7"/>
        <v>0.66533969582030694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11">
        <f t="shared" si="10"/>
        <v>7.6653090462183035E-2</v>
      </c>
      <c r="AM20" s="57">
        <f t="shared" si="11"/>
        <v>211662.11480219977</v>
      </c>
      <c r="AN20" s="58">
        <f t="shared" si="12"/>
        <v>33763289.020636477</v>
      </c>
      <c r="AO20" s="58">
        <f t="shared" si="13"/>
        <v>147426741.17230335</v>
      </c>
      <c r="AP20" s="58">
        <f t="shared" si="23"/>
        <v>181401692.30774203</v>
      </c>
      <c r="AQ20" s="59">
        <f t="shared" si="24"/>
        <v>2.3579508405139216E-2</v>
      </c>
    </row>
    <row r="21" spans="1:43" ht="14.25">
      <c r="A21" s="4" t="s">
        <v>15</v>
      </c>
      <c r="B21" s="46">
        <v>1456249</v>
      </c>
      <c r="C21" s="46">
        <v>328496</v>
      </c>
      <c r="D21" s="55">
        <f t="shared" si="0"/>
        <v>0.2255768072630436</v>
      </c>
      <c r="E21" s="56">
        <f t="shared" si="14"/>
        <v>74101.078878680768</v>
      </c>
      <c r="F21" s="111">
        <f t="shared" si="1"/>
        <v>4.2607197695095084E-5</v>
      </c>
      <c r="G21" s="43">
        <v>1632</v>
      </c>
      <c r="H21" s="106">
        <f t="shared" si="2"/>
        <v>3.1878088189793386E-4</v>
      </c>
      <c r="I21" s="45">
        <f t="shared" si="15"/>
        <v>2.7096374961324375E-4</v>
      </c>
      <c r="J21" s="46">
        <v>720.74</v>
      </c>
      <c r="K21" s="103">
        <f t="shared" si="3"/>
        <v>1.1222959028117967E-2</v>
      </c>
      <c r="L21" s="47">
        <f t="shared" si="16"/>
        <v>1.683443854217695E-3</v>
      </c>
      <c r="M21" s="111">
        <f t="shared" si="17"/>
        <v>1.9544076038309388E-3</v>
      </c>
      <c r="N21" s="48">
        <v>381</v>
      </c>
      <c r="O21" s="49">
        <v>111</v>
      </c>
      <c r="P21" s="49">
        <v>881</v>
      </c>
      <c r="Q21" s="49">
        <v>100</v>
      </c>
      <c r="R21" s="50">
        <f t="shared" si="18"/>
        <v>2.2280128464530736E-4</v>
      </c>
      <c r="S21" s="50">
        <f t="shared" si="4"/>
        <v>3.1547355137955733E-4</v>
      </c>
      <c r="T21" s="50">
        <f t="shared" si="4"/>
        <v>6.5923770869625079E-4</v>
      </c>
      <c r="U21" s="50">
        <f t="shared" si="4"/>
        <v>6.3868380042408609E-4</v>
      </c>
      <c r="V21" s="51">
        <f t="shared" si="19"/>
        <v>1.8361963451452015E-3</v>
      </c>
      <c r="W21" s="52">
        <v>157.99999999728001</v>
      </c>
      <c r="X21" s="52">
        <v>83</v>
      </c>
      <c r="Y21" s="52">
        <v>189</v>
      </c>
      <c r="Z21" s="52">
        <v>25</v>
      </c>
      <c r="AA21" s="53">
        <f t="shared" si="20"/>
        <v>1.2426150913221427E-4</v>
      </c>
      <c r="AB21" s="53">
        <f t="shared" si="5"/>
        <v>2.8330739193359002E-4</v>
      </c>
      <c r="AC21" s="53">
        <f t="shared" si="5"/>
        <v>3.8378439845349104E-4</v>
      </c>
      <c r="AD21" s="53">
        <f t="shared" si="5"/>
        <v>4.5534023022002039E-4</v>
      </c>
      <c r="AE21" s="44">
        <f t="shared" si="21"/>
        <v>1.2466935297393157E-3</v>
      </c>
      <c r="AF21" s="54">
        <f t="shared" si="6"/>
        <v>1.0596895002784182E-3</v>
      </c>
      <c r="AG21" s="44">
        <f t="shared" si="7"/>
        <v>-0.32104563162022282</v>
      </c>
      <c r="AH21" s="44">
        <f t="shared" si="8"/>
        <v>-0.32104563162022282</v>
      </c>
      <c r="AI21" s="45">
        <f t="shared" si="22"/>
        <v>5.982377863529921E-2</v>
      </c>
      <c r="AJ21" s="45">
        <f t="shared" si="9"/>
        <v>8.9735667952948808E-3</v>
      </c>
      <c r="AK21" s="111">
        <f t="shared" si="10"/>
        <v>1.0033256295573299E-2</v>
      </c>
      <c r="AM21" s="57">
        <f t="shared" si="11"/>
        <v>163892.68244235776</v>
      </c>
      <c r="AN21" s="58">
        <f t="shared" si="12"/>
        <v>3758908.3782253494</v>
      </c>
      <c r="AO21" s="58">
        <f t="shared" si="13"/>
        <v>19296942.498784438</v>
      </c>
      <c r="AP21" s="58">
        <f t="shared" si="23"/>
        <v>23219743.559452146</v>
      </c>
      <c r="AQ21" s="59">
        <f t="shared" si="24"/>
        <v>3.0182195736986072E-3</v>
      </c>
    </row>
    <row r="22" spans="1:43" ht="14.25">
      <c r="A22" s="4" t="s">
        <v>16</v>
      </c>
      <c r="B22" s="46">
        <v>2045528</v>
      </c>
      <c r="C22" s="46">
        <v>704192</v>
      </c>
      <c r="D22" s="55">
        <f t="shared" si="0"/>
        <v>0.34425928171112791</v>
      </c>
      <c r="E22" s="56">
        <f t="shared" si="14"/>
        <v>242424.63210672259</v>
      </c>
      <c r="F22" s="111">
        <f t="shared" si="1"/>
        <v>1.3939114494193331E-4</v>
      </c>
      <c r="G22" s="43">
        <v>2861</v>
      </c>
      <c r="H22" s="106">
        <f t="shared" si="2"/>
        <v>5.588432004350421E-4</v>
      </c>
      <c r="I22" s="45">
        <f t="shared" si="15"/>
        <v>4.7501672036978578E-4</v>
      </c>
      <c r="J22" s="46">
        <v>615.78</v>
      </c>
      <c r="K22" s="103">
        <f t="shared" si="3"/>
        <v>9.5885807785532663E-3</v>
      </c>
      <c r="L22" s="47">
        <f t="shared" si="16"/>
        <v>1.4382871167829899E-3</v>
      </c>
      <c r="M22" s="111">
        <f t="shared" si="17"/>
        <v>1.9133038371527756E-3</v>
      </c>
      <c r="N22" s="48">
        <v>519</v>
      </c>
      <c r="O22" s="49">
        <v>176</v>
      </c>
      <c r="P22" s="49">
        <v>1034</v>
      </c>
      <c r="Q22" s="49">
        <v>145</v>
      </c>
      <c r="R22" s="50">
        <f t="shared" si="18"/>
        <v>3.0350096254833211E-4</v>
      </c>
      <c r="S22" s="50">
        <f t="shared" si="4"/>
        <v>5.0021031570091968E-4</v>
      </c>
      <c r="T22" s="50">
        <f t="shared" si="4"/>
        <v>7.7372507467868713E-4</v>
      </c>
      <c r="U22" s="50">
        <f t="shared" si="4"/>
        <v>9.2609151061492478E-4</v>
      </c>
      <c r="V22" s="51">
        <f t="shared" si="19"/>
        <v>2.5035278635428637E-3</v>
      </c>
      <c r="W22" s="52">
        <v>277.00000000287605</v>
      </c>
      <c r="X22" s="52">
        <v>136</v>
      </c>
      <c r="Y22" s="52">
        <v>317</v>
      </c>
      <c r="Z22" s="52">
        <v>84</v>
      </c>
      <c r="AA22" s="53">
        <f t="shared" si="20"/>
        <v>2.1785087361122336E-4</v>
      </c>
      <c r="AB22" s="53">
        <f t="shared" si="5"/>
        <v>4.6421452172250896E-4</v>
      </c>
      <c r="AC22" s="53">
        <f t="shared" si="5"/>
        <v>6.4370187465479715E-4</v>
      </c>
      <c r="AD22" s="53">
        <f t="shared" si="5"/>
        <v>1.5299431735392686E-3</v>
      </c>
      <c r="AE22" s="44">
        <f t="shared" si="21"/>
        <v>2.8557104435277978E-3</v>
      </c>
      <c r="AF22" s="54">
        <f t="shared" si="6"/>
        <v>2.4273538769986279E-3</v>
      </c>
      <c r="AG22" s="44">
        <f t="shared" si="7"/>
        <v>0.14067451979006276</v>
      </c>
      <c r="AH22" s="44">
        <f t="shared" si="8"/>
        <v>0</v>
      </c>
      <c r="AI22" s="45">
        <f t="shared" si="22"/>
        <v>0</v>
      </c>
      <c r="AJ22" s="45">
        <f t="shared" si="9"/>
        <v>0</v>
      </c>
      <c r="AK22" s="111">
        <f t="shared" si="10"/>
        <v>2.4273538769986279E-3</v>
      </c>
      <c r="AM22" s="57">
        <f t="shared" si="11"/>
        <v>536181.44090886461</v>
      </c>
      <c r="AN22" s="58">
        <f t="shared" si="12"/>
        <v>3679853.5829818631</v>
      </c>
      <c r="AO22" s="58">
        <f t="shared" si="13"/>
        <v>4668525.0340221217</v>
      </c>
      <c r="AP22" s="58">
        <f t="shared" si="23"/>
        <v>8884560.0579128489</v>
      </c>
      <c r="AQ22" s="59">
        <f t="shared" si="24"/>
        <v>1.1548600010088176E-3</v>
      </c>
    </row>
    <row r="23" spans="1:43" ht="14.25">
      <c r="A23" s="4" t="s">
        <v>17</v>
      </c>
      <c r="B23" s="46">
        <v>9607239</v>
      </c>
      <c r="C23" s="46">
        <v>1253081</v>
      </c>
      <c r="D23" s="55">
        <f t="shared" si="0"/>
        <v>0.13043091776940285</v>
      </c>
      <c r="E23" s="56">
        <f t="shared" si="14"/>
        <v>163440.50486940111</v>
      </c>
      <c r="F23" s="111">
        <f t="shared" si="1"/>
        <v>9.3976255241274564E-5</v>
      </c>
      <c r="G23" s="43">
        <v>41130</v>
      </c>
      <c r="H23" s="106">
        <f t="shared" si="2"/>
        <v>8.0339814169497672E-3</v>
      </c>
      <c r="I23" s="45">
        <f t="shared" si="15"/>
        <v>6.8288842044073022E-3</v>
      </c>
      <c r="J23" s="46">
        <v>7010.79</v>
      </c>
      <c r="K23" s="103">
        <f t="shared" si="3"/>
        <v>0.1091680896366778</v>
      </c>
      <c r="L23" s="47">
        <f t="shared" si="16"/>
        <v>1.637521344550167E-2</v>
      </c>
      <c r="M23" s="111">
        <f t="shared" si="17"/>
        <v>2.3204097649908974E-2</v>
      </c>
      <c r="N23" s="48">
        <v>6824</v>
      </c>
      <c r="O23" s="49">
        <v>2866</v>
      </c>
      <c r="P23" s="49">
        <v>26645</v>
      </c>
      <c r="Q23" s="49">
        <v>2369</v>
      </c>
      <c r="R23" s="50">
        <f t="shared" si="18"/>
        <v>3.9905405942771066E-3</v>
      </c>
      <c r="S23" s="50">
        <f t="shared" si="18"/>
        <v>8.1454702545388398E-3</v>
      </c>
      <c r="T23" s="50">
        <f t="shared" si="18"/>
        <v>1.9938012200013171E-2</v>
      </c>
      <c r="U23" s="50">
        <f t="shared" si="18"/>
        <v>1.5130419232046598E-2</v>
      </c>
      <c r="V23" s="51">
        <f t="shared" si="19"/>
        <v>4.7204442280875711E-2</v>
      </c>
      <c r="W23" s="52">
        <v>7532.9999999958</v>
      </c>
      <c r="X23" s="52">
        <v>2466</v>
      </c>
      <c r="Y23" s="52">
        <v>13627</v>
      </c>
      <c r="Z23" s="52">
        <v>715</v>
      </c>
      <c r="AA23" s="53">
        <f t="shared" si="20"/>
        <v>5.9244427108136877E-3</v>
      </c>
      <c r="AB23" s="53">
        <f t="shared" si="5"/>
        <v>8.4173015482919642E-3</v>
      </c>
      <c r="AC23" s="53">
        <f t="shared" si="5"/>
        <v>2.7671058189024985E-2</v>
      </c>
      <c r="AD23" s="53">
        <f t="shared" si="5"/>
        <v>1.3022730584292583E-2</v>
      </c>
      <c r="AE23" s="44">
        <f t="shared" si="21"/>
        <v>5.5035533032423221E-2</v>
      </c>
      <c r="AF23" s="54">
        <f t="shared" si="6"/>
        <v>4.6780203077559736E-2</v>
      </c>
      <c r="AG23" s="44">
        <f t="shared" si="7"/>
        <v>0.16589732603874402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11">
        <f t="shared" si="10"/>
        <v>4.6780203077559736E-2</v>
      </c>
      <c r="AM23" s="57">
        <f t="shared" si="11"/>
        <v>361488.70121897839</v>
      </c>
      <c r="AN23" s="58">
        <f t="shared" si="12"/>
        <v>44628396.29483293</v>
      </c>
      <c r="AO23" s="58">
        <f t="shared" si="13"/>
        <v>89972274.431722566</v>
      </c>
      <c r="AP23" s="58">
        <f t="shared" si="23"/>
        <v>134962159.42777449</v>
      </c>
      <c r="AQ23" s="59">
        <f t="shared" si="24"/>
        <v>1.7543063309487815E-2</v>
      </c>
    </row>
    <row r="24" spans="1:43" ht="14.25">
      <c r="A24" s="4" t="s">
        <v>18</v>
      </c>
      <c r="B24" s="46">
        <v>354652384</v>
      </c>
      <c r="C24" s="46">
        <v>89654721.319999993</v>
      </c>
      <c r="D24" s="55">
        <f t="shared" si="0"/>
        <v>0.25279604865140282</v>
      </c>
      <c r="E24" s="56">
        <f t="shared" si="14"/>
        <v>22664359.292638678</v>
      </c>
      <c r="F24" s="111">
        <f t="shared" si="1"/>
        <v>1.3031724390883974E-2</v>
      </c>
      <c r="G24" s="43">
        <v>247370</v>
      </c>
      <c r="H24" s="106">
        <f t="shared" si="2"/>
        <v>4.8319134041110233E-2</v>
      </c>
      <c r="I24" s="45">
        <f t="shared" si="15"/>
        <v>4.1071263934943696E-2</v>
      </c>
      <c r="J24" s="46">
        <v>1040.01</v>
      </c>
      <c r="K24" s="103">
        <f t="shared" si="3"/>
        <v>1.6194452394529189E-2</v>
      </c>
      <c r="L24" s="47">
        <f t="shared" si="16"/>
        <v>2.4291678591793781E-3</v>
      </c>
      <c r="M24" s="111">
        <f t="shared" si="17"/>
        <v>4.3500431794123072E-2</v>
      </c>
      <c r="N24" s="48">
        <v>3671</v>
      </c>
      <c r="O24" s="49">
        <v>1263</v>
      </c>
      <c r="P24" s="49">
        <v>9334</v>
      </c>
      <c r="Q24" s="49">
        <v>932</v>
      </c>
      <c r="R24" s="50">
        <f t="shared" si="18"/>
        <v>2.1467283882753894E-3</v>
      </c>
      <c r="S24" s="50">
        <f t="shared" si="18"/>
        <v>3.5895774359673955E-3</v>
      </c>
      <c r="T24" s="50">
        <f t="shared" si="18"/>
        <v>6.9844776083664078E-3</v>
      </c>
      <c r="U24" s="50">
        <f t="shared" si="18"/>
        <v>5.9525330199524818E-3</v>
      </c>
      <c r="V24" s="51">
        <f t="shared" si="19"/>
        <v>1.8673316452561674E-2</v>
      </c>
      <c r="W24" s="52">
        <v>8688.9999999445354</v>
      </c>
      <c r="X24" s="52">
        <v>1809</v>
      </c>
      <c r="Y24" s="52">
        <v>2369</v>
      </c>
      <c r="Z24" s="52">
        <v>783</v>
      </c>
      <c r="AA24" s="53">
        <f t="shared" si="20"/>
        <v>6.8335965370981333E-3</v>
      </c>
      <c r="AB24" s="53">
        <f t="shared" si="5"/>
        <v>6.1747358073236669E-3</v>
      </c>
      <c r="AC24" s="53">
        <f t="shared" si="5"/>
        <v>4.8105039150069849E-3</v>
      </c>
      <c r="AD24" s="53">
        <f t="shared" si="5"/>
        <v>1.4261256010491039E-2</v>
      </c>
      <c r="AE24" s="44">
        <f t="shared" si="21"/>
        <v>3.2080092269919827E-2</v>
      </c>
      <c r="AF24" s="54">
        <f t="shared" si="6"/>
        <v>2.7268078429431852E-2</v>
      </c>
      <c r="AG24" s="44">
        <f t="shared" si="7"/>
        <v>0.71796436650217865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11">
        <f t="shared" si="10"/>
        <v>2.7268078429431852E-2</v>
      </c>
      <c r="AM24" s="57">
        <f t="shared" si="11"/>
        <v>50127780.816651732</v>
      </c>
      <c r="AN24" s="58">
        <f t="shared" si="12"/>
        <v>83664296.642541081</v>
      </c>
      <c r="AO24" s="58">
        <f t="shared" si="13"/>
        <v>52444642.696633548</v>
      </c>
      <c r="AP24" s="58">
        <f t="shared" si="23"/>
        <v>186236720.15582636</v>
      </c>
      <c r="AQ24" s="59">
        <f t="shared" si="24"/>
        <v>2.4207989751330719E-2</v>
      </c>
    </row>
    <row r="25" spans="1:43" ht="14.25">
      <c r="A25" s="4" t="s">
        <v>19</v>
      </c>
      <c r="B25" s="46">
        <v>4705374</v>
      </c>
      <c r="C25" s="46">
        <v>1101010</v>
      </c>
      <c r="D25" s="55">
        <f t="shared" si="0"/>
        <v>0.23398990175913753</v>
      </c>
      <c r="E25" s="56">
        <f t="shared" si="14"/>
        <v>257625.221735828</v>
      </c>
      <c r="F25" s="111">
        <f t="shared" si="1"/>
        <v>1.4813129471046306E-4</v>
      </c>
      <c r="G25" s="43">
        <v>5479</v>
      </c>
      <c r="H25" s="106">
        <f t="shared" si="2"/>
        <v>1.0702208651463111E-3</v>
      </c>
      <c r="I25" s="45">
        <f t="shared" si="15"/>
        <v>9.0968773537436444E-4</v>
      </c>
      <c r="J25" s="46">
        <v>1894.8</v>
      </c>
      <c r="K25" s="103">
        <f t="shared" si="3"/>
        <v>2.9504762836082252E-2</v>
      </c>
      <c r="L25" s="47">
        <f t="shared" si="16"/>
        <v>4.425714425412338E-3</v>
      </c>
      <c r="M25" s="111">
        <f t="shared" si="17"/>
        <v>5.3354021607867029E-3</v>
      </c>
      <c r="N25" s="48">
        <v>814</v>
      </c>
      <c r="O25" s="49">
        <v>270</v>
      </c>
      <c r="P25" s="49">
        <v>1738</v>
      </c>
      <c r="Q25" s="49">
        <v>531</v>
      </c>
      <c r="R25" s="50">
        <f t="shared" si="18"/>
        <v>4.760111435729139E-4</v>
      </c>
      <c r="S25" s="50">
        <f t="shared" si="18"/>
        <v>7.6736809795027456E-4</v>
      </c>
      <c r="T25" s="50">
        <f t="shared" si="18"/>
        <v>1.3005166148854527E-3</v>
      </c>
      <c r="U25" s="50">
        <f t="shared" si="18"/>
        <v>3.3914109802518971E-3</v>
      </c>
      <c r="V25" s="51">
        <f t="shared" si="19"/>
        <v>5.9353068366605382E-3</v>
      </c>
      <c r="W25" s="52">
        <v>320.00000000721394</v>
      </c>
      <c r="X25" s="52">
        <v>216</v>
      </c>
      <c r="Y25" s="52">
        <v>671</v>
      </c>
      <c r="Z25" s="52">
        <v>199</v>
      </c>
      <c r="AA25" s="53">
        <f t="shared" si="20"/>
        <v>2.5166887926512352E-4</v>
      </c>
      <c r="AB25" s="53">
        <f t="shared" si="5"/>
        <v>7.372818874416319E-4</v>
      </c>
      <c r="AC25" s="53">
        <f t="shared" si="5"/>
        <v>1.3625361447740343E-3</v>
      </c>
      <c r="AD25" s="53">
        <f t="shared" si="5"/>
        <v>3.6245082325513625E-3</v>
      </c>
      <c r="AE25" s="44">
        <f t="shared" si="21"/>
        <v>5.9759951440321521E-3</v>
      </c>
      <c r="AF25" s="54">
        <f t="shared" si="6"/>
        <v>5.0795958724273293E-3</v>
      </c>
      <c r="AG25" s="44">
        <f t="shared" si="7"/>
        <v>6.8552997328284624E-3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11">
        <f t="shared" si="10"/>
        <v>5.0795958724273293E-3</v>
      </c>
      <c r="AM25" s="57">
        <f t="shared" si="11"/>
        <v>569801.26732324518</v>
      </c>
      <c r="AN25" s="58">
        <f t="shared" si="12"/>
        <v>10261568.694304774</v>
      </c>
      <c r="AO25" s="58">
        <f t="shared" si="13"/>
        <v>9769576.9528522808</v>
      </c>
      <c r="AP25" s="58">
        <f t="shared" si="23"/>
        <v>20600946.914480299</v>
      </c>
      <c r="AQ25" s="59">
        <f t="shared" si="24"/>
        <v>2.6778151556587394E-3</v>
      </c>
    </row>
    <row r="26" spans="1:43" ht="14.25">
      <c r="A26" s="4" t="s">
        <v>20</v>
      </c>
      <c r="B26" s="46">
        <v>422301629</v>
      </c>
      <c r="C26" s="46">
        <v>149244141.31999999</v>
      </c>
      <c r="D26" s="55">
        <f t="shared" si="0"/>
        <v>0.35340650158846532</v>
      </c>
      <c r="E26" s="56">
        <f t="shared" si="14"/>
        <v>52743849.866475716</v>
      </c>
      <c r="F26" s="111">
        <f t="shared" si="1"/>
        <v>3.0327056939894226E-2</v>
      </c>
      <c r="G26" s="43">
        <v>425148</v>
      </c>
      <c r="H26" s="106">
        <f t="shared" si="2"/>
        <v>8.3044763711484545E-2</v>
      </c>
      <c r="I26" s="45">
        <f t="shared" si="15"/>
        <v>7.0588049154761856E-2</v>
      </c>
      <c r="J26" s="46">
        <v>151.27000000000001</v>
      </c>
      <c r="K26" s="103">
        <f t="shared" si="3"/>
        <v>2.3554915950043079E-3</v>
      </c>
      <c r="L26" s="47">
        <f t="shared" si="16"/>
        <v>3.5332373925064616E-4</v>
      </c>
      <c r="M26" s="111">
        <f t="shared" si="17"/>
        <v>7.0941372894012505E-2</v>
      </c>
      <c r="N26" s="48">
        <v>25525</v>
      </c>
      <c r="O26" s="49">
        <v>4815</v>
      </c>
      <c r="P26" s="49">
        <v>33044</v>
      </c>
      <c r="Q26" s="49">
        <v>5258</v>
      </c>
      <c r="R26" s="50">
        <f t="shared" si="18"/>
        <v>1.4926516510686275E-2</v>
      </c>
      <c r="S26" s="50">
        <f t="shared" si="18"/>
        <v>1.3684731080113229E-2</v>
      </c>
      <c r="T26" s="50">
        <f t="shared" si="18"/>
        <v>2.4726277918455063E-2</v>
      </c>
      <c r="U26" s="50">
        <f t="shared" si="18"/>
        <v>3.3581994226298442E-2</v>
      </c>
      <c r="V26" s="51">
        <f t="shared" si="19"/>
        <v>8.6919519735553008E-2</v>
      </c>
      <c r="W26" s="52">
        <v>20136.00000070727</v>
      </c>
      <c r="X26" s="52">
        <v>4791</v>
      </c>
      <c r="Y26" s="52">
        <v>5994</v>
      </c>
      <c r="Z26" s="52">
        <v>875</v>
      </c>
      <c r="AA26" s="53">
        <f t="shared" si="20"/>
        <v>1.5836264227957138E-2</v>
      </c>
      <c r="AB26" s="53">
        <f t="shared" si="5"/>
        <v>1.6353321864503972E-2</v>
      </c>
      <c r="AC26" s="53">
        <f t="shared" si="5"/>
        <v>1.2171448065239286E-2</v>
      </c>
      <c r="AD26" s="53">
        <f t="shared" si="5"/>
        <v>1.5936908057700715E-2</v>
      </c>
      <c r="AE26" s="44">
        <f t="shared" si="21"/>
        <v>6.0297942215401121E-2</v>
      </c>
      <c r="AF26" s="54">
        <f t="shared" si="6"/>
        <v>5.1253250883090955E-2</v>
      </c>
      <c r="AG26" s="44">
        <f t="shared" si="7"/>
        <v>-0.30627847002774872</v>
      </c>
      <c r="AH26" s="44">
        <f t="shared" si="8"/>
        <v>-0.30627847002774872</v>
      </c>
      <c r="AI26" s="45">
        <f t="shared" si="22"/>
        <v>5.7072059505151061E-2</v>
      </c>
      <c r="AJ26" s="45">
        <f t="shared" si="9"/>
        <v>8.5608089257726595E-3</v>
      </c>
      <c r="AK26" s="111">
        <f t="shared" si="10"/>
        <v>5.9814059808863618E-2</v>
      </c>
      <c r="AM26" s="57">
        <f t="shared" si="11"/>
        <v>116655940.34206042</v>
      </c>
      <c r="AN26" s="58">
        <f t="shared" si="12"/>
        <v>136441405.78015232</v>
      </c>
      <c r="AO26" s="58">
        <f t="shared" si="13"/>
        <v>115040265.96626894</v>
      </c>
      <c r="AP26" s="58">
        <f t="shared" si="23"/>
        <v>368137612.08848166</v>
      </c>
      <c r="AQ26" s="59">
        <f t="shared" si="24"/>
        <v>4.7852386645666142E-2</v>
      </c>
    </row>
    <row r="27" spans="1:43" ht="14.25">
      <c r="A27" s="4" t="s">
        <v>21</v>
      </c>
      <c r="B27" s="46">
        <v>12413879</v>
      </c>
      <c r="C27" s="46">
        <v>4417747</v>
      </c>
      <c r="D27" s="55">
        <f t="shared" si="0"/>
        <v>0.35587160145511326</v>
      </c>
      <c r="E27" s="56">
        <f t="shared" si="14"/>
        <v>1572150.6997135223</v>
      </c>
      <c r="F27" s="111">
        <f t="shared" si="1"/>
        <v>9.0396707690106244E-4</v>
      </c>
      <c r="G27" s="43">
        <v>14795</v>
      </c>
      <c r="H27" s="106">
        <f t="shared" si="2"/>
        <v>2.8899283993136836E-3</v>
      </c>
      <c r="I27" s="45">
        <f t="shared" si="15"/>
        <v>2.4564391394166309E-3</v>
      </c>
      <c r="J27" s="46">
        <v>2479.16</v>
      </c>
      <c r="K27" s="103">
        <f t="shared" si="3"/>
        <v>3.8604088997625963E-2</v>
      </c>
      <c r="L27" s="47">
        <f t="shared" si="16"/>
        <v>5.7906133496438946E-3</v>
      </c>
      <c r="M27" s="111">
        <f t="shared" si="17"/>
        <v>8.247052489060526E-3</v>
      </c>
      <c r="N27" s="48">
        <v>3166</v>
      </c>
      <c r="O27" s="49">
        <v>724</v>
      </c>
      <c r="P27" s="49">
        <v>6502</v>
      </c>
      <c r="Q27" s="49">
        <v>971</v>
      </c>
      <c r="R27" s="50">
        <f t="shared" si="18"/>
        <v>1.8514143495722917E-3</v>
      </c>
      <c r="S27" s="50">
        <f t="shared" si="18"/>
        <v>2.0576833441333289E-3</v>
      </c>
      <c r="T27" s="50">
        <f t="shared" si="18"/>
        <v>4.8653389125346454E-3</v>
      </c>
      <c r="U27" s="50">
        <f t="shared" si="18"/>
        <v>6.2016197021178754E-3</v>
      </c>
      <c r="V27" s="51">
        <f t="shared" si="19"/>
        <v>1.4976056308358143E-2</v>
      </c>
      <c r="W27" s="52">
        <v>1684.0000000044001</v>
      </c>
      <c r="X27" s="52">
        <v>572</v>
      </c>
      <c r="Y27" s="52">
        <v>3480</v>
      </c>
      <c r="Z27" s="52">
        <v>459</v>
      </c>
      <c r="AA27" s="53">
        <f t="shared" si="20"/>
        <v>1.3244074771063164E-3</v>
      </c>
      <c r="AB27" s="53">
        <f t="shared" si="5"/>
        <v>1.9524316648917288E-3</v>
      </c>
      <c r="AC27" s="53">
        <f t="shared" si="5"/>
        <v>7.0665063842230095E-3</v>
      </c>
      <c r="AD27" s="53">
        <f t="shared" si="5"/>
        <v>8.3600466268395745E-3</v>
      </c>
      <c r="AE27" s="44">
        <f t="shared" si="21"/>
        <v>1.8703392153060629E-2</v>
      </c>
      <c r="AF27" s="54">
        <f t="shared" si="6"/>
        <v>1.5897883330101534E-2</v>
      </c>
      <c r="AG27" s="44">
        <f t="shared" si="7"/>
        <v>0.24888634016568562</v>
      </c>
      <c r="AH27" s="44">
        <f t="shared" si="8"/>
        <v>0</v>
      </c>
      <c r="AI27" s="45">
        <f t="shared" si="22"/>
        <v>0</v>
      </c>
      <c r="AJ27" s="45">
        <f t="shared" si="9"/>
        <v>0</v>
      </c>
      <c r="AK27" s="111">
        <f t="shared" si="10"/>
        <v>1.5897883330101534E-2</v>
      </c>
      <c r="AM27" s="57">
        <f t="shared" si="11"/>
        <v>3477196.2740452085</v>
      </c>
      <c r="AN27" s="58">
        <f t="shared" si="12"/>
        <v>15861540.159805581</v>
      </c>
      <c r="AO27" s="58">
        <f t="shared" si="13"/>
        <v>30576368.372918513</v>
      </c>
      <c r="AP27" s="58">
        <f t="shared" si="23"/>
        <v>49915104.806769297</v>
      </c>
      <c r="AQ27" s="59">
        <f t="shared" si="24"/>
        <v>6.4882174932410453E-3</v>
      </c>
    </row>
    <row r="28" spans="1:43" ht="14.25">
      <c r="A28" s="4" t="s">
        <v>22</v>
      </c>
      <c r="B28" s="46">
        <v>784275</v>
      </c>
      <c r="C28" s="46">
        <v>320606.25</v>
      </c>
      <c r="D28" s="55">
        <f t="shared" si="0"/>
        <v>0.40879315291192503</v>
      </c>
      <c r="E28" s="56">
        <f t="shared" si="14"/>
        <v>131061.63978076886</v>
      </c>
      <c r="F28" s="111">
        <f t="shared" si="1"/>
        <v>7.5358810976626001E-5</v>
      </c>
      <c r="G28" s="43">
        <v>1044</v>
      </c>
      <c r="H28" s="106">
        <f t="shared" si="2"/>
        <v>2.0392600533176652E-4</v>
      </c>
      <c r="I28" s="45">
        <f t="shared" si="15"/>
        <v>1.7333710453200154E-4</v>
      </c>
      <c r="J28" s="46">
        <v>388.05</v>
      </c>
      <c r="K28" s="103">
        <f t="shared" si="3"/>
        <v>6.0424969487765032E-3</v>
      </c>
      <c r="L28" s="47">
        <f t="shared" si="16"/>
        <v>9.0637454231647541E-4</v>
      </c>
      <c r="M28" s="111">
        <f t="shared" si="17"/>
        <v>1.079711646848477E-3</v>
      </c>
      <c r="N28" s="48">
        <v>248</v>
      </c>
      <c r="O28" s="49">
        <v>63</v>
      </c>
      <c r="P28" s="49">
        <v>357</v>
      </c>
      <c r="Q28" s="49">
        <v>74</v>
      </c>
      <c r="R28" s="50">
        <f t="shared" si="18"/>
        <v>1.4502550811558066E-4</v>
      </c>
      <c r="S28" s="50">
        <f t="shared" si="18"/>
        <v>1.7905255618839739E-4</v>
      </c>
      <c r="T28" s="50">
        <f t="shared" si="18"/>
        <v>2.6713718729235136E-4</v>
      </c>
      <c r="U28" s="50">
        <f t="shared" si="18"/>
        <v>4.7262601231382365E-4</v>
      </c>
      <c r="V28" s="51">
        <f t="shared" si="19"/>
        <v>1.0638412639101531E-3</v>
      </c>
      <c r="W28" s="52">
        <v>138</v>
      </c>
      <c r="X28" s="52">
        <v>45</v>
      </c>
      <c r="Y28" s="52">
        <v>165</v>
      </c>
      <c r="Z28" s="52">
        <v>30</v>
      </c>
      <c r="AA28" s="53">
        <f t="shared" si="20"/>
        <v>1.0853220418063782E-4</v>
      </c>
      <c r="AB28" s="53">
        <f t="shared" si="5"/>
        <v>1.5360039321700664E-4</v>
      </c>
      <c r="AC28" s="53">
        <f t="shared" si="5"/>
        <v>3.3504987166574612E-4</v>
      </c>
      <c r="AD28" s="53">
        <f t="shared" si="5"/>
        <v>5.4640827626402453E-4</v>
      </c>
      <c r="AE28" s="44">
        <f t="shared" si="21"/>
        <v>1.1435907453274151E-3</v>
      </c>
      <c r="AF28" s="54">
        <f t="shared" si="6"/>
        <v>9.7205213352830283E-4</v>
      </c>
      <c r="AG28" s="44">
        <f t="shared" si="7"/>
        <v>7.4963703818126448E-2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11">
        <f t="shared" si="10"/>
        <v>9.7205213352830283E-4</v>
      </c>
      <c r="AM28" s="57">
        <f t="shared" si="11"/>
        <v>289874.91186372115</v>
      </c>
      <c r="AN28" s="58">
        <f t="shared" si="12"/>
        <v>2076607.3297355548</v>
      </c>
      <c r="AO28" s="58">
        <f t="shared" si="13"/>
        <v>1869545.9952311111</v>
      </c>
      <c r="AP28" s="58">
        <f t="shared" si="23"/>
        <v>4236028.2368303873</v>
      </c>
      <c r="AQ28" s="59">
        <f t="shared" si="24"/>
        <v>5.5062035058250805E-4</v>
      </c>
    </row>
    <row r="29" spans="1:43" ht="14.25">
      <c r="A29" s="4" t="s">
        <v>23</v>
      </c>
      <c r="B29" s="46">
        <v>1405117</v>
      </c>
      <c r="C29" s="46">
        <v>194672</v>
      </c>
      <c r="D29" s="55">
        <f t="shared" si="0"/>
        <v>0.13854504642673884</v>
      </c>
      <c r="E29" s="56">
        <f t="shared" si="14"/>
        <v>26970.841277986103</v>
      </c>
      <c r="F29" s="111">
        <f t="shared" si="1"/>
        <v>1.5507897910846766E-5</v>
      </c>
      <c r="G29" s="43">
        <v>6011</v>
      </c>
      <c r="H29" s="106">
        <f t="shared" si="2"/>
        <v>1.17413718203951E-3</v>
      </c>
      <c r="I29" s="45">
        <f t="shared" si="15"/>
        <v>9.9801660473358353E-4</v>
      </c>
      <c r="J29" s="46">
        <v>1314.52</v>
      </c>
      <c r="K29" s="103">
        <f t="shared" si="3"/>
        <v>2.0468968146129852E-2</v>
      </c>
      <c r="L29" s="47">
        <f t="shared" si="16"/>
        <v>3.0703452219194775E-3</v>
      </c>
      <c r="M29" s="111">
        <f t="shared" si="17"/>
        <v>4.0683618266530615E-3</v>
      </c>
      <c r="N29" s="48">
        <v>1391</v>
      </c>
      <c r="O29" s="49">
        <v>407</v>
      </c>
      <c r="P29" s="49">
        <v>3581</v>
      </c>
      <c r="Q29" s="49">
        <v>1264</v>
      </c>
      <c r="R29" s="50">
        <f t="shared" si="18"/>
        <v>8.1342936205150277E-4</v>
      </c>
      <c r="S29" s="50">
        <f t="shared" si="18"/>
        <v>1.1567363550583768E-3</v>
      </c>
      <c r="T29" s="50">
        <f t="shared" si="18"/>
        <v>2.6796029907392442E-3</v>
      </c>
      <c r="U29" s="50">
        <f t="shared" si="18"/>
        <v>8.072963237360448E-3</v>
      </c>
      <c r="V29" s="51">
        <f t="shared" si="19"/>
        <v>1.2722731945209571E-2</v>
      </c>
      <c r="W29" s="52">
        <v>1108.99999999377</v>
      </c>
      <c r="X29" s="52">
        <v>288</v>
      </c>
      <c r="Y29" s="52">
        <v>3319</v>
      </c>
      <c r="Z29" s="52">
        <v>607</v>
      </c>
      <c r="AA29" s="53">
        <f t="shared" si="20"/>
        <v>8.721899596786318E-4</v>
      </c>
      <c r="AB29" s="53">
        <f t="shared" si="5"/>
        <v>9.8304251658884239E-4</v>
      </c>
      <c r="AC29" s="53">
        <f t="shared" si="5"/>
        <v>6.739578933688554E-3</v>
      </c>
      <c r="AD29" s="53">
        <f t="shared" si="5"/>
        <v>1.1055660789742095E-2</v>
      </c>
      <c r="AE29" s="44">
        <f t="shared" si="21"/>
        <v>1.9650472199698121E-2</v>
      </c>
      <c r="AF29" s="54">
        <f t="shared" si="6"/>
        <v>1.6702901369743402E-2</v>
      </c>
      <c r="AG29" s="44">
        <f t="shared" si="7"/>
        <v>0.54451671891877107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11">
        <f t="shared" si="10"/>
        <v>1.6702901369743402E-2</v>
      </c>
      <c r="AM29" s="57">
        <f t="shared" si="11"/>
        <v>59652.620335167063</v>
      </c>
      <c r="AN29" s="58">
        <f t="shared" si="12"/>
        <v>7824672.4613036383</v>
      </c>
      <c r="AO29" s="58">
        <f t="shared" si="13"/>
        <v>32124658.017259315</v>
      </c>
      <c r="AP29" s="58">
        <f t="shared" si="23"/>
        <v>40008983.09889812</v>
      </c>
      <c r="AQ29" s="59">
        <f t="shared" si="24"/>
        <v>5.2005697480545388E-3</v>
      </c>
    </row>
    <row r="30" spans="1:43" ht="14.25">
      <c r="A30" s="4" t="s">
        <v>24</v>
      </c>
      <c r="B30" s="46">
        <v>58791281</v>
      </c>
      <c r="C30" s="46">
        <v>7133102</v>
      </c>
      <c r="D30" s="55">
        <f t="shared" si="0"/>
        <v>0.1213292494851405</v>
      </c>
      <c r="E30" s="56">
        <f t="shared" si="14"/>
        <v>865453.91216095467</v>
      </c>
      <c r="F30" s="111">
        <f t="shared" si="1"/>
        <v>4.9762522340338338E-4</v>
      </c>
      <c r="G30" s="43">
        <v>67294</v>
      </c>
      <c r="H30" s="106">
        <f t="shared" si="2"/>
        <v>1.3144632761298751E-2</v>
      </c>
      <c r="I30" s="45">
        <f t="shared" si="15"/>
        <v>1.1172937847103938E-2</v>
      </c>
      <c r="J30" s="46">
        <v>184.87</v>
      </c>
      <c r="K30" s="103">
        <f t="shared" si="3"/>
        <v>2.8786919492856905E-3</v>
      </c>
      <c r="L30" s="47">
        <f t="shared" si="16"/>
        <v>4.3180379239285356E-4</v>
      </c>
      <c r="M30" s="111">
        <f t="shared" si="17"/>
        <v>1.1604741639496792E-2</v>
      </c>
      <c r="N30" s="48">
        <v>870</v>
      </c>
      <c r="O30" s="49">
        <v>295</v>
      </c>
      <c r="P30" s="49">
        <v>1873</v>
      </c>
      <c r="Q30" s="49">
        <v>57</v>
      </c>
      <c r="R30" s="50">
        <f t="shared" si="18"/>
        <v>5.0875883895385148E-4</v>
      </c>
      <c r="S30" s="50">
        <f t="shared" si="18"/>
        <v>8.3842069961233702E-4</v>
      </c>
      <c r="T30" s="50">
        <f t="shared" si="18"/>
        <v>1.4015348789876024E-3</v>
      </c>
      <c r="U30" s="50">
        <f t="shared" si="18"/>
        <v>3.6404976624172905E-4</v>
      </c>
      <c r="V30" s="51">
        <f t="shared" si="19"/>
        <v>3.1127641837955201E-3</v>
      </c>
      <c r="W30" s="52">
        <v>2629.9999999954803</v>
      </c>
      <c r="X30" s="52">
        <v>513</v>
      </c>
      <c r="Y30" s="52">
        <v>350</v>
      </c>
      <c r="Z30" s="52">
        <v>123</v>
      </c>
      <c r="AA30" s="53">
        <f t="shared" si="20"/>
        <v>2.0684036014100501E-3</v>
      </c>
      <c r="AB30" s="53">
        <f t="shared" si="5"/>
        <v>1.7510444826738757E-3</v>
      </c>
      <c r="AC30" s="53">
        <f t="shared" si="5"/>
        <v>7.1071184898794629E-4</v>
      </c>
      <c r="AD30" s="53">
        <f t="shared" si="5"/>
        <v>2.2402739326825003E-3</v>
      </c>
      <c r="AE30" s="44">
        <f t="shared" si="21"/>
        <v>6.770433865754372E-3</v>
      </c>
      <c r="AF30" s="54">
        <f t="shared" si="6"/>
        <v>5.7548687858912165E-3</v>
      </c>
      <c r="AG30" s="44">
        <f t="shared" si="7"/>
        <v>1.1750551811794834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11">
        <f t="shared" si="10"/>
        <v>5.7548687858912165E-3</v>
      </c>
      <c r="AM30" s="57">
        <f t="shared" si="11"/>
        <v>1914163.2664554904</v>
      </c>
      <c r="AN30" s="58">
        <f t="shared" si="12"/>
        <v>22319377.232436519</v>
      </c>
      <c r="AO30" s="58">
        <f t="shared" si="13"/>
        <v>11068328.046039091</v>
      </c>
      <c r="AP30" s="58">
        <f t="shared" si="23"/>
        <v>35301868.544931099</v>
      </c>
      <c r="AQ30" s="59">
        <f t="shared" si="24"/>
        <v>4.5887152180486938E-3</v>
      </c>
    </row>
    <row r="31" spans="1:43" ht="14.25">
      <c r="A31" s="4" t="s">
        <v>25</v>
      </c>
      <c r="B31" s="46">
        <v>531696647</v>
      </c>
      <c r="C31" s="46">
        <v>259353547.03</v>
      </c>
      <c r="D31" s="55">
        <f t="shared" si="0"/>
        <v>0.48778480829878168</v>
      </c>
      <c r="E31" s="56">
        <f t="shared" si="14"/>
        <v>126508720.2196376</v>
      </c>
      <c r="F31" s="111">
        <f t="shared" si="1"/>
        <v>7.2740938919073586E-2</v>
      </c>
      <c r="G31" s="43">
        <v>682880</v>
      </c>
      <c r="H31" s="106">
        <f t="shared" si="2"/>
        <v>0.1333879219549394</v>
      </c>
      <c r="I31" s="45">
        <f t="shared" si="15"/>
        <v>0.11337973366169848</v>
      </c>
      <c r="J31" s="46">
        <v>117.79</v>
      </c>
      <c r="K31" s="103">
        <f t="shared" si="3"/>
        <v>1.8341598134167874E-3</v>
      </c>
      <c r="L31" s="47">
        <f t="shared" si="16"/>
        <v>2.7512397201251811E-4</v>
      </c>
      <c r="M31" s="111">
        <f t="shared" si="17"/>
        <v>0.113654857633711</v>
      </c>
      <c r="N31" s="48">
        <v>69698</v>
      </c>
      <c r="O31" s="49">
        <v>12447</v>
      </c>
      <c r="P31" s="49">
        <v>14729</v>
      </c>
      <c r="Q31" s="49">
        <v>1417</v>
      </c>
      <c r="R31" s="50">
        <f t="shared" si="18"/>
        <v>4.0758015583224762E-2</v>
      </c>
      <c r="S31" s="50">
        <f t="shared" si="18"/>
        <v>3.5375669315507653E-2</v>
      </c>
      <c r="T31" s="50">
        <f t="shared" si="18"/>
        <v>1.1021466755263425E-2</v>
      </c>
      <c r="U31" s="50">
        <f t="shared" si="18"/>
        <v>9.0501494520092984E-3</v>
      </c>
      <c r="V31" s="51">
        <f t="shared" si="19"/>
        <v>9.6205301106005142E-2</v>
      </c>
      <c r="W31" s="52">
        <v>32769.999999791457</v>
      </c>
      <c r="X31" s="52">
        <v>9468</v>
      </c>
      <c r="Y31" s="52">
        <v>3881</v>
      </c>
      <c r="Z31" s="52">
        <v>299</v>
      </c>
      <c r="AA31" s="53">
        <f t="shared" si="20"/>
        <v>2.5772466166499041E-2</v>
      </c>
      <c r="AB31" s="53">
        <f t="shared" si="5"/>
        <v>3.2317522732858199E-2</v>
      </c>
      <c r="AC31" s="53">
        <f t="shared" si="5"/>
        <v>7.8807791026349137E-3</v>
      </c>
      <c r="AD31" s="53">
        <f t="shared" si="5"/>
        <v>5.4458691534314436E-3</v>
      </c>
      <c r="AE31" s="44">
        <f t="shared" si="21"/>
        <v>7.1416637155423596E-2</v>
      </c>
      <c r="AF31" s="54">
        <f t="shared" si="6"/>
        <v>6.0704141582110058E-2</v>
      </c>
      <c r="AG31" s="44">
        <f t="shared" si="7"/>
        <v>-0.25766422084441909</v>
      </c>
      <c r="AH31" s="44">
        <f t="shared" si="8"/>
        <v>-0.25766422084441909</v>
      </c>
      <c r="AI31" s="45">
        <f t="shared" si="22"/>
        <v>4.80132597732017E-2</v>
      </c>
      <c r="AJ31" s="45">
        <f t="shared" si="9"/>
        <v>7.2019889659802544E-3</v>
      </c>
      <c r="AK31" s="111">
        <f t="shared" si="10"/>
        <v>6.7906130548090318E-2</v>
      </c>
      <c r="AM31" s="57">
        <f t="shared" si="11"/>
        <v>279805015.29663122</v>
      </c>
      <c r="AN31" s="58">
        <f t="shared" si="12"/>
        <v>218592168.66939747</v>
      </c>
      <c r="AO31" s="58">
        <f t="shared" si="13"/>
        <v>130603730.02527525</v>
      </c>
      <c r="AP31" s="58">
        <f t="shared" si="23"/>
        <v>629000913.99130392</v>
      </c>
      <c r="AQ31" s="59">
        <f t="shared" si="24"/>
        <v>8.1760716504987119E-2</v>
      </c>
    </row>
    <row r="32" spans="1:43" ht="14.25">
      <c r="A32" s="4" t="s">
        <v>26</v>
      </c>
      <c r="B32" s="46">
        <v>818878</v>
      </c>
      <c r="C32" s="46">
        <v>294751</v>
      </c>
      <c r="D32" s="55">
        <f t="shared" si="0"/>
        <v>0.35994494906445162</v>
      </c>
      <c r="E32" s="56">
        <f t="shared" si="14"/>
        <v>106094.13368169618</v>
      </c>
      <c r="F32" s="111">
        <f t="shared" si="1"/>
        <v>6.1002805849381612E-5</v>
      </c>
      <c r="G32" s="43">
        <v>1764</v>
      </c>
      <c r="H32" s="106">
        <f t="shared" si="2"/>
        <v>3.4456462969850206E-4</v>
      </c>
      <c r="I32" s="45">
        <f t="shared" si="15"/>
        <v>2.9287993524372677E-4</v>
      </c>
      <c r="J32" s="46">
        <v>497.27</v>
      </c>
      <c r="K32" s="103">
        <f t="shared" si="3"/>
        <v>7.743209528973307E-3</v>
      </c>
      <c r="L32" s="47">
        <f t="shared" si="16"/>
        <v>1.1614814293459961E-3</v>
      </c>
      <c r="M32" s="111">
        <f t="shared" si="17"/>
        <v>1.4543613645897229E-3</v>
      </c>
      <c r="N32" s="48">
        <v>525</v>
      </c>
      <c r="O32" s="49">
        <v>111</v>
      </c>
      <c r="P32" s="49">
        <v>654</v>
      </c>
      <c r="Q32" s="49">
        <v>69</v>
      </c>
      <c r="R32" s="50">
        <f t="shared" si="18"/>
        <v>3.070096441962897E-4</v>
      </c>
      <c r="S32" s="50">
        <f t="shared" si="18"/>
        <v>3.1547355137955733E-4</v>
      </c>
      <c r="T32" s="50">
        <f t="shared" si="18"/>
        <v>4.8937736831708065E-4</v>
      </c>
      <c r="U32" s="50">
        <f t="shared" si="18"/>
        <v>4.4069182229261936E-4</v>
      </c>
      <c r="V32" s="51">
        <f t="shared" si="19"/>
        <v>1.5525523861855471E-3</v>
      </c>
      <c r="W32" s="52">
        <v>374.99999999594002</v>
      </c>
      <c r="X32" s="52">
        <v>98</v>
      </c>
      <c r="Y32" s="52">
        <v>163</v>
      </c>
      <c r="Z32" s="52">
        <v>24</v>
      </c>
      <c r="AA32" s="53">
        <f t="shared" si="20"/>
        <v>2.9492446787897499E-4</v>
      </c>
      <c r="AB32" s="53">
        <f t="shared" si="5"/>
        <v>3.3450752300592557E-4</v>
      </c>
      <c r="AC32" s="53">
        <f t="shared" si="5"/>
        <v>3.3098866110010071E-4</v>
      </c>
      <c r="AD32" s="53">
        <f t="shared" si="5"/>
        <v>4.3712662101121958E-4</v>
      </c>
      <c r="AE32" s="44">
        <f t="shared" si="21"/>
        <v>1.397547272996221E-3</v>
      </c>
      <c r="AF32" s="54">
        <f t="shared" si="6"/>
        <v>1.1879151820467877E-3</v>
      </c>
      <c r="AG32" s="44">
        <f t="shared" si="7"/>
        <v>-9.983889404862975E-2</v>
      </c>
      <c r="AH32" s="44">
        <f t="shared" si="8"/>
        <v>-9.983889404862975E-2</v>
      </c>
      <c r="AI32" s="45">
        <f t="shared" si="22"/>
        <v>1.8604021698148197E-2</v>
      </c>
      <c r="AJ32" s="45">
        <f t="shared" si="9"/>
        <v>2.7906032547222294E-3</v>
      </c>
      <c r="AK32" s="111">
        <f t="shared" si="10"/>
        <v>3.9785184367690171E-3</v>
      </c>
      <c r="AM32" s="57">
        <f t="shared" si="11"/>
        <v>234653.15787047075</v>
      </c>
      <c r="AN32" s="58">
        <f t="shared" si="12"/>
        <v>2797170.4099020963</v>
      </c>
      <c r="AO32" s="58">
        <f t="shared" si="13"/>
        <v>7651876.8426715108</v>
      </c>
      <c r="AP32" s="58">
        <f t="shared" si="23"/>
        <v>10683700.410444077</v>
      </c>
      <c r="AQ32" s="59">
        <f t="shared" si="24"/>
        <v>1.3887213532643757E-3</v>
      </c>
    </row>
    <row r="33" spans="1:43" ht="14.25">
      <c r="A33" s="4" t="s">
        <v>27</v>
      </c>
      <c r="B33" s="46">
        <v>2180533</v>
      </c>
      <c r="C33" s="46">
        <v>501704</v>
      </c>
      <c r="D33" s="55">
        <f t="shared" si="0"/>
        <v>0.23008319525547194</v>
      </c>
      <c r="E33" s="56">
        <f t="shared" si="14"/>
        <v>115433.6593924513</v>
      </c>
      <c r="F33" s="111">
        <f t="shared" si="1"/>
        <v>6.6372916843150873E-5</v>
      </c>
      <c r="G33" s="43">
        <v>13836</v>
      </c>
      <c r="H33" s="106">
        <f t="shared" si="2"/>
        <v>2.702605564914101E-3</v>
      </c>
      <c r="I33" s="45">
        <f t="shared" si="15"/>
        <v>2.2972147301769858E-3</v>
      </c>
      <c r="J33" s="46">
        <v>170.12</v>
      </c>
      <c r="K33" s="103">
        <f t="shared" si="3"/>
        <v>2.6490132223318096E-3</v>
      </c>
      <c r="L33" s="47">
        <f t="shared" si="16"/>
        <v>3.9735198334977145E-4</v>
      </c>
      <c r="M33" s="111">
        <f t="shared" si="17"/>
        <v>2.6945667135267574E-3</v>
      </c>
      <c r="N33" s="48">
        <v>1777</v>
      </c>
      <c r="O33" s="49">
        <v>482</v>
      </c>
      <c r="P33" s="49">
        <v>1571</v>
      </c>
      <c r="Q33" s="49">
        <v>193</v>
      </c>
      <c r="R33" s="50">
        <f t="shared" si="18"/>
        <v>1.0391545480701082E-3</v>
      </c>
      <c r="S33" s="50">
        <f t="shared" si="18"/>
        <v>1.3698941600445642E-3</v>
      </c>
      <c r="T33" s="50">
        <f t="shared" si="18"/>
        <v>1.1755532807739047E-3</v>
      </c>
      <c r="U33" s="50">
        <f t="shared" si="18"/>
        <v>1.2326597348184861E-3</v>
      </c>
      <c r="V33" s="51">
        <f t="shared" si="19"/>
        <v>4.8172617237070628E-3</v>
      </c>
      <c r="W33" s="52">
        <v>887.9999999826681</v>
      </c>
      <c r="X33" s="52">
        <v>349</v>
      </c>
      <c r="Y33" s="52">
        <v>145</v>
      </c>
      <c r="Z33" s="52">
        <v>79</v>
      </c>
      <c r="AA33" s="53">
        <f t="shared" si="20"/>
        <v>6.9838113993134286E-4</v>
      </c>
      <c r="AB33" s="53">
        <f t="shared" si="5"/>
        <v>1.1912563829496736E-3</v>
      </c>
      <c r="AC33" s="53">
        <f t="shared" si="5"/>
        <v>2.9443776600929206E-4</v>
      </c>
      <c r="AD33" s="53">
        <f t="shared" si="5"/>
        <v>1.4388751274952644E-3</v>
      </c>
      <c r="AE33" s="44">
        <f t="shared" si="21"/>
        <v>3.6229504163855729E-3</v>
      </c>
      <c r="AF33" s="54">
        <f t="shared" si="6"/>
        <v>3.0795078539277371E-3</v>
      </c>
      <c r="AG33" s="44">
        <f t="shared" si="7"/>
        <v>-0.24792327588180588</v>
      </c>
      <c r="AH33" s="44">
        <f t="shared" si="8"/>
        <v>-0.24792327588180588</v>
      </c>
      <c r="AI33" s="45">
        <f t="shared" si="22"/>
        <v>4.6198127973397771E-2</v>
      </c>
      <c r="AJ33" s="45">
        <f t="shared" si="9"/>
        <v>6.9297191960096651E-3</v>
      </c>
      <c r="AK33" s="111">
        <f t="shared" si="10"/>
        <v>1.0009227049937402E-2</v>
      </c>
      <c r="AM33" s="57">
        <f t="shared" si="11"/>
        <v>255309.80612226037</v>
      </c>
      <c r="AN33" s="58">
        <f t="shared" si="12"/>
        <v>5182454.9675867027</v>
      </c>
      <c r="AO33" s="58">
        <f t="shared" si="13"/>
        <v>19250727.09695825</v>
      </c>
      <c r="AP33" s="58">
        <f t="shared" si="23"/>
        <v>24688491.870667212</v>
      </c>
      <c r="AQ33" s="59">
        <f t="shared" si="24"/>
        <v>3.2091348992876155E-3</v>
      </c>
    </row>
    <row r="34" spans="1:43" ht="14.25">
      <c r="A34" s="4" t="s">
        <v>28</v>
      </c>
      <c r="B34" s="46">
        <v>678268</v>
      </c>
      <c r="C34" s="46">
        <v>314751</v>
      </c>
      <c r="D34" s="55">
        <f t="shared" si="0"/>
        <v>0.46405108305271664</v>
      </c>
      <c r="E34" s="56">
        <f t="shared" si="14"/>
        <v>146060.54244192562</v>
      </c>
      <c r="F34" s="111">
        <f t="shared" si="1"/>
        <v>8.3982993249864866E-5</v>
      </c>
      <c r="G34" s="43">
        <v>1511</v>
      </c>
      <c r="H34" s="106">
        <f t="shared" si="2"/>
        <v>2.9514577974741303E-4</v>
      </c>
      <c r="I34" s="45">
        <f t="shared" si="15"/>
        <v>2.5087391278530105E-4</v>
      </c>
      <c r="J34" s="46">
        <v>444.11</v>
      </c>
      <c r="K34" s="103">
        <f t="shared" si="3"/>
        <v>6.9154318255924057E-3</v>
      </c>
      <c r="L34" s="47">
        <f t="shared" si="16"/>
        <v>1.0373147738388607E-3</v>
      </c>
      <c r="M34" s="111">
        <f t="shared" si="17"/>
        <v>1.2881886866241618E-3</v>
      </c>
      <c r="N34" s="48">
        <v>236</v>
      </c>
      <c r="O34" s="49">
        <v>70</v>
      </c>
      <c r="P34" s="49">
        <v>392</v>
      </c>
      <c r="Q34" s="49">
        <v>106</v>
      </c>
      <c r="R34" s="50">
        <f t="shared" si="18"/>
        <v>1.3800814481966547E-4</v>
      </c>
      <c r="S34" s="50">
        <f t="shared" si="18"/>
        <v>1.9894728465377488E-4</v>
      </c>
      <c r="T34" s="50">
        <f t="shared" si="18"/>
        <v>2.9332710761513091E-4</v>
      </c>
      <c r="U34" s="50">
        <f t="shared" si="18"/>
        <v>6.7700482844953124E-4</v>
      </c>
      <c r="V34" s="51">
        <f t="shared" si="19"/>
        <v>1.3072873655381025E-3</v>
      </c>
      <c r="W34" s="52">
        <v>156.00000000186</v>
      </c>
      <c r="X34" s="52">
        <v>60</v>
      </c>
      <c r="Y34" s="52">
        <v>117</v>
      </c>
      <c r="Z34" s="52">
        <v>25</v>
      </c>
      <c r="AA34" s="53">
        <f t="shared" si="20"/>
        <v>1.2268857864044472E-4</v>
      </c>
      <c r="AB34" s="53">
        <f t="shared" si="5"/>
        <v>2.0480052428934218E-4</v>
      </c>
      <c r="AC34" s="53">
        <f t="shared" si="5"/>
        <v>2.3758081809025633E-4</v>
      </c>
      <c r="AD34" s="53">
        <f t="shared" si="5"/>
        <v>4.5534023022002039E-4</v>
      </c>
      <c r="AE34" s="44">
        <f t="shared" si="21"/>
        <v>1.0204101512400637E-3</v>
      </c>
      <c r="AF34" s="54">
        <f t="shared" si="6"/>
        <v>8.6734862855405406E-4</v>
      </c>
      <c r="AG34" s="44">
        <f t="shared" si="7"/>
        <v>-0.21944464687758616</v>
      </c>
      <c r="AH34" s="44">
        <f t="shared" si="8"/>
        <v>-0.21944464687758616</v>
      </c>
      <c r="AI34" s="45">
        <f t="shared" si="22"/>
        <v>4.0891408212760681E-2</v>
      </c>
      <c r="AJ34" s="45">
        <f t="shared" si="9"/>
        <v>6.1337112319141017E-3</v>
      </c>
      <c r="AK34" s="111">
        <f t="shared" si="10"/>
        <v>7.0010598604681555E-3</v>
      </c>
      <c r="AM34" s="57">
        <f t="shared" si="11"/>
        <v>323048.65815766389</v>
      </c>
      <c r="AN34" s="58">
        <f t="shared" si="12"/>
        <v>2477570.8185924208</v>
      </c>
      <c r="AO34" s="58">
        <f t="shared" si="13"/>
        <v>13465124.93831219</v>
      </c>
      <c r="AP34" s="58">
        <f t="shared" si="23"/>
        <v>16265744.415062275</v>
      </c>
      <c r="AQ34" s="59">
        <f t="shared" si="24"/>
        <v>2.1143036333980117E-3</v>
      </c>
    </row>
    <row r="35" spans="1:43" ht="14.25">
      <c r="A35" s="4" t="s">
        <v>29</v>
      </c>
      <c r="B35" s="46">
        <v>1784944</v>
      </c>
      <c r="C35" s="46">
        <v>586273</v>
      </c>
      <c r="D35" s="55">
        <f t="shared" si="0"/>
        <v>0.32845456215993329</v>
      </c>
      <c r="E35" s="56">
        <f t="shared" si="14"/>
        <v>192564.04152119058</v>
      </c>
      <c r="F35" s="111">
        <f t="shared" si="1"/>
        <v>1.1072192618804598E-4</v>
      </c>
      <c r="G35" s="43">
        <v>6921</v>
      </c>
      <c r="H35" s="106">
        <f t="shared" si="2"/>
        <v>1.3518887767252452E-3</v>
      </c>
      <c r="I35" s="45">
        <f t="shared" si="15"/>
        <v>1.1491054602164583E-3</v>
      </c>
      <c r="J35" s="46">
        <v>127.8</v>
      </c>
      <c r="K35" s="103">
        <f t="shared" si="3"/>
        <v>1.990029918963116E-3</v>
      </c>
      <c r="L35" s="47">
        <f t="shared" si="16"/>
        <v>2.9850448784446741E-4</v>
      </c>
      <c r="M35" s="111">
        <f t="shared" si="17"/>
        <v>1.4476099480609256E-3</v>
      </c>
      <c r="N35" s="48">
        <v>1201</v>
      </c>
      <c r="O35" s="49">
        <v>234</v>
      </c>
      <c r="P35" s="49">
        <v>2745</v>
      </c>
      <c r="Q35" s="49">
        <v>176</v>
      </c>
      <c r="R35" s="50">
        <f t="shared" si="18"/>
        <v>7.0232110986617887E-4</v>
      </c>
      <c r="S35" s="50">
        <f t="shared" si="18"/>
        <v>6.6505235155690464E-4</v>
      </c>
      <c r="T35" s="50">
        <f t="shared" si="18"/>
        <v>2.0540380367437099E-3</v>
      </c>
      <c r="U35" s="50">
        <f t="shared" si="18"/>
        <v>1.1240834887463913E-3</v>
      </c>
      <c r="V35" s="51">
        <f t="shared" si="19"/>
        <v>4.5454949869131846E-3</v>
      </c>
      <c r="W35" s="52">
        <v>649.99999999475995</v>
      </c>
      <c r="X35" s="52">
        <v>185</v>
      </c>
      <c r="Y35" s="52">
        <v>941</v>
      </c>
      <c r="Z35" s="52">
        <v>42</v>
      </c>
      <c r="AA35" s="53">
        <f t="shared" si="20"/>
        <v>5.1120241099163676E-4</v>
      </c>
      <c r="AB35" s="53">
        <f t="shared" si="5"/>
        <v>6.3146828322547177E-4</v>
      </c>
      <c r="AC35" s="53">
        <f t="shared" si="5"/>
        <v>1.9107995711361643E-3</v>
      </c>
      <c r="AD35" s="53">
        <f t="shared" si="5"/>
        <v>7.6497158676963432E-4</v>
      </c>
      <c r="AE35" s="44">
        <f t="shared" si="21"/>
        <v>3.8184418521229071E-3</v>
      </c>
      <c r="AF35" s="54">
        <f t="shared" si="6"/>
        <v>3.2456755743044711E-3</v>
      </c>
      <c r="AG35" s="44">
        <f t="shared" si="7"/>
        <v>-0.15995026655700142</v>
      </c>
      <c r="AH35" s="44">
        <f t="shared" si="8"/>
        <v>-0.15995026655700142</v>
      </c>
      <c r="AI35" s="45">
        <f t="shared" si="22"/>
        <v>2.9805200247927655E-2</v>
      </c>
      <c r="AJ35" s="45">
        <f t="shared" si="9"/>
        <v>4.4707800371891482E-3</v>
      </c>
      <c r="AK35" s="111">
        <f t="shared" si="10"/>
        <v>7.7164556114936193E-3</v>
      </c>
      <c r="AM35" s="57">
        <f t="shared" si="11"/>
        <v>425902.53454365552</v>
      </c>
      <c r="AN35" s="58">
        <f t="shared" si="12"/>
        <v>2784185.4235025141</v>
      </c>
      <c r="AO35" s="58">
        <f t="shared" si="13"/>
        <v>14841044.207662845</v>
      </c>
      <c r="AP35" s="58">
        <f t="shared" si="23"/>
        <v>18051132.165709015</v>
      </c>
      <c r="AQ35" s="59">
        <f t="shared" si="24"/>
        <v>2.3463773529826593E-3</v>
      </c>
    </row>
    <row r="36" spans="1:43" ht="14.25">
      <c r="A36" s="4" t="s">
        <v>30</v>
      </c>
      <c r="B36" s="46">
        <v>550784</v>
      </c>
      <c r="C36" s="46">
        <v>107675</v>
      </c>
      <c r="D36" s="55">
        <f t="shared" si="0"/>
        <v>0.1954940593771787</v>
      </c>
      <c r="E36" s="56">
        <f t="shared" si="14"/>
        <v>21049.822843437716</v>
      </c>
      <c r="F36" s="111">
        <f t="shared" si="1"/>
        <v>1.2103386035788396E-5</v>
      </c>
      <c r="G36" s="43">
        <v>3571</v>
      </c>
      <c r="H36" s="106">
        <f t="shared" si="2"/>
        <v>6.9752851057446193E-4</v>
      </c>
      <c r="I36" s="45">
        <f t="shared" si="15"/>
        <v>5.9289923398829264E-4</v>
      </c>
      <c r="J36" s="46">
        <v>561.88</v>
      </c>
      <c r="K36" s="103">
        <f t="shared" si="3"/>
        <v>8.7492802102268827E-3</v>
      </c>
      <c r="L36" s="47">
        <f t="shared" si="16"/>
        <v>1.3123920315340324E-3</v>
      </c>
      <c r="M36" s="111">
        <f t="shared" si="17"/>
        <v>1.905291265522325E-3</v>
      </c>
      <c r="N36" s="48">
        <v>779</v>
      </c>
      <c r="O36" s="49">
        <v>226</v>
      </c>
      <c r="P36" s="49">
        <v>2400</v>
      </c>
      <c r="Q36" s="49">
        <v>462</v>
      </c>
      <c r="R36" s="50">
        <f t="shared" si="18"/>
        <v>4.5554383395982794E-4</v>
      </c>
      <c r="S36" s="50">
        <f t="shared" si="18"/>
        <v>6.4231551902504459E-4</v>
      </c>
      <c r="T36" s="50">
        <f t="shared" si="18"/>
        <v>1.795880250704883E-3</v>
      </c>
      <c r="U36" s="50">
        <f t="shared" si="18"/>
        <v>2.9507191579592777E-3</v>
      </c>
      <c r="V36" s="51">
        <f t="shared" si="19"/>
        <v>5.8444587616490332E-3</v>
      </c>
      <c r="W36" s="52">
        <v>671.99999999645991</v>
      </c>
      <c r="X36" s="52">
        <v>188</v>
      </c>
      <c r="Y36" s="52">
        <v>1437</v>
      </c>
      <c r="Z36" s="52">
        <v>355</v>
      </c>
      <c r="AA36" s="53">
        <f t="shared" si="20"/>
        <v>5.2850464644206086E-4</v>
      </c>
      <c r="AB36" s="53">
        <f t="shared" si="5"/>
        <v>6.4170830943993879E-4</v>
      </c>
      <c r="AC36" s="53">
        <f t="shared" si="5"/>
        <v>2.9179797914162253E-3</v>
      </c>
      <c r="AD36" s="53">
        <f t="shared" si="5"/>
        <v>6.4658312691242897E-3</v>
      </c>
      <c r="AE36" s="44">
        <f t="shared" si="21"/>
        <v>1.0554024016422515E-2</v>
      </c>
      <c r="AF36" s="54">
        <f t="shared" si="6"/>
        <v>8.9709204139591381E-3</v>
      </c>
      <c r="AG36" s="44">
        <f t="shared" si="7"/>
        <v>0.80581717603644487</v>
      </c>
      <c r="AH36" s="44">
        <f t="shared" si="8"/>
        <v>0</v>
      </c>
      <c r="AI36" s="45">
        <f t="shared" si="22"/>
        <v>0</v>
      </c>
      <c r="AJ36" s="45">
        <f t="shared" si="9"/>
        <v>0</v>
      </c>
      <c r="AK36" s="111">
        <f t="shared" si="10"/>
        <v>8.9709204139591381E-3</v>
      </c>
      <c r="AM36" s="57">
        <f t="shared" si="11"/>
        <v>46556.838077832377</v>
      </c>
      <c r="AN36" s="58">
        <f t="shared" si="12"/>
        <v>3664443.0194055676</v>
      </c>
      <c r="AO36" s="58">
        <f t="shared" si="13"/>
        <v>17253753.944840241</v>
      </c>
      <c r="AP36" s="58">
        <f t="shared" si="23"/>
        <v>20964753.802323639</v>
      </c>
      <c r="AQ36" s="59">
        <f t="shared" si="24"/>
        <v>2.72510461288826E-3</v>
      </c>
    </row>
    <row r="37" spans="1:43" ht="14.25">
      <c r="A37" s="4" t="s">
        <v>31</v>
      </c>
      <c r="B37" s="46">
        <v>229270347</v>
      </c>
      <c r="C37" s="46">
        <v>81896056.420000002</v>
      </c>
      <c r="D37" s="55">
        <f t="shared" si="0"/>
        <v>0.35720300288113577</v>
      </c>
      <c r="E37" s="56">
        <f t="shared" si="14"/>
        <v>29253517.277346916</v>
      </c>
      <c r="F37" s="111">
        <f t="shared" si="1"/>
        <v>1.682040818802974E-2</v>
      </c>
      <c r="G37" s="43">
        <v>333481</v>
      </c>
      <c r="H37" s="106">
        <f t="shared" si="2"/>
        <v>6.5139318183949066E-2</v>
      </c>
      <c r="I37" s="45">
        <f t="shared" si="15"/>
        <v>5.5368420456356704E-2</v>
      </c>
      <c r="J37" s="46">
        <v>247</v>
      </c>
      <c r="K37" s="103">
        <f t="shared" si="3"/>
        <v>3.8461454615327825E-3</v>
      </c>
      <c r="L37" s="47">
        <f t="shared" si="16"/>
        <v>5.769218192299174E-4</v>
      </c>
      <c r="M37" s="111">
        <f t="shared" si="17"/>
        <v>5.5945342275586618E-2</v>
      </c>
      <c r="N37" s="48">
        <v>7826</v>
      </c>
      <c r="O37" s="49">
        <v>1628</v>
      </c>
      <c r="P37" s="49">
        <v>22499</v>
      </c>
      <c r="Q37" s="49">
        <v>705</v>
      </c>
      <c r="R37" s="50">
        <f t="shared" si="18"/>
        <v>4.5764904294860248E-3</v>
      </c>
      <c r="S37" s="50">
        <f t="shared" si="18"/>
        <v>4.6269454202335072E-3</v>
      </c>
      <c r="T37" s="50">
        <f t="shared" si="18"/>
        <v>1.6835629066920484E-2</v>
      </c>
      <c r="U37" s="50">
        <f t="shared" si="18"/>
        <v>4.5027207929898066E-3</v>
      </c>
      <c r="V37" s="51">
        <f t="shared" si="19"/>
        <v>3.0541785709629822E-2</v>
      </c>
      <c r="W37" s="52">
        <v>16068.000000124277</v>
      </c>
      <c r="X37" s="52">
        <v>2619</v>
      </c>
      <c r="Y37" s="52">
        <v>3702</v>
      </c>
      <c r="Z37" s="52">
        <v>260</v>
      </c>
      <c r="AA37" s="53">
        <f t="shared" si="20"/>
        <v>1.2636923599912874E-2</v>
      </c>
      <c r="AB37" s="53">
        <f t="shared" si="5"/>
        <v>8.939542885229787E-3</v>
      </c>
      <c r="AC37" s="53">
        <f t="shared" si="5"/>
        <v>7.5173007570096496E-3</v>
      </c>
      <c r="AD37" s="53">
        <f t="shared" si="5"/>
        <v>4.7355383942882124E-3</v>
      </c>
      <c r="AE37" s="44">
        <f t="shared" si="21"/>
        <v>3.3829305636440522E-2</v>
      </c>
      <c r="AF37" s="54">
        <f t="shared" si="6"/>
        <v>2.8754909790974444E-2</v>
      </c>
      <c r="AG37" s="44">
        <f t="shared" si="7"/>
        <v>0.10764006918476104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11">
        <f t="shared" si="10"/>
        <v>2.8754909790974444E-2</v>
      </c>
      <c r="AM37" s="57">
        <f t="shared" si="11"/>
        <v>64701317.308858052</v>
      </c>
      <c r="AN37" s="58">
        <f t="shared" si="12"/>
        <v>107599568.98969284</v>
      </c>
      <c r="AO37" s="58">
        <f t="shared" si="13"/>
        <v>55304262.589104094</v>
      </c>
      <c r="AP37" s="58">
        <f t="shared" si="23"/>
        <v>227605148.88765499</v>
      </c>
      <c r="AQ37" s="59">
        <f t="shared" si="24"/>
        <v>2.9585267110655136E-2</v>
      </c>
    </row>
    <row r="38" spans="1:43" ht="14.25">
      <c r="A38" s="4" t="s">
        <v>32</v>
      </c>
      <c r="B38" s="46">
        <v>3683050</v>
      </c>
      <c r="C38" s="46">
        <v>1383880</v>
      </c>
      <c r="D38" s="55">
        <f t="shared" si="0"/>
        <v>0.37574293045166368</v>
      </c>
      <c r="E38" s="56">
        <f t="shared" si="14"/>
        <v>519983.12659344834</v>
      </c>
      <c r="F38" s="111">
        <f t="shared" si="1"/>
        <v>2.9898382328755554E-4</v>
      </c>
      <c r="G38" s="43">
        <v>5238</v>
      </c>
      <c r="H38" s="106">
        <f t="shared" si="2"/>
        <v>1.0231459922680009E-3</v>
      </c>
      <c r="I38" s="45">
        <f t="shared" si="15"/>
        <v>8.6967409342780073E-4</v>
      </c>
      <c r="J38" s="46">
        <v>3428.68</v>
      </c>
      <c r="K38" s="103">
        <f t="shared" si="3"/>
        <v>5.3389481866591988E-2</v>
      </c>
      <c r="L38" s="47">
        <f t="shared" si="16"/>
        <v>8.0084222799887972E-3</v>
      </c>
      <c r="M38" s="111">
        <f t="shared" si="17"/>
        <v>8.8780963734165982E-3</v>
      </c>
      <c r="N38" s="48">
        <v>900</v>
      </c>
      <c r="O38" s="49">
        <v>209</v>
      </c>
      <c r="P38" s="49">
        <v>2198</v>
      </c>
      <c r="Q38" s="49">
        <v>203</v>
      </c>
      <c r="R38" s="50">
        <f t="shared" si="18"/>
        <v>5.2630224719363945E-4</v>
      </c>
      <c r="S38" s="50">
        <f t="shared" si="18"/>
        <v>5.9399974989484219E-4</v>
      </c>
      <c r="T38" s="50">
        <f t="shared" si="18"/>
        <v>1.6447269962705554E-3</v>
      </c>
      <c r="U38" s="50">
        <f t="shared" si="18"/>
        <v>1.2965281148608946E-3</v>
      </c>
      <c r="V38" s="51">
        <f t="shared" si="19"/>
        <v>4.0615571082199316E-3</v>
      </c>
      <c r="W38" s="52">
        <v>711.99999999240003</v>
      </c>
      <c r="X38" s="52">
        <v>170</v>
      </c>
      <c r="Y38" s="52">
        <v>749</v>
      </c>
      <c r="Z38" s="52">
        <v>32</v>
      </c>
      <c r="AA38" s="53">
        <f t="shared" si="20"/>
        <v>5.5996325634629924E-4</v>
      </c>
      <c r="AB38" s="53">
        <f t="shared" si="5"/>
        <v>5.8026815215313622E-4</v>
      </c>
      <c r="AC38" s="53">
        <f t="shared" si="5"/>
        <v>1.5209233568342052E-3</v>
      </c>
      <c r="AD38" s="53">
        <f t="shared" si="5"/>
        <v>5.8283549468162615E-4</v>
      </c>
      <c r="AE38" s="44">
        <f t="shared" si="21"/>
        <v>3.2439902600152671E-3</v>
      </c>
      <c r="AF38" s="54">
        <f t="shared" si="6"/>
        <v>2.7573917210129768E-3</v>
      </c>
      <c r="AG38" s="44">
        <f t="shared" si="7"/>
        <v>-0.20129394378083273</v>
      </c>
      <c r="AH38" s="44">
        <f t="shared" si="8"/>
        <v>-0.20129394378083273</v>
      </c>
      <c r="AI38" s="45">
        <f t="shared" si="22"/>
        <v>3.7509198529186154E-2</v>
      </c>
      <c r="AJ38" s="45">
        <f t="shared" si="9"/>
        <v>5.6263797793779232E-3</v>
      </c>
      <c r="AK38" s="111">
        <f t="shared" si="10"/>
        <v>8.3837715003909005E-3</v>
      </c>
      <c r="AM38" s="57">
        <f t="shared" si="11"/>
        <v>1150070.0223500112</v>
      </c>
      <c r="AN38" s="58">
        <f t="shared" si="12"/>
        <v>17075225.646540463</v>
      </c>
      <c r="AO38" s="58">
        <f t="shared" si="13"/>
        <v>16124491.570834212</v>
      </c>
      <c r="AP38" s="58">
        <f t="shared" si="23"/>
        <v>34349787.239724681</v>
      </c>
      <c r="AQ38" s="59">
        <f t="shared" si="24"/>
        <v>4.4649588800956515E-3</v>
      </c>
    </row>
    <row r="39" spans="1:43" ht="14.25">
      <c r="A39" s="4" t="s">
        <v>33</v>
      </c>
      <c r="B39" s="46">
        <v>38008782</v>
      </c>
      <c r="C39" s="46">
        <v>10865396</v>
      </c>
      <c r="D39" s="55">
        <f t="shared" si="0"/>
        <v>0.28586540868370897</v>
      </c>
      <c r="E39" s="56">
        <f t="shared" si="14"/>
        <v>3106040.8680503368</v>
      </c>
      <c r="F39" s="111">
        <f t="shared" si="1"/>
        <v>1.7859348246566514E-3</v>
      </c>
      <c r="G39" s="43">
        <v>79853</v>
      </c>
      <c r="H39" s="106">
        <f t="shared" si="2"/>
        <v>1.5597800099384627E-2</v>
      </c>
      <c r="I39" s="45">
        <f t="shared" si="15"/>
        <v>1.3258130084476932E-2</v>
      </c>
      <c r="J39" s="46">
        <v>2539.67</v>
      </c>
      <c r="K39" s="103">
        <f t="shared" si="3"/>
        <v>3.9546316778505917E-2</v>
      </c>
      <c r="L39" s="47">
        <f t="shared" si="16"/>
        <v>5.9319475167758876E-3</v>
      </c>
      <c r="M39" s="111">
        <f t="shared" si="17"/>
        <v>1.9190077601252818E-2</v>
      </c>
      <c r="N39" s="48">
        <v>12929</v>
      </c>
      <c r="O39" s="49">
        <v>2053</v>
      </c>
      <c r="P39" s="49">
        <v>23315</v>
      </c>
      <c r="Q39" s="49">
        <v>2592</v>
      </c>
      <c r="R39" s="50">
        <f t="shared" si="18"/>
        <v>7.5606241710739607E-3</v>
      </c>
      <c r="S39" s="50">
        <f t="shared" si="18"/>
        <v>5.8348396484885689E-3</v>
      </c>
      <c r="T39" s="50">
        <f t="shared" si="18"/>
        <v>1.7446228352160146E-2</v>
      </c>
      <c r="U39" s="50">
        <f t="shared" si="18"/>
        <v>1.6554684106992311E-2</v>
      </c>
      <c r="V39" s="51">
        <f t="shared" si="19"/>
        <v>4.7396376278714986E-2</v>
      </c>
      <c r="W39" s="52">
        <v>10671.999999957041</v>
      </c>
      <c r="X39" s="52">
        <v>1702</v>
      </c>
      <c r="Y39" s="52">
        <v>11424</v>
      </c>
      <c r="Z39" s="52">
        <v>888</v>
      </c>
      <c r="AA39" s="53">
        <f t="shared" si="20"/>
        <v>8.3931571232688726E-3</v>
      </c>
      <c r="AB39" s="53">
        <f t="shared" si="5"/>
        <v>5.8095082056743401E-3</v>
      </c>
      <c r="AC39" s="53">
        <f t="shared" si="5"/>
        <v>2.3197634750966568E-2</v>
      </c>
      <c r="AD39" s="53">
        <f t="shared" si="5"/>
        <v>1.6173684977415125E-2</v>
      </c>
      <c r="AE39" s="44">
        <f t="shared" si="21"/>
        <v>5.3573985057324913E-2</v>
      </c>
      <c r="AF39" s="54">
        <f t="shared" si="6"/>
        <v>4.5537887298726175E-2</v>
      </c>
      <c r="AG39" s="44">
        <f t="shared" si="7"/>
        <v>0.13033926353952507</v>
      </c>
      <c r="AH39" s="44">
        <f t="shared" si="8"/>
        <v>0</v>
      </c>
      <c r="AI39" s="45">
        <f t="shared" si="22"/>
        <v>0</v>
      </c>
      <c r="AJ39" s="45">
        <f t="shared" si="9"/>
        <v>0</v>
      </c>
      <c r="AK39" s="111">
        <f t="shared" si="10"/>
        <v>4.5537887298726175E-2</v>
      </c>
      <c r="AM39" s="57">
        <f t="shared" si="11"/>
        <v>6869770.013386637</v>
      </c>
      <c r="AN39" s="58">
        <f t="shared" si="12"/>
        <v>36908239.270431936</v>
      </c>
      <c r="AO39" s="58">
        <f t="shared" si="13"/>
        <v>87582930.888284862</v>
      </c>
      <c r="AP39" s="58">
        <f t="shared" si="23"/>
        <v>131360940.17210343</v>
      </c>
      <c r="AQ39" s="59">
        <f t="shared" si="24"/>
        <v>1.7074958637323074E-2</v>
      </c>
    </row>
    <row r="40" spans="1:43" ht="14.25">
      <c r="A40" s="4" t="s">
        <v>34</v>
      </c>
      <c r="B40" s="46">
        <v>1478492</v>
      </c>
      <c r="C40" s="46">
        <v>1126052</v>
      </c>
      <c r="D40" s="55">
        <f t="shared" si="0"/>
        <v>0.76162197698736278</v>
      </c>
      <c r="E40" s="56">
        <f t="shared" si="14"/>
        <v>857625.95043057378</v>
      </c>
      <c r="F40" s="111">
        <f t="shared" si="1"/>
        <v>4.9312424287728291E-4</v>
      </c>
      <c r="G40" s="43">
        <v>5630</v>
      </c>
      <c r="H40" s="106">
        <f t="shared" si="2"/>
        <v>1.0997159099787792E-3</v>
      </c>
      <c r="I40" s="45">
        <f t="shared" si="15"/>
        <v>9.3475852348196226E-4</v>
      </c>
      <c r="J40" s="46">
        <v>264.23</v>
      </c>
      <c r="K40" s="103">
        <f t="shared" si="3"/>
        <v>4.114441357493147E-3</v>
      </c>
      <c r="L40" s="47">
        <f t="shared" si="16"/>
        <v>6.1716620362397201E-4</v>
      </c>
      <c r="M40" s="111">
        <f t="shared" si="17"/>
        <v>1.5519247271059342E-3</v>
      </c>
      <c r="N40" s="48">
        <v>549</v>
      </c>
      <c r="O40" s="49">
        <v>170</v>
      </c>
      <c r="P40" s="49">
        <v>368</v>
      </c>
      <c r="Q40" s="49">
        <v>141</v>
      </c>
      <c r="R40" s="50">
        <f t="shared" si="18"/>
        <v>3.2104437078812008E-4</v>
      </c>
      <c r="S40" s="50">
        <f t="shared" si="18"/>
        <v>4.8315769130202469E-4</v>
      </c>
      <c r="T40" s="50">
        <f t="shared" si="18"/>
        <v>2.7536830510808204E-4</v>
      </c>
      <c r="U40" s="50">
        <f t="shared" si="18"/>
        <v>9.0054415859796135E-4</v>
      </c>
      <c r="V40" s="51">
        <f t="shared" si="19"/>
        <v>1.9801145257961881E-3</v>
      </c>
      <c r="W40" s="52">
        <v>273.99999999933596</v>
      </c>
      <c r="X40" s="52">
        <v>118</v>
      </c>
      <c r="Y40" s="52">
        <v>143</v>
      </c>
      <c r="Z40" s="52">
        <v>8</v>
      </c>
      <c r="AA40" s="53">
        <f t="shared" si="20"/>
        <v>2.1549147786538184E-4</v>
      </c>
      <c r="AB40" s="53">
        <f t="shared" si="5"/>
        <v>4.0277436443570628E-4</v>
      </c>
      <c r="AC40" s="53">
        <f t="shared" si="5"/>
        <v>2.9037655544364666E-4</v>
      </c>
      <c r="AD40" s="53">
        <f t="shared" si="5"/>
        <v>1.4570887367040654E-4</v>
      </c>
      <c r="AE40" s="44">
        <f t="shared" si="21"/>
        <v>1.0543512714151413E-3</v>
      </c>
      <c r="AF40" s="54">
        <f t="shared" si="6"/>
        <v>8.9619858070287008E-4</v>
      </c>
      <c r="AG40" s="44">
        <f t="shared" si="7"/>
        <v>-0.46753015662505931</v>
      </c>
      <c r="AH40" s="44">
        <f t="shared" si="8"/>
        <v>-0.46753015662505931</v>
      </c>
      <c r="AI40" s="45">
        <f t="shared" si="22"/>
        <v>8.7119766913229382E-2</v>
      </c>
      <c r="AJ40" s="45">
        <f t="shared" si="9"/>
        <v>1.3067965036984408E-2</v>
      </c>
      <c r="AK40" s="111">
        <f t="shared" si="10"/>
        <v>1.3964163617687278E-2</v>
      </c>
      <c r="AM40" s="57">
        <f t="shared" si="11"/>
        <v>1896849.8121109363</v>
      </c>
      <c r="AN40" s="58">
        <f t="shared" si="12"/>
        <v>2984813.8370209699</v>
      </c>
      <c r="AO40" s="58">
        <f t="shared" si="13"/>
        <v>26857248.976388462</v>
      </c>
      <c r="AP40" s="58">
        <f t="shared" si="23"/>
        <v>31738912.625520367</v>
      </c>
      <c r="AQ40" s="59">
        <f t="shared" si="24"/>
        <v>4.1255842076369439E-3</v>
      </c>
    </row>
    <row r="41" spans="1:43" ht="14.25">
      <c r="A41" s="4" t="s">
        <v>35</v>
      </c>
      <c r="B41" s="46">
        <v>737314</v>
      </c>
      <c r="C41" s="46">
        <v>319251</v>
      </c>
      <c r="D41" s="55">
        <f t="shared" si="0"/>
        <v>0.43299191389285974</v>
      </c>
      <c r="E41" s="56">
        <f t="shared" si="14"/>
        <v>138233.10150220938</v>
      </c>
      <c r="F41" s="111">
        <f t="shared" si="1"/>
        <v>7.9482312171912E-5</v>
      </c>
      <c r="G41" s="43">
        <v>955</v>
      </c>
      <c r="H41" s="106">
        <f t="shared" si="2"/>
        <v>1.8654150870865615E-4</v>
      </c>
      <c r="I41" s="45">
        <f t="shared" si="15"/>
        <v>1.5856028240235771E-4</v>
      </c>
      <c r="J41" s="46">
        <v>207.92</v>
      </c>
      <c r="K41" s="103">
        <f t="shared" si="3"/>
        <v>3.2376136208983647E-3</v>
      </c>
      <c r="L41" s="47">
        <f t="shared" si="16"/>
        <v>4.8564204313475466E-4</v>
      </c>
      <c r="M41" s="111">
        <f t="shared" si="17"/>
        <v>6.4420232553711243E-4</v>
      </c>
      <c r="N41" s="48">
        <v>166</v>
      </c>
      <c r="O41" s="49">
        <v>24</v>
      </c>
      <c r="P41" s="49">
        <v>127</v>
      </c>
      <c r="Q41" s="49">
        <v>48</v>
      </c>
      <c r="R41" s="50">
        <f t="shared" si="18"/>
        <v>9.7073525593493502E-5</v>
      </c>
      <c r="S41" s="50">
        <f t="shared" si="18"/>
        <v>6.821049759557996E-5</v>
      </c>
      <c r="T41" s="50">
        <f t="shared" si="18"/>
        <v>9.5031996599800059E-5</v>
      </c>
      <c r="U41" s="50">
        <f t="shared" si="18"/>
        <v>3.0656822420356133E-4</v>
      </c>
      <c r="V41" s="51">
        <f t="shared" si="19"/>
        <v>5.668842439924349E-4</v>
      </c>
      <c r="W41" s="52">
        <v>122.00000000265999</v>
      </c>
      <c r="X41" s="52">
        <v>28</v>
      </c>
      <c r="Y41" s="52">
        <v>16</v>
      </c>
      <c r="Z41" s="52">
        <v>3</v>
      </c>
      <c r="AA41" s="53">
        <f t="shared" si="20"/>
        <v>9.5948760219757314E-5</v>
      </c>
      <c r="AB41" s="53">
        <f t="shared" si="5"/>
        <v>9.5573578001693018E-5</v>
      </c>
      <c r="AC41" s="53">
        <f t="shared" si="5"/>
        <v>3.2489684525163258E-5</v>
      </c>
      <c r="AD41" s="53">
        <f t="shared" si="5"/>
        <v>5.4640827626402448E-5</v>
      </c>
      <c r="AE41" s="44">
        <f t="shared" si="21"/>
        <v>2.7865285037301604E-4</v>
      </c>
      <c r="AF41" s="54">
        <f t="shared" si="6"/>
        <v>2.3685492281706362E-4</v>
      </c>
      <c r="AG41" s="44">
        <f t="shared" si="7"/>
        <v>-0.50844841195350865</v>
      </c>
      <c r="AH41" s="44">
        <f t="shared" si="8"/>
        <v>-0.50844841195350865</v>
      </c>
      <c r="AI41" s="45">
        <f t="shared" si="22"/>
        <v>9.474449189876509E-2</v>
      </c>
      <c r="AJ41" s="45">
        <f t="shared" si="9"/>
        <v>1.4211673784814763E-2</v>
      </c>
      <c r="AK41" s="111">
        <f t="shared" si="10"/>
        <v>1.4448528707631827E-2</v>
      </c>
      <c r="AM41" s="57">
        <f t="shared" si="11"/>
        <v>305736.35566920025</v>
      </c>
      <c r="AN41" s="58">
        <f t="shared" si="12"/>
        <v>1238993.0913015273</v>
      </c>
      <c r="AO41" s="58">
        <f t="shared" si="13"/>
        <v>27788827.420487646</v>
      </c>
      <c r="AP41" s="58">
        <f t="shared" si="23"/>
        <v>29333556.867458373</v>
      </c>
      <c r="AQ41" s="59">
        <f t="shared" si="24"/>
        <v>3.8129239143781905E-3</v>
      </c>
    </row>
    <row r="42" spans="1:43" ht="14.25">
      <c r="A42" s="4" t="s">
        <v>36</v>
      </c>
      <c r="B42" s="46">
        <v>752319</v>
      </c>
      <c r="C42" s="46">
        <v>69817</v>
      </c>
      <c r="D42" s="55">
        <f t="shared" si="0"/>
        <v>9.2802388348559584E-2</v>
      </c>
      <c r="E42" s="56">
        <f t="shared" si="14"/>
        <v>6479.1843473313847</v>
      </c>
      <c r="F42" s="111">
        <f t="shared" si="1"/>
        <v>3.7254503249768157E-6</v>
      </c>
      <c r="G42" s="43">
        <v>6996</v>
      </c>
      <c r="H42" s="106">
        <f t="shared" si="2"/>
        <v>1.3665386334301135E-3</v>
      </c>
      <c r="I42" s="45">
        <f t="shared" si="15"/>
        <v>1.1615578384155964E-3</v>
      </c>
      <c r="J42" s="46">
        <v>1006.78</v>
      </c>
      <c r="K42" s="103">
        <f t="shared" si="3"/>
        <v>1.5677013472720547E-2</v>
      </c>
      <c r="L42" s="47">
        <f t="shared" si="16"/>
        <v>2.3515520209080819E-3</v>
      </c>
      <c r="M42" s="111">
        <f t="shared" si="17"/>
        <v>3.5131098593236786E-3</v>
      </c>
      <c r="N42" s="48">
        <v>1457</v>
      </c>
      <c r="O42" s="49">
        <v>857</v>
      </c>
      <c r="P42" s="49">
        <v>6591</v>
      </c>
      <c r="Q42" s="49">
        <v>540</v>
      </c>
      <c r="R42" s="50">
        <f t="shared" si="18"/>
        <v>8.5202486017903634E-4</v>
      </c>
      <c r="S42" s="50">
        <f t="shared" si="18"/>
        <v>2.4356831849755012E-3</v>
      </c>
      <c r="T42" s="50">
        <f t="shared" si="18"/>
        <v>4.9319361384982845E-3</v>
      </c>
      <c r="U42" s="50">
        <f t="shared" si="18"/>
        <v>3.4488925222900648E-3</v>
      </c>
      <c r="V42" s="51">
        <f t="shared" si="19"/>
        <v>1.1668536705942888E-2</v>
      </c>
      <c r="W42" s="52">
        <v>1103.9999999949041</v>
      </c>
      <c r="X42" s="52">
        <v>656</v>
      </c>
      <c r="Y42" s="52">
        <v>3161</v>
      </c>
      <c r="Z42" s="52">
        <v>242</v>
      </c>
      <c r="AA42" s="53">
        <f t="shared" si="20"/>
        <v>8.6825763344109482E-4</v>
      </c>
      <c r="AB42" s="53">
        <f t="shared" si="5"/>
        <v>2.2391523988968078E-3</v>
      </c>
      <c r="AC42" s="53">
        <f t="shared" si="5"/>
        <v>6.4187432990025668E-3</v>
      </c>
      <c r="AD42" s="53">
        <f t="shared" si="5"/>
        <v>4.4076934285297974E-3</v>
      </c>
      <c r="AE42" s="44">
        <f t="shared" si="21"/>
        <v>1.3933846759870267E-2</v>
      </c>
      <c r="AF42" s="54">
        <f t="shared" si="6"/>
        <v>1.1843769745889727E-2</v>
      </c>
      <c r="AG42" s="44">
        <f t="shared" si="7"/>
        <v>0.19413831494172162</v>
      </c>
      <c r="AH42" s="44">
        <f t="shared" si="8"/>
        <v>0</v>
      </c>
      <c r="AI42" s="45">
        <f t="shared" si="22"/>
        <v>0</v>
      </c>
      <c r="AJ42" s="45">
        <f t="shared" si="9"/>
        <v>0</v>
      </c>
      <c r="AK42" s="111">
        <f t="shared" si="10"/>
        <v>1.1843769745889727E-2</v>
      </c>
      <c r="AM42" s="57">
        <f t="shared" si="11"/>
        <v>14330.302861868166</v>
      </c>
      <c r="AN42" s="58">
        <f t="shared" si="12"/>
        <v>6756757.4225320909</v>
      </c>
      <c r="AO42" s="58">
        <f t="shared" si="13"/>
        <v>22779099.528845198</v>
      </c>
      <c r="AP42" s="58">
        <f t="shared" si="23"/>
        <v>29550187.254239157</v>
      </c>
      <c r="AQ42" s="59">
        <f t="shared" si="24"/>
        <v>3.8410826264658397E-3</v>
      </c>
    </row>
    <row r="43" spans="1:43" ht="14.25">
      <c r="A43" s="4" t="s">
        <v>37</v>
      </c>
      <c r="B43" s="46">
        <v>4368244</v>
      </c>
      <c r="C43" s="46">
        <v>875732</v>
      </c>
      <c r="D43" s="55">
        <f t="shared" si="0"/>
        <v>0.20047689643710379</v>
      </c>
      <c r="E43" s="56">
        <f t="shared" si="14"/>
        <v>175564.03347065777</v>
      </c>
      <c r="F43" s="111">
        <f t="shared" si="1"/>
        <v>1.0094713323242479E-4</v>
      </c>
      <c r="G43" s="43">
        <v>5326</v>
      </c>
      <c r="H43" s="106">
        <f t="shared" si="2"/>
        <v>1.0403351574683798E-3</v>
      </c>
      <c r="I43" s="45">
        <f t="shared" si="15"/>
        <v>8.8428488384812277E-4</v>
      </c>
      <c r="J43" s="46">
        <v>3872.26</v>
      </c>
      <c r="K43" s="103">
        <f t="shared" si="3"/>
        <v>6.0296660829453175E-2</v>
      </c>
      <c r="L43" s="47">
        <f t="shared" si="16"/>
        <v>9.0444991244179752E-3</v>
      </c>
      <c r="M43" s="111">
        <f t="shared" si="17"/>
        <v>9.9287840082660974E-3</v>
      </c>
      <c r="N43" s="48">
        <v>871</v>
      </c>
      <c r="O43" s="49">
        <v>298</v>
      </c>
      <c r="P43" s="49">
        <v>2364</v>
      </c>
      <c r="Q43" s="49">
        <v>407</v>
      </c>
      <c r="R43" s="50">
        <f t="shared" si="18"/>
        <v>5.0934361922851112E-4</v>
      </c>
      <c r="S43" s="50">
        <f t="shared" si="18"/>
        <v>8.4694701181178454E-4</v>
      </c>
      <c r="T43" s="50">
        <f t="shared" si="18"/>
        <v>1.7689420469443097E-3</v>
      </c>
      <c r="U43" s="50">
        <f t="shared" si="18"/>
        <v>2.5994430677260304E-3</v>
      </c>
      <c r="V43" s="51">
        <f t="shared" si="19"/>
        <v>5.7246757457106359E-3</v>
      </c>
      <c r="W43" s="52">
        <v>541.99999999184001</v>
      </c>
      <c r="X43" s="52">
        <v>247</v>
      </c>
      <c r="Y43" s="52">
        <v>493</v>
      </c>
      <c r="Z43" s="52">
        <v>128</v>
      </c>
      <c r="AA43" s="53">
        <f t="shared" si="20"/>
        <v>4.2626416423927597E-4</v>
      </c>
      <c r="AB43" s="53">
        <f t="shared" si="5"/>
        <v>8.4309549165779193E-4</v>
      </c>
      <c r="AC43" s="53">
        <f t="shared" si="5"/>
        <v>1.0010884044315931E-3</v>
      </c>
      <c r="AD43" s="53">
        <f t="shared" si="5"/>
        <v>2.3313419787265046E-3</v>
      </c>
      <c r="AE43" s="44">
        <f t="shared" si="21"/>
        <v>4.6017900390551651E-3</v>
      </c>
      <c r="AF43" s="54">
        <f t="shared" si="6"/>
        <v>3.9115215331968906E-3</v>
      </c>
      <c r="AG43" s="44">
        <f t="shared" si="7"/>
        <v>-0.19614835084708904</v>
      </c>
      <c r="AH43" s="44">
        <f t="shared" si="8"/>
        <v>-0.19614835084708904</v>
      </c>
      <c r="AI43" s="45">
        <f t="shared" si="22"/>
        <v>3.655036656794089E-2</v>
      </c>
      <c r="AJ43" s="45">
        <f t="shared" si="9"/>
        <v>5.4825549851911333E-3</v>
      </c>
      <c r="AK43" s="111">
        <f t="shared" si="10"/>
        <v>9.3940765183880247E-3</v>
      </c>
      <c r="AM43" s="57">
        <f t="shared" si="11"/>
        <v>388302.85363340779</v>
      </c>
      <c r="AN43" s="58">
        <f t="shared" si="12"/>
        <v>19096011.149928831</v>
      </c>
      <c r="AO43" s="58">
        <f t="shared" si="13"/>
        <v>18067609.265049346</v>
      </c>
      <c r="AP43" s="58">
        <f t="shared" si="23"/>
        <v>37551923.26861158</v>
      </c>
      <c r="AQ43" s="59">
        <f t="shared" si="24"/>
        <v>4.881188698279742E-3</v>
      </c>
    </row>
    <row r="44" spans="1:43" ht="14.25">
      <c r="A44" s="4" t="s">
        <v>38</v>
      </c>
      <c r="B44" s="46">
        <v>54997682</v>
      </c>
      <c r="C44" s="46">
        <v>15135193.17</v>
      </c>
      <c r="D44" s="55">
        <f t="shared" si="0"/>
        <v>0.27519692866328438</v>
      </c>
      <c r="E44" s="56">
        <f t="shared" si="14"/>
        <v>4165158.6751095192</v>
      </c>
      <c r="F44" s="111">
        <f t="shared" si="1"/>
        <v>2.3949143762451927E-3</v>
      </c>
      <c r="G44" s="43">
        <v>60829</v>
      </c>
      <c r="H44" s="106">
        <f t="shared" si="2"/>
        <v>1.1881815113339104E-2</v>
      </c>
      <c r="I44" s="45">
        <f t="shared" si="15"/>
        <v>1.0099542846338239E-2</v>
      </c>
      <c r="J44" s="46">
        <v>1869.3</v>
      </c>
      <c r="K44" s="103">
        <f t="shared" si="3"/>
        <v>2.9107691138636562E-2</v>
      </c>
      <c r="L44" s="47">
        <f t="shared" si="16"/>
        <v>4.3661536707954845E-3</v>
      </c>
      <c r="M44" s="111">
        <f t="shared" si="17"/>
        <v>1.4465696517133723E-2</v>
      </c>
      <c r="N44" s="48">
        <v>9097</v>
      </c>
      <c r="O44" s="49">
        <v>1608</v>
      </c>
      <c r="P44" s="49">
        <v>18077</v>
      </c>
      <c r="Q44" s="49">
        <v>1611</v>
      </c>
      <c r="R44" s="50">
        <f t="shared" si="18"/>
        <v>5.3197461585783755E-3</v>
      </c>
      <c r="S44" s="50">
        <f t="shared" si="18"/>
        <v>4.5701033389038571E-3</v>
      </c>
      <c r="T44" s="50">
        <f t="shared" si="18"/>
        <v>1.3526719704996738E-2</v>
      </c>
      <c r="U44" s="50">
        <f t="shared" si="18"/>
        <v>1.0289196024832026E-2</v>
      </c>
      <c r="V44" s="51">
        <f t="shared" si="19"/>
        <v>3.3705765227310995E-2</v>
      </c>
      <c r="W44" s="52">
        <v>5867.9999999965466</v>
      </c>
      <c r="X44" s="52">
        <v>1434</v>
      </c>
      <c r="Y44" s="52">
        <v>7372</v>
      </c>
      <c r="Z44" s="52">
        <v>494</v>
      </c>
      <c r="AA44" s="53">
        <f t="shared" si="20"/>
        <v>4.6149780734174488E-3</v>
      </c>
      <c r="AB44" s="53">
        <f t="shared" si="5"/>
        <v>4.8947325305152781E-3</v>
      </c>
      <c r="AC44" s="53">
        <f t="shared" si="5"/>
        <v>1.4969622144968973E-2</v>
      </c>
      <c r="AD44" s="53">
        <f t="shared" si="5"/>
        <v>8.9975229491476034E-3</v>
      </c>
      <c r="AE44" s="44">
        <f t="shared" si="21"/>
        <v>3.3476855698049306E-2</v>
      </c>
      <c r="AF44" s="54">
        <f t="shared" si="6"/>
        <v>2.8455327343341909E-2</v>
      </c>
      <c r="AG44" s="44">
        <f t="shared" si="7"/>
        <v>-6.7914057941698752E-3</v>
      </c>
      <c r="AH44" s="44">
        <f t="shared" si="8"/>
        <v>-6.7914057941698752E-3</v>
      </c>
      <c r="AI44" s="45">
        <f t="shared" si="22"/>
        <v>1.2655134249997214E-3</v>
      </c>
      <c r="AJ44" s="45">
        <f t="shared" si="9"/>
        <v>1.898270137499582E-4</v>
      </c>
      <c r="AK44" s="111">
        <f t="shared" si="10"/>
        <v>2.8645154357091869E-2</v>
      </c>
      <c r="AM44" s="57">
        <f t="shared" si="11"/>
        <v>9212268.4094705451</v>
      </c>
      <c r="AN44" s="58">
        <f t="shared" si="12"/>
        <v>27821846.235419579</v>
      </c>
      <c r="AO44" s="58">
        <f t="shared" si="13"/>
        <v>55093170.174620904</v>
      </c>
      <c r="AP44" s="58">
        <f t="shared" si="23"/>
        <v>92127284.819511026</v>
      </c>
      <c r="AQ44" s="59">
        <f t="shared" si="24"/>
        <v>1.1975169906678993E-2</v>
      </c>
    </row>
    <row r="45" spans="1:43" ht="14.25">
      <c r="A45" s="4" t="s">
        <v>39</v>
      </c>
      <c r="B45" s="46">
        <v>2401041388</v>
      </c>
      <c r="C45" s="46">
        <v>1234436745.76</v>
      </c>
      <c r="D45" s="55">
        <f t="shared" si="0"/>
        <v>0.51412555898848999</v>
      </c>
      <c r="E45" s="56">
        <f t="shared" si="14"/>
        <v>634655481.9497925</v>
      </c>
      <c r="F45" s="111">
        <f t="shared" si="1"/>
        <v>0.3649189997892251</v>
      </c>
      <c r="G45" s="43">
        <v>1109171</v>
      </c>
      <c r="H45" s="106">
        <f t="shared" si="2"/>
        <v>0.21665594948260614</v>
      </c>
      <c r="I45" s="45">
        <f t="shared" si="15"/>
        <v>0.18415755706021522</v>
      </c>
      <c r="J45" s="46">
        <v>323.60000000000002</v>
      </c>
      <c r="K45" s="103">
        <f t="shared" si="3"/>
        <v>5.0389176977814112E-3</v>
      </c>
      <c r="L45" s="47">
        <f t="shared" si="16"/>
        <v>7.558376546672117E-4</v>
      </c>
      <c r="M45" s="111">
        <f t="shared" si="17"/>
        <v>0.18491339471488244</v>
      </c>
      <c r="N45" s="48">
        <v>123398</v>
      </c>
      <c r="O45" s="49">
        <v>25536</v>
      </c>
      <c r="P45" s="49">
        <v>28126</v>
      </c>
      <c r="Q45" s="49">
        <v>2378</v>
      </c>
      <c r="R45" s="50">
        <f t="shared" si="18"/>
        <v>7.2160716332445252E-2</v>
      </c>
      <c r="S45" s="50">
        <f t="shared" si="18"/>
        <v>7.2575969441697072E-2</v>
      </c>
      <c r="T45" s="50">
        <f t="shared" si="18"/>
        <v>2.104621997138564E-2</v>
      </c>
      <c r="U45" s="50">
        <f t="shared" si="18"/>
        <v>1.5187900774084766E-2</v>
      </c>
      <c r="V45" s="51">
        <f t="shared" si="19"/>
        <v>0.18097080651961275</v>
      </c>
      <c r="W45" s="52">
        <v>88873.999998769097</v>
      </c>
      <c r="X45" s="52">
        <v>19246</v>
      </c>
      <c r="Y45" s="52">
        <v>4982</v>
      </c>
      <c r="Z45" s="52">
        <v>694</v>
      </c>
      <c r="AA45" s="53">
        <f t="shared" si="20"/>
        <v>6.9896312421858064E-2</v>
      </c>
      <c r="AB45" s="53">
        <f t="shared" si="5"/>
        <v>6.5693181507877993E-2</v>
      </c>
      <c r="AC45" s="53">
        <f t="shared" si="5"/>
        <v>1.011647551902271E-2</v>
      </c>
      <c r="AD45" s="53">
        <f t="shared" si="5"/>
        <v>1.2640244790907766E-2</v>
      </c>
      <c r="AE45" s="44">
        <f t="shared" si="21"/>
        <v>0.15834621423966655</v>
      </c>
      <c r="AF45" s="54">
        <f t="shared" si="6"/>
        <v>0.13459428210371657</v>
      </c>
      <c r="AG45" s="44">
        <f t="shared" si="7"/>
        <v>-0.12501791153532965</v>
      </c>
      <c r="AH45" s="44">
        <f t="shared" si="8"/>
        <v>-0.12501791153532965</v>
      </c>
      <c r="AI45" s="45">
        <f t="shared" si="22"/>
        <v>2.329589045455142E-2</v>
      </c>
      <c r="AJ45" s="45">
        <f t="shared" si="9"/>
        <v>3.4943835681827129E-3</v>
      </c>
      <c r="AK45" s="111">
        <f t="shared" si="10"/>
        <v>0.13808866567189929</v>
      </c>
      <c r="AM45" s="57">
        <f t="shared" si="11"/>
        <v>1403696018.1618164</v>
      </c>
      <c r="AN45" s="58">
        <f t="shared" si="12"/>
        <v>355643575.71952432</v>
      </c>
      <c r="AO45" s="58">
        <f t="shared" si="13"/>
        <v>265585664.58430624</v>
      </c>
      <c r="AP45" s="58">
        <f t="shared" si="23"/>
        <v>2024925258.465647</v>
      </c>
      <c r="AQ45" s="59">
        <f t="shared" si="24"/>
        <v>0.26321001499130797</v>
      </c>
    </row>
    <row r="46" spans="1:43" ht="14.25">
      <c r="A46" s="4" t="s">
        <v>40</v>
      </c>
      <c r="B46" s="46">
        <v>1283549</v>
      </c>
      <c r="C46" s="46">
        <v>468889</v>
      </c>
      <c r="D46" s="55">
        <f t="shared" si="0"/>
        <v>0.36530666145195861</v>
      </c>
      <c r="E46" s="56">
        <f t="shared" si="14"/>
        <v>171288.27518154742</v>
      </c>
      <c r="F46" s="111">
        <f t="shared" si="1"/>
        <v>9.8488625455246117E-5</v>
      </c>
      <c r="G46" s="43">
        <v>971</v>
      </c>
      <c r="H46" s="106">
        <f t="shared" si="2"/>
        <v>1.8966681147236138E-4</v>
      </c>
      <c r="I46" s="45">
        <f t="shared" si="15"/>
        <v>1.6121678975150716E-4</v>
      </c>
      <c r="J46" s="46">
        <v>1172.6600000000001</v>
      </c>
      <c r="K46" s="103">
        <f t="shared" si="3"/>
        <v>1.8260003793202563E-2</v>
      </c>
      <c r="L46" s="47">
        <f t="shared" si="16"/>
        <v>2.7390005689803842E-3</v>
      </c>
      <c r="M46" s="111">
        <f t="shared" si="17"/>
        <v>2.9002173587318915E-3</v>
      </c>
      <c r="N46" s="48">
        <v>244</v>
      </c>
      <c r="O46" s="49">
        <v>60</v>
      </c>
      <c r="P46" s="49">
        <v>375</v>
      </c>
      <c r="Q46" s="49">
        <v>47</v>
      </c>
      <c r="R46" s="50">
        <f t="shared" si="18"/>
        <v>1.4268638701694225E-4</v>
      </c>
      <c r="S46" s="50">
        <f t="shared" si="18"/>
        <v>1.7052624398894989E-4</v>
      </c>
      <c r="T46" s="50">
        <f t="shared" si="18"/>
        <v>2.8060628917263796E-4</v>
      </c>
      <c r="U46" s="50">
        <f t="shared" si="18"/>
        <v>3.0018138619932047E-4</v>
      </c>
      <c r="V46" s="51">
        <f t="shared" si="19"/>
        <v>8.9400030637785065E-4</v>
      </c>
      <c r="W46" s="52">
        <v>95.999999999399989</v>
      </c>
      <c r="X46" s="52">
        <v>43</v>
      </c>
      <c r="Y46" s="52">
        <v>84</v>
      </c>
      <c r="Z46" s="52">
        <v>27</v>
      </c>
      <c r="AA46" s="53">
        <f t="shared" si="20"/>
        <v>7.5500663777363118E-5</v>
      </c>
      <c r="AB46" s="53">
        <f t="shared" si="5"/>
        <v>1.4677370907402855E-4</v>
      </c>
      <c r="AC46" s="53">
        <f t="shared" si="5"/>
        <v>1.7057084375710711E-4</v>
      </c>
      <c r="AD46" s="53">
        <f t="shared" si="5"/>
        <v>4.91767448637622E-4</v>
      </c>
      <c r="AE46" s="44">
        <f t="shared" si="21"/>
        <v>8.8461266524612078E-4</v>
      </c>
      <c r="AF46" s="54">
        <f t="shared" si="6"/>
        <v>7.5192076545920264E-4</v>
      </c>
      <c r="AG46" s="44">
        <f t="shared" si="7"/>
        <v>-1.0500713550943872E-2</v>
      </c>
      <c r="AH46" s="44">
        <f t="shared" si="8"/>
        <v>-1.0500713550943872E-2</v>
      </c>
      <c r="AI46" s="45">
        <f t="shared" si="22"/>
        <v>1.9567073995495625E-3</v>
      </c>
      <c r="AJ46" s="45">
        <f t="shared" si="9"/>
        <v>2.9350610993243438E-4</v>
      </c>
      <c r="AK46" s="111">
        <f t="shared" si="10"/>
        <v>1.0454268753916371E-3</v>
      </c>
      <c r="AM46" s="57">
        <f t="shared" si="11"/>
        <v>378845.96709300065</v>
      </c>
      <c r="AN46" s="58">
        <f t="shared" si="12"/>
        <v>5577982.4572126055</v>
      </c>
      <c r="AO46" s="58">
        <f t="shared" si="13"/>
        <v>2010667.4948607592</v>
      </c>
      <c r="AP46" s="58">
        <f t="shared" si="23"/>
        <v>7967495.9191663656</v>
      </c>
      <c r="AQ46" s="59">
        <f t="shared" si="24"/>
        <v>1.0356553712585052E-3</v>
      </c>
    </row>
    <row r="47" spans="1:43" ht="14.25">
      <c r="A47" s="4" t="s">
        <v>41</v>
      </c>
      <c r="B47" s="46">
        <v>73375379</v>
      </c>
      <c r="C47" s="46">
        <v>15857010</v>
      </c>
      <c r="D47" s="55">
        <f t="shared" si="0"/>
        <v>0.21610804899556293</v>
      </c>
      <c r="E47" s="56">
        <f t="shared" si="14"/>
        <v>3426827.4940031315</v>
      </c>
      <c r="F47" s="111">
        <f t="shared" si="1"/>
        <v>1.97038314034569E-3</v>
      </c>
      <c r="G47" s="43">
        <v>87168</v>
      </c>
      <c r="H47" s="106">
        <f t="shared" si="2"/>
        <v>1.7026649456666116E-2</v>
      </c>
      <c r="I47" s="45">
        <f t="shared" si="15"/>
        <v>1.4472652038166198E-2</v>
      </c>
      <c r="J47" s="46">
        <v>308.89</v>
      </c>
      <c r="K47" s="103">
        <f t="shared" si="3"/>
        <v>4.8098618283921504E-3</v>
      </c>
      <c r="L47" s="47">
        <f t="shared" si="16"/>
        <v>7.2147927425882249E-4</v>
      </c>
      <c r="M47" s="111">
        <f t="shared" si="17"/>
        <v>1.5194131312425021E-2</v>
      </c>
      <c r="N47" s="48">
        <v>1423</v>
      </c>
      <c r="O47" s="49">
        <v>462</v>
      </c>
      <c r="P47" s="49">
        <v>3867</v>
      </c>
      <c r="Q47" s="49">
        <v>358</v>
      </c>
      <c r="R47" s="50">
        <f t="shared" si="18"/>
        <v>8.3214233084060992E-4</v>
      </c>
      <c r="S47" s="50">
        <f t="shared" si="18"/>
        <v>1.3130520787149142E-3</v>
      </c>
      <c r="T47" s="50">
        <f t="shared" si="18"/>
        <v>2.8936120539482428E-3</v>
      </c>
      <c r="U47" s="50">
        <f t="shared" si="18"/>
        <v>2.286488005518228E-3</v>
      </c>
      <c r="V47" s="51">
        <f t="shared" si="19"/>
        <v>7.3252944690219944E-3</v>
      </c>
      <c r="W47" s="52">
        <v>502.9999955589883</v>
      </c>
      <c r="X47" s="52">
        <v>435</v>
      </c>
      <c r="Y47" s="52">
        <v>1115</v>
      </c>
      <c r="Z47" s="52">
        <v>155</v>
      </c>
      <c r="AA47" s="53">
        <f t="shared" si="20"/>
        <v>3.9559201609324664E-4</v>
      </c>
      <c r="AB47" s="53">
        <f t="shared" si="5"/>
        <v>1.4848038010977307E-3</v>
      </c>
      <c r="AC47" s="53">
        <f t="shared" si="5"/>
        <v>2.2641248903473147E-3</v>
      </c>
      <c r="AD47" s="53">
        <f t="shared" si="5"/>
        <v>2.8231094273641266E-3</v>
      </c>
      <c r="AE47" s="44">
        <f t="shared" si="21"/>
        <v>6.9676301349024189E-3</v>
      </c>
      <c r="AF47" s="54">
        <f t="shared" si="6"/>
        <v>5.9224856146670559E-3</v>
      </c>
      <c r="AG47" s="44">
        <f t="shared" si="7"/>
        <v>-4.8825932613645158E-2</v>
      </c>
      <c r="AH47" s="44">
        <f t="shared" si="8"/>
        <v>-4.8825932613645158E-2</v>
      </c>
      <c r="AI47" s="45">
        <f t="shared" si="22"/>
        <v>9.0982449117888945E-3</v>
      </c>
      <c r="AJ47" s="45">
        <f t="shared" si="9"/>
        <v>1.3647367367683341E-3</v>
      </c>
      <c r="AK47" s="111">
        <f t="shared" si="10"/>
        <v>7.2872223514353898E-3</v>
      </c>
      <c r="AM47" s="57">
        <f t="shared" si="11"/>
        <v>7579268.1936373273</v>
      </c>
      <c r="AN47" s="58">
        <f t="shared" si="12"/>
        <v>29222843.473479949</v>
      </c>
      <c r="AO47" s="58">
        <f t="shared" si="13"/>
        <v>14015500.705742748</v>
      </c>
      <c r="AP47" s="58">
        <f t="shared" si="23"/>
        <v>50817612.372860022</v>
      </c>
      <c r="AQ47" s="59">
        <f t="shared" si="24"/>
        <v>6.605529986137948E-3</v>
      </c>
    </row>
    <row r="48" spans="1:43" ht="14.25">
      <c r="A48" s="4" t="s">
        <v>42</v>
      </c>
      <c r="B48" s="46">
        <v>5999815</v>
      </c>
      <c r="C48" s="46">
        <v>1139783</v>
      </c>
      <c r="D48" s="55">
        <f t="shared" si="0"/>
        <v>0.18996969073213091</v>
      </c>
      <c r="E48" s="56">
        <f t="shared" si="14"/>
        <v>216524.22401174036</v>
      </c>
      <c r="F48" s="111">
        <f t="shared" si="1"/>
        <v>1.2449873278295133E-4</v>
      </c>
      <c r="G48" s="43">
        <v>4469</v>
      </c>
      <c r="H48" s="106">
        <f t="shared" si="2"/>
        <v>8.7293612818741819E-4</v>
      </c>
      <c r="I48" s="45">
        <f t="shared" si="15"/>
        <v>7.4199570895930539E-4</v>
      </c>
      <c r="J48" s="46">
        <v>1341.58</v>
      </c>
      <c r="K48" s="103">
        <f t="shared" si="3"/>
        <v>2.089033128859575E-2</v>
      </c>
      <c r="L48" s="47">
        <f t="shared" si="16"/>
        <v>3.1335496932893623E-3</v>
      </c>
      <c r="M48" s="111">
        <f t="shared" si="17"/>
        <v>3.8755454022486677E-3</v>
      </c>
      <c r="N48" s="48">
        <v>1104</v>
      </c>
      <c r="O48" s="49">
        <v>274</v>
      </c>
      <c r="P48" s="49">
        <v>2326</v>
      </c>
      <c r="Q48" s="49">
        <v>140</v>
      </c>
      <c r="R48" s="50">
        <f t="shared" si="18"/>
        <v>6.4559742322419769E-4</v>
      </c>
      <c r="S48" s="50">
        <f t="shared" si="18"/>
        <v>7.7873651421620459E-4</v>
      </c>
      <c r="T48" s="50">
        <f t="shared" si="18"/>
        <v>1.7405072763081492E-3</v>
      </c>
      <c r="U48" s="50">
        <f t="shared" si="18"/>
        <v>8.9415732059372043E-4</v>
      </c>
      <c r="V48" s="51">
        <f t="shared" si="19"/>
        <v>4.0589985343422721E-3</v>
      </c>
      <c r="W48" s="52">
        <v>511.00000000414997</v>
      </c>
      <c r="X48" s="52">
        <v>264</v>
      </c>
      <c r="Y48" s="52">
        <v>999</v>
      </c>
      <c r="Z48" s="52">
        <v>49</v>
      </c>
      <c r="AA48" s="53">
        <f t="shared" si="20"/>
        <v>4.0188374157069809E-4</v>
      </c>
      <c r="AB48" s="53">
        <f t="shared" si="5"/>
        <v>9.0112230687310556E-4</v>
      </c>
      <c r="AC48" s="53">
        <f t="shared" si="5"/>
        <v>2.028574677539881E-3</v>
      </c>
      <c r="AD48" s="53">
        <f t="shared" si="5"/>
        <v>8.9246685123123997E-4</v>
      </c>
      <c r="AE48" s="44">
        <f t="shared" si="21"/>
        <v>4.2240475772149242E-3</v>
      </c>
      <c r="AF48" s="54">
        <f t="shared" si="6"/>
        <v>3.5904404406326856E-3</v>
      </c>
      <c r="AG48" s="44">
        <f t="shared" si="7"/>
        <v>4.066250368809185E-2</v>
      </c>
      <c r="AH48" s="44">
        <f t="shared" si="8"/>
        <v>0</v>
      </c>
      <c r="AI48" s="45">
        <f t="shared" si="22"/>
        <v>0</v>
      </c>
      <c r="AJ48" s="45">
        <f t="shared" si="9"/>
        <v>0</v>
      </c>
      <c r="AK48" s="111">
        <f t="shared" si="10"/>
        <v>3.5904404406326856E-3</v>
      </c>
      <c r="AM48" s="57">
        <f t="shared" si="11"/>
        <v>478896.34569468867</v>
      </c>
      <c r="AN48" s="58">
        <f t="shared" si="12"/>
        <v>7453829.0038117357</v>
      </c>
      <c r="AO48" s="58">
        <f t="shared" si="13"/>
        <v>6905487.1805445384</v>
      </c>
      <c r="AP48" s="58">
        <f t="shared" si="23"/>
        <v>14838212.530050963</v>
      </c>
      <c r="AQ48" s="59">
        <f t="shared" si="24"/>
        <v>1.9287458271118141E-3</v>
      </c>
    </row>
    <row r="49" spans="1:43" ht="14.25">
      <c r="A49" s="4" t="s">
        <v>43</v>
      </c>
      <c r="B49" s="46">
        <v>1019262</v>
      </c>
      <c r="C49" s="46">
        <v>622808</v>
      </c>
      <c r="D49" s="55">
        <f t="shared" si="0"/>
        <v>0.6110381825281429</v>
      </c>
      <c r="E49" s="56">
        <f t="shared" si="14"/>
        <v>380559.46838398761</v>
      </c>
      <c r="F49" s="111">
        <f t="shared" si="1"/>
        <v>2.1881695583303925E-4</v>
      </c>
      <c r="G49" s="43">
        <v>2640</v>
      </c>
      <c r="H49" s="106">
        <f t="shared" si="2"/>
        <v>5.1567495601136364E-4</v>
      </c>
      <c r="I49" s="45">
        <f t="shared" si="15"/>
        <v>4.3832371260965906E-4</v>
      </c>
      <c r="J49" s="46">
        <v>673.76</v>
      </c>
      <c r="K49" s="103">
        <f t="shared" si="3"/>
        <v>1.0491412818470961E-2</v>
      </c>
      <c r="L49" s="47">
        <f t="shared" si="16"/>
        <v>1.5737119227706442E-3</v>
      </c>
      <c r="M49" s="111">
        <f t="shared" si="17"/>
        <v>2.0120356353803032E-3</v>
      </c>
      <c r="N49" s="48">
        <v>671</v>
      </c>
      <c r="O49" s="49">
        <v>247</v>
      </c>
      <c r="P49" s="49">
        <v>1766</v>
      </c>
      <c r="Q49" s="49">
        <v>574</v>
      </c>
      <c r="R49" s="50">
        <f t="shared" si="18"/>
        <v>3.9238756429659118E-4</v>
      </c>
      <c r="S49" s="50">
        <f t="shared" si="18"/>
        <v>7.0199970442117712E-4</v>
      </c>
      <c r="T49" s="50">
        <f t="shared" si="18"/>
        <v>1.3214685511436764E-3</v>
      </c>
      <c r="U49" s="50">
        <f t="shared" si="18"/>
        <v>3.6660450144342539E-3</v>
      </c>
      <c r="V49" s="51">
        <f t="shared" si="19"/>
        <v>6.0819008342956988E-3</v>
      </c>
      <c r="W49" s="52">
        <v>600.99999999995009</v>
      </c>
      <c r="X49" s="52">
        <v>212</v>
      </c>
      <c r="Y49" s="52">
        <v>872</v>
      </c>
      <c r="Z49" s="52">
        <v>90</v>
      </c>
      <c r="AA49" s="53">
        <f t="shared" si="20"/>
        <v>4.7266561385911533E-4</v>
      </c>
      <c r="AB49" s="53">
        <f t="shared" si="5"/>
        <v>7.2362851915567573E-4</v>
      </c>
      <c r="AC49" s="53">
        <f t="shared" si="5"/>
        <v>1.7706878066213977E-3</v>
      </c>
      <c r="AD49" s="53">
        <f t="shared" si="5"/>
        <v>1.6392248287920735E-3</v>
      </c>
      <c r="AE49" s="44">
        <f t="shared" si="21"/>
        <v>4.6062067684282618E-3</v>
      </c>
      <c r="AF49" s="54">
        <f t="shared" si="6"/>
        <v>3.9152757531640226E-3</v>
      </c>
      <c r="AG49" s="44">
        <f t="shared" si="7"/>
        <v>-0.24263698242924844</v>
      </c>
      <c r="AH49" s="44">
        <f t="shared" si="8"/>
        <v>-0.24263698242924844</v>
      </c>
      <c r="AI49" s="45">
        <f t="shared" si="22"/>
        <v>4.5213077818031917E-2</v>
      </c>
      <c r="AJ49" s="45">
        <f t="shared" si="9"/>
        <v>6.7819616727047873E-3</v>
      </c>
      <c r="AK49" s="111">
        <f t="shared" si="10"/>
        <v>1.0697237425868811E-2</v>
      </c>
      <c r="AM49" s="57">
        <f t="shared" si="11"/>
        <v>841700.45896907686</v>
      </c>
      <c r="AN49" s="58">
        <f t="shared" si="12"/>
        <v>3869744.2602526885</v>
      </c>
      <c r="AO49" s="58">
        <f t="shared" si="13"/>
        <v>20573976.127163239</v>
      </c>
      <c r="AP49" s="58">
        <f t="shared" si="23"/>
        <v>25285420.846385002</v>
      </c>
      <c r="AQ49" s="59">
        <f t="shared" si="24"/>
        <v>3.2867267432287982E-3</v>
      </c>
    </row>
    <row r="50" spans="1:43" ht="14.25">
      <c r="A50" s="4" t="s">
        <v>44</v>
      </c>
      <c r="B50" s="46">
        <v>18416508</v>
      </c>
      <c r="C50" s="46">
        <v>9313018</v>
      </c>
      <c r="D50" s="55">
        <f t="shared" si="0"/>
        <v>0.50568859199583327</v>
      </c>
      <c r="E50" s="56">
        <f t="shared" si="14"/>
        <v>4709486.9596518511</v>
      </c>
      <c r="F50" s="111">
        <f t="shared" si="1"/>
        <v>2.7078963622227227E-3</v>
      </c>
      <c r="G50" s="43">
        <v>35456</v>
      </c>
      <c r="H50" s="106">
        <f t="shared" si="2"/>
        <v>6.9256709243707987E-3</v>
      </c>
      <c r="I50" s="45">
        <f t="shared" si="15"/>
        <v>5.886820285715179E-3</v>
      </c>
      <c r="J50" s="46">
        <v>1542.15</v>
      </c>
      <c r="K50" s="103">
        <f t="shared" si="3"/>
        <v>2.4013494831995066E-2</v>
      </c>
      <c r="L50" s="47">
        <f t="shared" si="16"/>
        <v>3.6020242247992596E-3</v>
      </c>
      <c r="M50" s="111">
        <f t="shared" si="17"/>
        <v>9.4888445105144395E-3</v>
      </c>
      <c r="N50" s="48">
        <v>4789</v>
      </c>
      <c r="O50" s="49">
        <v>909</v>
      </c>
      <c r="P50" s="49">
        <v>4749</v>
      </c>
      <c r="Q50" s="49">
        <v>258</v>
      </c>
      <c r="R50" s="50">
        <f t="shared" si="18"/>
        <v>2.8005127353448217E-3</v>
      </c>
      <c r="S50" s="50">
        <f t="shared" si="18"/>
        <v>2.5834725964325911E-3</v>
      </c>
      <c r="T50" s="50">
        <f t="shared" si="18"/>
        <v>3.5535980460822871E-3</v>
      </c>
      <c r="U50" s="50">
        <f t="shared" si="18"/>
        <v>1.6478042050941421E-3</v>
      </c>
      <c r="V50" s="51">
        <f t="shared" si="19"/>
        <v>1.0585387582953843E-2</v>
      </c>
      <c r="W50" s="52">
        <v>3480.0000000606401</v>
      </c>
      <c r="X50" s="52">
        <v>841</v>
      </c>
      <c r="Y50" s="52">
        <v>1534</v>
      </c>
      <c r="Z50" s="52">
        <v>182</v>
      </c>
      <c r="AA50" s="53">
        <f t="shared" si="20"/>
        <v>2.7368990619942106E-3</v>
      </c>
      <c r="AB50" s="53">
        <f t="shared" si="5"/>
        <v>2.8706206821222796E-3</v>
      </c>
      <c r="AC50" s="53">
        <f t="shared" si="5"/>
        <v>3.1149485038500274E-3</v>
      </c>
      <c r="AD50" s="53">
        <f t="shared" si="5"/>
        <v>3.3148768760017486E-3</v>
      </c>
      <c r="AE50" s="44">
        <f t="shared" si="21"/>
        <v>1.2037345123968266E-2</v>
      </c>
      <c r="AF50" s="54">
        <f t="shared" si="6"/>
        <v>1.0231743355373026E-2</v>
      </c>
      <c r="AG50" s="44">
        <f t="shared" si="7"/>
        <v>0.1371662142397676</v>
      </c>
      <c r="AH50" s="44">
        <f t="shared" si="8"/>
        <v>0</v>
      </c>
      <c r="AI50" s="45">
        <f t="shared" si="22"/>
        <v>0</v>
      </c>
      <c r="AJ50" s="45">
        <f t="shared" si="9"/>
        <v>0</v>
      </c>
      <c r="AK50" s="111">
        <f t="shared" si="10"/>
        <v>1.0231743355373026E-2</v>
      </c>
      <c r="AM50" s="57">
        <f t="shared" si="11"/>
        <v>10416183.710473757</v>
      </c>
      <c r="AN50" s="58">
        <f t="shared" si="12"/>
        <v>18249876.361684319</v>
      </c>
      <c r="AO50" s="58">
        <f t="shared" si="13"/>
        <v>19678692.278404642</v>
      </c>
      <c r="AP50" s="58">
        <f t="shared" si="23"/>
        <v>48344752.350562721</v>
      </c>
      <c r="AQ50" s="59">
        <f t="shared" si="24"/>
        <v>6.2840951475832286E-3</v>
      </c>
    </row>
    <row r="51" spans="1:43" ht="14.25">
      <c r="A51" s="4" t="s">
        <v>45</v>
      </c>
      <c r="B51" s="46">
        <v>345400602</v>
      </c>
      <c r="C51" s="46">
        <v>20380807.239999998</v>
      </c>
      <c r="D51" s="55">
        <f t="shared" si="0"/>
        <v>5.9006287545497672E-2</v>
      </c>
      <c r="E51" s="56">
        <f t="shared" si="14"/>
        <v>1202595.7724128007</v>
      </c>
      <c r="F51" s="111">
        <f t="shared" si="1"/>
        <v>6.9147759516925927E-4</v>
      </c>
      <c r="G51" s="43">
        <v>54192</v>
      </c>
      <c r="H51" s="106">
        <f t="shared" si="2"/>
        <v>1.0585400460669627E-2</v>
      </c>
      <c r="I51" s="45">
        <f t="shared" si="15"/>
        <v>8.9975903915691831E-3</v>
      </c>
      <c r="J51" s="46">
        <v>1658.08</v>
      </c>
      <c r="K51" s="103">
        <f t="shared" si="3"/>
        <v>2.5818691768656987E-2</v>
      </c>
      <c r="L51" s="47">
        <f t="shared" si="16"/>
        <v>3.8728037652985478E-3</v>
      </c>
      <c r="M51" s="111">
        <f t="shared" si="17"/>
        <v>1.2870394156867731E-2</v>
      </c>
      <c r="N51" s="48">
        <v>2382</v>
      </c>
      <c r="O51" s="49">
        <v>572</v>
      </c>
      <c r="P51" s="49">
        <v>6969</v>
      </c>
      <c r="Q51" s="49">
        <v>1381</v>
      </c>
      <c r="R51" s="50">
        <f t="shared" si="18"/>
        <v>1.3929466142391658E-3</v>
      </c>
      <c r="S51" s="50">
        <f t="shared" si="18"/>
        <v>1.6256835260279891E-3</v>
      </c>
      <c r="T51" s="50">
        <f t="shared" si="18"/>
        <v>5.2147872779843042E-3</v>
      </c>
      <c r="U51" s="50">
        <f t="shared" si="18"/>
        <v>8.8202232838566277E-3</v>
      </c>
      <c r="V51" s="51">
        <f t="shared" si="19"/>
        <v>1.7053640702108089E-2</v>
      </c>
      <c r="W51" s="52">
        <v>1795.99999997852</v>
      </c>
      <c r="X51" s="52">
        <v>775</v>
      </c>
      <c r="Y51" s="52">
        <v>2276</v>
      </c>
      <c r="Z51" s="52">
        <v>675</v>
      </c>
      <c r="AA51" s="53">
        <f t="shared" si="20"/>
        <v>1.41249158482677E-3</v>
      </c>
      <c r="AB51" s="53">
        <f t="shared" si="5"/>
        <v>2.6453401054040032E-3</v>
      </c>
      <c r="AC51" s="53">
        <f t="shared" si="5"/>
        <v>4.6216576237044739E-3</v>
      </c>
      <c r="AD51" s="53">
        <f t="shared" si="5"/>
        <v>1.2294186215940551E-2</v>
      </c>
      <c r="AE51" s="44">
        <f t="shared" si="21"/>
        <v>2.09736755298758E-2</v>
      </c>
      <c r="AF51" s="54">
        <f t="shared" si="6"/>
        <v>1.782762420039443E-2</v>
      </c>
      <c r="AG51" s="44">
        <f t="shared" si="7"/>
        <v>0.22986498286451734</v>
      </c>
      <c r="AH51" s="44">
        <f t="shared" si="8"/>
        <v>0</v>
      </c>
      <c r="AI51" s="45">
        <f t="shared" si="22"/>
        <v>0</v>
      </c>
      <c r="AJ51" s="45">
        <f t="shared" si="9"/>
        <v>0</v>
      </c>
      <c r="AK51" s="111">
        <f t="shared" si="10"/>
        <v>1.782762420039443E-2</v>
      </c>
      <c r="AM51" s="57">
        <f t="shared" si="11"/>
        <v>2659835.0525673479</v>
      </c>
      <c r="AN51" s="58">
        <f t="shared" si="12"/>
        <v>24753604.280132327</v>
      </c>
      <c r="AO51" s="58">
        <f t="shared" si="13"/>
        <v>34287835.270063937</v>
      </c>
      <c r="AP51" s="58">
        <f t="shared" si="23"/>
        <v>61701274.602763608</v>
      </c>
      <c r="AQ51" s="59">
        <f t="shared" si="24"/>
        <v>8.0202433869001697E-3</v>
      </c>
    </row>
    <row r="52" spans="1:43" ht="14.25">
      <c r="A52" s="4" t="s">
        <v>46</v>
      </c>
      <c r="B52" s="46">
        <v>628178081</v>
      </c>
      <c r="C52" s="46">
        <v>291911120</v>
      </c>
      <c r="D52" s="55">
        <f t="shared" si="0"/>
        <v>0.46469485139517308</v>
      </c>
      <c r="E52" s="56">
        <f t="shared" si="14"/>
        <v>135649594.52899852</v>
      </c>
      <c r="F52" s="111">
        <f t="shared" si="1"/>
        <v>7.7996827830523807E-2</v>
      </c>
      <c r="G52" s="43">
        <v>430143</v>
      </c>
      <c r="H52" s="106">
        <f t="shared" si="2"/>
        <v>8.4020444168028771E-2</v>
      </c>
      <c r="I52" s="45">
        <f t="shared" si="15"/>
        <v>7.1417377542824456E-2</v>
      </c>
      <c r="J52" s="46">
        <v>60.1</v>
      </c>
      <c r="K52" s="103">
        <f t="shared" si="3"/>
        <v>9.3584349084259205E-4</v>
      </c>
      <c r="L52" s="47">
        <f t="shared" si="16"/>
        <v>1.403765236263888E-4</v>
      </c>
      <c r="M52" s="111">
        <f t="shared" si="17"/>
        <v>7.1557754066450846E-2</v>
      </c>
      <c r="N52" s="48">
        <v>40580</v>
      </c>
      <c r="O52" s="49">
        <v>5745</v>
      </c>
      <c r="P52" s="49">
        <v>2165</v>
      </c>
      <c r="Q52" s="49">
        <v>472</v>
      </c>
      <c r="R52" s="50">
        <f t="shared" si="18"/>
        <v>2.3730383545686545E-2</v>
      </c>
      <c r="S52" s="50">
        <f t="shared" si="18"/>
        <v>1.6327887861941955E-2</v>
      </c>
      <c r="T52" s="50">
        <f t="shared" si="18"/>
        <v>1.6200336428233632E-3</v>
      </c>
      <c r="U52" s="50">
        <f t="shared" si="18"/>
        <v>3.0145875380016862E-3</v>
      </c>
      <c r="V52" s="51">
        <f t="shared" si="19"/>
        <v>4.4692892588453548E-2</v>
      </c>
      <c r="W52" s="52">
        <v>18155.999999995089</v>
      </c>
      <c r="X52" s="52">
        <v>4217</v>
      </c>
      <c r="Y52" s="52">
        <v>161</v>
      </c>
      <c r="Z52" s="52">
        <v>91</v>
      </c>
      <c r="AA52" s="53">
        <f t="shared" si="20"/>
        <v>1.4279063036979183E-2</v>
      </c>
      <c r="AB52" s="53">
        <f t="shared" si="5"/>
        <v>1.4394063515469267E-2</v>
      </c>
      <c r="AC52" s="53">
        <f t="shared" si="5"/>
        <v>3.2692745053445531E-4</v>
      </c>
      <c r="AD52" s="53">
        <f t="shared" si="5"/>
        <v>1.6574384380008743E-3</v>
      </c>
      <c r="AE52" s="44">
        <f t="shared" si="21"/>
        <v>3.0657492440983779E-2</v>
      </c>
      <c r="AF52" s="54">
        <f t="shared" si="6"/>
        <v>2.6058868574836212E-2</v>
      </c>
      <c r="AG52" s="44">
        <f t="shared" si="7"/>
        <v>-0.3140409880540117</v>
      </c>
      <c r="AH52" s="44">
        <f t="shared" si="8"/>
        <v>-0.3140409880540117</v>
      </c>
      <c r="AI52" s="45">
        <f t="shared" si="22"/>
        <v>5.8518530393766088E-2</v>
      </c>
      <c r="AJ52" s="45">
        <f t="shared" si="9"/>
        <v>8.7777795590649136E-3</v>
      </c>
      <c r="AK52" s="111">
        <f t="shared" si="10"/>
        <v>3.4836648133901124E-2</v>
      </c>
      <c r="AM52" s="57">
        <f t="shared" si="11"/>
        <v>300022297.32679355</v>
      </c>
      <c r="AN52" s="58">
        <f t="shared" si="12"/>
        <v>137626890.50131148</v>
      </c>
      <c r="AO52" s="58">
        <f t="shared" si="13"/>
        <v>67001258.224298604</v>
      </c>
      <c r="AP52" s="58">
        <f t="shared" si="23"/>
        <v>504650446.05240363</v>
      </c>
      <c r="AQ52" s="59">
        <f t="shared" si="24"/>
        <v>6.5597014465349893E-2</v>
      </c>
    </row>
    <row r="53" spans="1:43" ht="14.25">
      <c r="A53" s="4" t="s">
        <v>47</v>
      </c>
      <c r="B53" s="46">
        <v>1066601268</v>
      </c>
      <c r="C53" s="46">
        <v>707374780.13</v>
      </c>
      <c r="D53" s="55">
        <f t="shared" si="0"/>
        <v>0.66320451826989579</v>
      </c>
      <c r="E53" s="56">
        <f t="shared" si="14"/>
        <v>469134150.29239011</v>
      </c>
      <c r="F53" s="111">
        <f t="shared" si="1"/>
        <v>0.2697462950539995</v>
      </c>
      <c r="G53" s="43">
        <v>123156</v>
      </c>
      <c r="H53" s="106">
        <f t="shared" si="2"/>
        <v>2.4056236697930111E-2</v>
      </c>
      <c r="I53" s="45">
        <f t="shared" si="15"/>
        <v>2.0447801193240595E-2</v>
      </c>
      <c r="J53" s="46">
        <v>72.010000000000005</v>
      </c>
      <c r="K53" s="103">
        <f t="shared" si="3"/>
        <v>1.1212993307084037E-3</v>
      </c>
      <c r="L53" s="47">
        <f t="shared" si="16"/>
        <v>1.6819489960626053E-4</v>
      </c>
      <c r="M53" s="111">
        <f t="shared" si="17"/>
        <v>2.0615996092846856E-2</v>
      </c>
      <c r="N53" s="48">
        <v>9903</v>
      </c>
      <c r="O53" s="49">
        <v>1776</v>
      </c>
      <c r="P53" s="49">
        <v>642</v>
      </c>
      <c r="Q53" s="49">
        <v>85</v>
      </c>
      <c r="R53" s="50">
        <f t="shared" si="18"/>
        <v>5.7910790599540133E-3</v>
      </c>
      <c r="S53" s="50">
        <f t="shared" si="18"/>
        <v>5.0475768220729174E-3</v>
      </c>
      <c r="T53" s="50">
        <f t="shared" si="18"/>
        <v>4.8039796706355622E-4</v>
      </c>
      <c r="U53" s="50">
        <f t="shared" si="18"/>
        <v>5.4288123036047315E-4</v>
      </c>
      <c r="V53" s="51">
        <f t="shared" si="19"/>
        <v>1.186193507945096E-2</v>
      </c>
      <c r="W53" s="52">
        <v>4908.0000000006539</v>
      </c>
      <c r="X53" s="52">
        <v>1283</v>
      </c>
      <c r="Y53" s="52">
        <v>140</v>
      </c>
      <c r="Z53" s="52">
        <v>21</v>
      </c>
      <c r="AA53" s="53">
        <f t="shared" si="20"/>
        <v>3.8599714356423293E-3</v>
      </c>
      <c r="AB53" s="53">
        <f t="shared" si="5"/>
        <v>4.3793178777204334E-3</v>
      </c>
      <c r="AC53" s="53">
        <f t="shared" si="5"/>
        <v>2.8428473959517855E-4</v>
      </c>
      <c r="AD53" s="53">
        <f t="shared" si="5"/>
        <v>3.8248579338481716E-4</v>
      </c>
      <c r="AE53" s="44">
        <f t="shared" si="21"/>
        <v>8.9060598463427572E-3</v>
      </c>
      <c r="AF53" s="54">
        <f t="shared" si="6"/>
        <v>7.5701508693913431E-3</v>
      </c>
      <c r="AG53" s="44">
        <f t="shared" si="7"/>
        <v>-0.24918996886341233</v>
      </c>
      <c r="AH53" s="44">
        <f t="shared" si="8"/>
        <v>-0.24918996886341233</v>
      </c>
      <c r="AI53" s="45">
        <f t="shared" si="22"/>
        <v>4.6434164078757868E-2</v>
      </c>
      <c r="AJ53" s="45">
        <f t="shared" si="9"/>
        <v>6.9651246118136801E-3</v>
      </c>
      <c r="AK53" s="111">
        <f t="shared" si="10"/>
        <v>1.4535275481205024E-2</v>
      </c>
      <c r="AM53" s="57">
        <f t="shared" si="11"/>
        <v>1037605058.9306192</v>
      </c>
      <c r="AN53" s="58">
        <f t="shared" si="12"/>
        <v>39650705.557512</v>
      </c>
      <c r="AO53" s="58">
        <f t="shared" si="13"/>
        <v>27955667.322936427</v>
      </c>
      <c r="AP53" s="58">
        <f t="shared" si="23"/>
        <v>1105211431.8110678</v>
      </c>
      <c r="AQ53" s="59">
        <f t="shared" si="24"/>
        <v>0.14366096542051274</v>
      </c>
    </row>
    <row r="54" spans="1:43" ht="14.25">
      <c r="A54" s="4" t="s">
        <v>48</v>
      </c>
      <c r="B54" s="46">
        <v>260271541</v>
      </c>
      <c r="C54" s="46">
        <v>114179634.2</v>
      </c>
      <c r="D54" s="55">
        <f t="shared" si="0"/>
        <v>0.4386942719949547</v>
      </c>
      <c r="E54" s="56">
        <f t="shared" si="14"/>
        <v>50089951.502019234</v>
      </c>
      <c r="F54" s="111">
        <f t="shared" si="1"/>
        <v>2.8801098425009244E-2</v>
      </c>
      <c r="G54" s="43">
        <v>296954</v>
      </c>
      <c r="H54" s="106">
        <f t="shared" si="2"/>
        <v>5.8004447305832756E-2</v>
      </c>
      <c r="I54" s="45">
        <f t="shared" si="15"/>
        <v>4.9303780209957841E-2</v>
      </c>
      <c r="J54" s="46">
        <v>885.01</v>
      </c>
      <c r="K54" s="103">
        <f t="shared" si="3"/>
        <v>1.3780879331624E-2</v>
      </c>
      <c r="L54" s="47">
        <f t="shared" si="16"/>
        <v>2.0671318997435998E-3</v>
      </c>
      <c r="M54" s="111">
        <f t="shared" si="17"/>
        <v>5.137091210970144E-2</v>
      </c>
      <c r="N54" s="48">
        <v>25924</v>
      </c>
      <c r="O54" s="49">
        <v>5313</v>
      </c>
      <c r="P54" s="49">
        <v>11983</v>
      </c>
      <c r="Q54" s="49">
        <v>721</v>
      </c>
      <c r="R54" s="50">
        <f t="shared" si="18"/>
        <v>1.5159843840275454E-2</v>
      </c>
      <c r="S54" s="50">
        <f t="shared" si="18"/>
        <v>1.5100098905221513E-2</v>
      </c>
      <c r="T54" s="50">
        <f t="shared" si="18"/>
        <v>8.9666804350819213E-3</v>
      </c>
      <c r="U54" s="50">
        <f t="shared" si="18"/>
        <v>4.6049102010576604E-3</v>
      </c>
      <c r="V54" s="51">
        <f t="shared" si="19"/>
        <v>4.3831533381636548E-2</v>
      </c>
      <c r="W54" s="52">
        <v>21053.000000219407</v>
      </c>
      <c r="X54" s="52">
        <v>4306</v>
      </c>
      <c r="Y54" s="52">
        <v>2328</v>
      </c>
      <c r="Z54" s="52">
        <v>359</v>
      </c>
      <c r="AA54" s="53">
        <f t="shared" si="20"/>
        <v>1.655745285970131E-2</v>
      </c>
      <c r="AB54" s="53">
        <f t="shared" si="5"/>
        <v>1.4697850959831791E-2</v>
      </c>
      <c r="AC54" s="53">
        <f t="shared" si="5"/>
        <v>4.7272490984112542E-3</v>
      </c>
      <c r="AD54" s="53">
        <f t="shared" si="5"/>
        <v>6.5386857059594929E-3</v>
      </c>
      <c r="AE54" s="44">
        <f t="shared" si="21"/>
        <v>4.2521238623903848E-2</v>
      </c>
      <c r="AF54" s="54">
        <f t="shared" si="6"/>
        <v>3.6143052830318267E-2</v>
      </c>
      <c r="AG54" s="44">
        <f t="shared" si="7"/>
        <v>-2.9893883618537846E-2</v>
      </c>
      <c r="AH54" s="44">
        <f t="shared" si="8"/>
        <v>-2.9893883618537846E-2</v>
      </c>
      <c r="AI54" s="45">
        <f t="shared" si="22"/>
        <v>5.5704389034027758E-3</v>
      </c>
      <c r="AJ54" s="45">
        <f t="shared" si="9"/>
        <v>8.3556583551041631E-4</v>
      </c>
      <c r="AK54" s="111">
        <f t="shared" si="10"/>
        <v>3.6978618665828682E-2</v>
      </c>
      <c r="AM54" s="57">
        <f t="shared" si="11"/>
        <v>110786194.1998717</v>
      </c>
      <c r="AN54" s="58">
        <f t="shared" si="12"/>
        <v>98801576.266758278</v>
      </c>
      <c r="AO54" s="58">
        <f t="shared" si="13"/>
        <v>71120906.020690814</v>
      </c>
      <c r="AP54" s="58">
        <f t="shared" si="23"/>
        <v>280708676.48732078</v>
      </c>
      <c r="AQ54" s="59">
        <f t="shared" si="24"/>
        <v>3.6487931906387154E-2</v>
      </c>
    </row>
    <row r="55" spans="1:43" ht="14.25">
      <c r="A55" s="4" t="s">
        <v>49</v>
      </c>
      <c r="B55" s="46">
        <v>164659580</v>
      </c>
      <c r="C55" s="46">
        <v>77757928.799999997</v>
      </c>
      <c r="D55" s="55">
        <f t="shared" si="0"/>
        <v>0.47223446579907463</v>
      </c>
      <c r="E55" s="56">
        <f t="shared" si="14"/>
        <v>36719973.968510479</v>
      </c>
      <c r="F55" s="111">
        <f t="shared" si="1"/>
        <v>2.1113527817814205E-2</v>
      </c>
      <c r="G55" s="43">
        <v>42407</v>
      </c>
      <c r="H55" s="106">
        <f t="shared" si="2"/>
        <v>8.2834196437779912E-3</v>
      </c>
      <c r="I55" s="45">
        <f t="shared" si="15"/>
        <v>7.0409066972112926E-3</v>
      </c>
      <c r="J55" s="46">
        <v>746.48</v>
      </c>
      <c r="K55" s="103">
        <f t="shared" si="3"/>
        <v>1.1623767870951384E-2</v>
      </c>
      <c r="L55" s="47">
        <f t="shared" si="16"/>
        <v>1.7435651806427075E-3</v>
      </c>
      <c r="M55" s="111">
        <f t="shared" si="17"/>
        <v>8.7844718778539999E-3</v>
      </c>
      <c r="N55" s="48">
        <v>4577</v>
      </c>
      <c r="O55" s="49">
        <v>1003</v>
      </c>
      <c r="P55" s="49">
        <v>3403</v>
      </c>
      <c r="Q55" s="49">
        <v>757</v>
      </c>
      <c r="R55" s="50">
        <f t="shared" si="18"/>
        <v>2.6765393171169867E-3</v>
      </c>
      <c r="S55" s="50">
        <f t="shared" si="18"/>
        <v>2.8506303786819459E-3</v>
      </c>
      <c r="T55" s="50">
        <f t="shared" si="18"/>
        <v>2.5464085388119655E-3</v>
      </c>
      <c r="U55" s="50">
        <f t="shared" si="18"/>
        <v>4.8348363692103311E-3</v>
      </c>
      <c r="V55" s="51">
        <f t="shared" si="19"/>
        <v>1.2908414603821229E-2</v>
      </c>
      <c r="W55" s="52">
        <v>2792.0000000464884</v>
      </c>
      <c r="X55" s="52">
        <v>666</v>
      </c>
      <c r="Y55" s="52">
        <v>1225</v>
      </c>
      <c r="Z55" s="52">
        <v>325</v>
      </c>
      <c r="AA55" s="53">
        <f t="shared" si="20"/>
        <v>2.1958109715752628E-3</v>
      </c>
      <c r="AB55" s="53">
        <f t="shared" si="5"/>
        <v>2.2732858196116983E-3</v>
      </c>
      <c r="AC55" s="53">
        <f t="shared" si="5"/>
        <v>2.4874914714578121E-3</v>
      </c>
      <c r="AD55" s="53">
        <f t="shared" si="5"/>
        <v>5.9194229928602651E-3</v>
      </c>
      <c r="AE55" s="44">
        <f t="shared" si="21"/>
        <v>1.2876011255505039E-2</v>
      </c>
      <c r="AF55" s="54">
        <f t="shared" si="6"/>
        <v>1.0944609567179282E-2</v>
      </c>
      <c r="AG55" s="44">
        <f t="shared" si="7"/>
        <v>-2.5102500431461333E-3</v>
      </c>
      <c r="AH55" s="44">
        <f t="shared" si="8"/>
        <v>-2.5102500431461333E-3</v>
      </c>
      <c r="AI55" s="45">
        <f t="shared" si="22"/>
        <v>4.6776105360022324E-4</v>
      </c>
      <c r="AJ55" s="45">
        <f t="shared" si="9"/>
        <v>7.0164158040033481E-5</v>
      </c>
      <c r="AK55" s="111">
        <f t="shared" si="10"/>
        <v>1.1014773725219315E-2</v>
      </c>
      <c r="AM55" s="57">
        <f t="shared" si="11"/>
        <v>81215214.730755791</v>
      </c>
      <c r="AN55" s="58">
        <f t="shared" si="12"/>
        <v>16895157.834643118</v>
      </c>
      <c r="AO55" s="58">
        <f t="shared" si="13"/>
        <v>21184693.079798739</v>
      </c>
      <c r="AP55" s="58">
        <f t="shared" si="23"/>
        <v>119295065.64519764</v>
      </c>
      <c r="AQ55" s="59">
        <f t="shared" si="24"/>
        <v>1.5506575309675431E-2</v>
      </c>
    </row>
    <row r="56" spans="1:43" ht="14.25">
      <c r="A56" s="4" t="s">
        <v>50</v>
      </c>
      <c r="B56" s="46">
        <v>4336101</v>
      </c>
      <c r="C56" s="46">
        <v>1324391</v>
      </c>
      <c r="D56" s="55">
        <f t="shared" si="0"/>
        <v>0.30543361420778714</v>
      </c>
      <c r="E56" s="56">
        <f t="shared" si="14"/>
        <v>404513.52975426544</v>
      </c>
      <c r="F56" s="111">
        <f t="shared" si="1"/>
        <v>2.3259024286000456E-4</v>
      </c>
      <c r="G56" s="43">
        <v>1632</v>
      </c>
      <c r="H56" s="106">
        <f t="shared" si="2"/>
        <v>3.1878088189793386E-4</v>
      </c>
      <c r="I56" s="45">
        <f t="shared" si="15"/>
        <v>2.7096374961324375E-4</v>
      </c>
      <c r="J56" s="46">
        <v>1766.28</v>
      </c>
      <c r="K56" s="103">
        <f t="shared" si="3"/>
        <v>2.7503521480955966E-2</v>
      </c>
      <c r="L56" s="47">
        <f t="shared" si="16"/>
        <v>4.1255282221433947E-3</v>
      </c>
      <c r="M56" s="111">
        <f t="shared" si="17"/>
        <v>4.3964919717566385E-3</v>
      </c>
      <c r="N56" s="48">
        <v>477</v>
      </c>
      <c r="O56" s="49">
        <v>88</v>
      </c>
      <c r="P56" s="49">
        <v>1037</v>
      </c>
      <c r="Q56" s="49">
        <v>127</v>
      </c>
      <c r="R56" s="50">
        <f t="shared" si="18"/>
        <v>2.7894019101262893E-4</v>
      </c>
      <c r="S56" s="50">
        <f t="shared" si="18"/>
        <v>2.5010515785045984E-4</v>
      </c>
      <c r="T56" s="50">
        <f t="shared" si="18"/>
        <v>7.7596992499206823E-4</v>
      </c>
      <c r="U56" s="50">
        <f t="shared" si="18"/>
        <v>8.1112842653858932E-4</v>
      </c>
      <c r="V56" s="51">
        <f t="shared" si="19"/>
        <v>2.1161437003937465E-3</v>
      </c>
      <c r="W56" s="52">
        <v>265.99999999676999</v>
      </c>
      <c r="X56" s="52">
        <v>85</v>
      </c>
      <c r="Y56" s="52">
        <v>641</v>
      </c>
      <c r="Z56" s="52">
        <v>46</v>
      </c>
      <c r="AA56" s="53">
        <f t="shared" si="20"/>
        <v>2.0919975588187754E-4</v>
      </c>
      <c r="AB56" s="53">
        <f t="shared" si="5"/>
        <v>2.9013407607656811E-4</v>
      </c>
      <c r="AC56" s="53">
        <f t="shared" si="5"/>
        <v>1.3016179862893531E-3</v>
      </c>
      <c r="AD56" s="53">
        <f t="shared" si="5"/>
        <v>8.3782602360483755E-4</v>
      </c>
      <c r="AE56" s="44">
        <f t="shared" si="21"/>
        <v>2.6387778418526363E-3</v>
      </c>
      <c r="AF56" s="54">
        <f t="shared" si="6"/>
        <v>2.2429611655747409E-3</v>
      </c>
      <c r="AG56" s="44">
        <f t="shared" si="7"/>
        <v>0.24697478784717899</v>
      </c>
      <c r="AH56" s="44">
        <f t="shared" si="8"/>
        <v>0</v>
      </c>
      <c r="AI56" s="45">
        <f t="shared" si="22"/>
        <v>0</v>
      </c>
      <c r="AJ56" s="45">
        <f t="shared" si="9"/>
        <v>0</v>
      </c>
      <c r="AK56" s="111">
        <f t="shared" si="10"/>
        <v>2.2429611655747409E-3</v>
      </c>
      <c r="AM56" s="57">
        <f t="shared" si="11"/>
        <v>894680.73176363646</v>
      </c>
      <c r="AN56" s="58">
        <f t="shared" si="12"/>
        <v>8455764.5370612536</v>
      </c>
      <c r="AO56" s="58">
        <f t="shared" si="13"/>
        <v>4313882.8874727907</v>
      </c>
      <c r="AP56" s="58">
        <f t="shared" si="23"/>
        <v>13664328.15629768</v>
      </c>
      <c r="AQ56" s="59">
        <f t="shared" si="24"/>
        <v>1.7761584057628468E-3</v>
      </c>
    </row>
    <row r="57" spans="1:43" ht="14.25">
      <c r="A57" s="4" t="s">
        <v>51</v>
      </c>
      <c r="B57" s="46">
        <v>2885796</v>
      </c>
      <c r="C57" s="46">
        <v>606247</v>
      </c>
      <c r="D57" s="55">
        <f t="shared" si="0"/>
        <v>0.21007964526945078</v>
      </c>
      <c r="E57" s="56">
        <f t="shared" si="14"/>
        <v>127360.15470566873</v>
      </c>
      <c r="F57" s="111">
        <f t="shared" si="1"/>
        <v>7.3230503147013421E-5</v>
      </c>
      <c r="G57" s="43">
        <v>4080</v>
      </c>
      <c r="H57" s="106">
        <f t="shared" si="2"/>
        <v>7.9695220474483466E-4</v>
      </c>
      <c r="I57" s="45">
        <f t="shared" si="15"/>
        <v>6.7740937403310941E-4</v>
      </c>
      <c r="J57" s="46">
        <v>879.68</v>
      </c>
      <c r="K57" s="103">
        <f t="shared" si="3"/>
        <v>1.3697883561138291E-2</v>
      </c>
      <c r="L57" s="47">
        <f t="shared" si="16"/>
        <v>2.0546825341707436E-3</v>
      </c>
      <c r="M57" s="111">
        <f t="shared" si="17"/>
        <v>2.7320919082038531E-3</v>
      </c>
      <c r="N57" s="48">
        <v>765</v>
      </c>
      <c r="O57" s="49">
        <v>138</v>
      </c>
      <c r="P57" s="49">
        <v>1343</v>
      </c>
      <c r="Q57" s="49">
        <v>81</v>
      </c>
      <c r="R57" s="50">
        <f t="shared" si="18"/>
        <v>4.4735691011459354E-4</v>
      </c>
      <c r="S57" s="50">
        <f t="shared" si="18"/>
        <v>3.9221036117458475E-4</v>
      </c>
      <c r="T57" s="50">
        <f t="shared" si="18"/>
        <v>1.0049446569569407E-3</v>
      </c>
      <c r="U57" s="50">
        <f t="shared" si="18"/>
        <v>5.1733387834350972E-4</v>
      </c>
      <c r="V57" s="51">
        <f t="shared" si="19"/>
        <v>2.3618458065896289E-3</v>
      </c>
      <c r="W57" s="52">
        <v>609.99999999842794</v>
      </c>
      <c r="X57" s="52">
        <v>123</v>
      </c>
      <c r="Y57" s="52">
        <v>468</v>
      </c>
      <c r="Z57" s="52">
        <v>34</v>
      </c>
      <c r="AA57" s="53">
        <f t="shared" si="20"/>
        <v>4.7974380108709025E-4</v>
      </c>
      <c r="AB57" s="53">
        <f t="shared" si="5"/>
        <v>4.198410747931515E-4</v>
      </c>
      <c r="AC57" s="53">
        <f t="shared" si="5"/>
        <v>9.5032327236102532E-4</v>
      </c>
      <c r="AD57" s="53">
        <f t="shared" si="5"/>
        <v>6.1926271309922776E-4</v>
      </c>
      <c r="AE57" s="44">
        <f t="shared" si="21"/>
        <v>2.4691708613404947E-3</v>
      </c>
      <c r="AF57" s="54">
        <f t="shared" si="6"/>
        <v>2.0987952321394206E-3</v>
      </c>
      <c r="AG57" s="44">
        <f t="shared" si="7"/>
        <v>4.5441177595686125E-2</v>
      </c>
      <c r="AH57" s="44">
        <f t="shared" si="8"/>
        <v>0</v>
      </c>
      <c r="AI57" s="45">
        <f t="shared" si="22"/>
        <v>0</v>
      </c>
      <c r="AJ57" s="45">
        <f t="shared" si="9"/>
        <v>0</v>
      </c>
      <c r="AK57" s="111">
        <f t="shared" si="10"/>
        <v>2.0987952321394206E-3</v>
      </c>
      <c r="AM57" s="57">
        <f t="shared" si="11"/>
        <v>281688.17116900434</v>
      </c>
      <c r="AN57" s="58">
        <f t="shared" si="12"/>
        <v>5254627.1021965891</v>
      </c>
      <c r="AO57" s="58">
        <f t="shared" si="13"/>
        <v>4036608.8255102383</v>
      </c>
      <c r="AP57" s="58">
        <f t="shared" si="23"/>
        <v>9572924.0988758318</v>
      </c>
      <c r="AQ57" s="59">
        <f t="shared" si="24"/>
        <v>1.2443370366593252E-3</v>
      </c>
    </row>
    <row r="58" spans="1:43" ht="15.75" thickBot="1">
      <c r="A58" s="6" t="s">
        <v>52</v>
      </c>
      <c r="B58" s="115">
        <f>SUM(B7:B57)</f>
        <v>7593491597</v>
      </c>
      <c r="C58" s="115">
        <f>SUM(C7:C57)</f>
        <v>3470514481.75</v>
      </c>
      <c r="D58" s="74">
        <f t="shared" si="0"/>
        <v>0.45703803545672111</v>
      </c>
      <c r="E58" s="75">
        <f t="shared" ref="E58:J58" si="25">SUM(E7:E57)</f>
        <v>1739168095.7044318</v>
      </c>
      <c r="F58" s="112">
        <f t="shared" si="25"/>
        <v>1.0000000000000002</v>
      </c>
      <c r="G58" s="60">
        <f t="shared" si="25"/>
        <v>5119504</v>
      </c>
      <c r="H58" s="107">
        <f t="shared" si="25"/>
        <v>0.99999999999999989</v>
      </c>
      <c r="I58" s="62">
        <f t="shared" si="25"/>
        <v>0.85</v>
      </c>
      <c r="J58" s="63">
        <f t="shared" si="25"/>
        <v>64220.140000000021</v>
      </c>
      <c r="K58" s="104">
        <f t="shared" si="3"/>
        <v>1</v>
      </c>
      <c r="L58" s="64">
        <f>SUM(L7:L57)</f>
        <v>0.15</v>
      </c>
      <c r="M58" s="112">
        <f>SUM(M7:M57)</f>
        <v>1</v>
      </c>
      <c r="N58" s="65">
        <v>427511</v>
      </c>
      <c r="O58" s="66">
        <v>87963</v>
      </c>
      <c r="P58" s="66">
        <v>334098</v>
      </c>
      <c r="Q58" s="66">
        <v>39143</v>
      </c>
      <c r="R58" s="67">
        <f>SUM(R7:R57)</f>
        <v>0.25</v>
      </c>
      <c r="S58" s="67">
        <f>SUM(S7:S57)</f>
        <v>0.24999999999999994</v>
      </c>
      <c r="T58" s="67">
        <f>SUM(T7:T57)</f>
        <v>0.25</v>
      </c>
      <c r="U58" s="67">
        <f>SUM(U7:U57)</f>
        <v>0.25</v>
      </c>
      <c r="V58" s="68">
        <f>SUM(V7:V57)</f>
        <v>1</v>
      </c>
      <c r="W58" s="69">
        <v>317877.99999509094</v>
      </c>
      <c r="X58" s="69">
        <v>73242</v>
      </c>
      <c r="Y58" s="69">
        <v>123116</v>
      </c>
      <c r="Z58" s="69">
        <v>13726</v>
      </c>
      <c r="AA58" s="70">
        <f t="shared" ref="AA58:AF58" si="26">SUM(AA7:AA57)</f>
        <v>0.24999999999999994</v>
      </c>
      <c r="AB58" s="70">
        <f t="shared" si="26"/>
        <v>0.24999999999999997</v>
      </c>
      <c r="AC58" s="70">
        <f t="shared" si="26"/>
        <v>0.24999999999999997</v>
      </c>
      <c r="AD58" s="70">
        <f t="shared" si="26"/>
        <v>0.25000000000000006</v>
      </c>
      <c r="AE58" s="68">
        <f t="shared" si="26"/>
        <v>1.0000000000000002</v>
      </c>
      <c r="AF58" s="71">
        <f t="shared" si="26"/>
        <v>0.85</v>
      </c>
      <c r="AG58" s="72"/>
      <c r="AH58" s="61">
        <f>SUM(AH7:AH57)</f>
        <v>-5.3665221245451189</v>
      </c>
      <c r="AI58" s="73">
        <f>SUM(AI7:AI57)</f>
        <v>1.0000000000000002</v>
      </c>
      <c r="AJ58" s="62">
        <f>SUM(AJ7:AJ57)</f>
        <v>0.15000000000000005</v>
      </c>
      <c r="AK58" s="112">
        <f>SUM(AK7:AK57)</f>
        <v>1.0000000000000002</v>
      </c>
      <c r="AM58" s="76">
        <f>SUM(AM7:AM57)</f>
        <v>3846596145.9189086</v>
      </c>
      <c r="AN58" s="77">
        <f>SUM(AN7:AN57)</f>
        <v>1923298072.9594543</v>
      </c>
      <c r="AO58" s="77">
        <f>SUM(AO7:AO57)</f>
        <v>1923298072.9594548</v>
      </c>
      <c r="AP58" s="77">
        <f>SUM(AP7:AP57)</f>
        <v>7693192291.8378172</v>
      </c>
      <c r="AQ58" s="78">
        <f>SUM(AQ7:AQ57)</f>
        <v>1</v>
      </c>
    </row>
    <row r="59" spans="1:43" ht="13.5" thickTop="1">
      <c r="K59" s="80"/>
      <c r="V59" s="82"/>
    </row>
    <row r="60" spans="1:43" ht="81.75" customHeight="1">
      <c r="B60" s="374" t="s">
        <v>166</v>
      </c>
      <c r="C60" s="374"/>
      <c r="D60" s="374"/>
      <c r="E60" s="374"/>
      <c r="F60" s="374"/>
      <c r="K60" s="80"/>
      <c r="V60" s="82"/>
    </row>
    <row r="61" spans="1:43" s="11" customFormat="1">
      <c r="I61" s="83"/>
      <c r="L61" s="83"/>
      <c r="M61" s="84"/>
      <c r="V61" s="85"/>
      <c r="W61" s="85"/>
      <c r="AF61" s="83"/>
      <c r="AI61" s="83"/>
      <c r="AJ61" s="83"/>
      <c r="AK61" s="84"/>
    </row>
    <row r="62" spans="1:43">
      <c r="V62" s="82"/>
    </row>
    <row r="63" spans="1:43">
      <c r="V63" s="82"/>
    </row>
    <row r="64" spans="1:43">
      <c r="V64" s="82"/>
    </row>
    <row r="65" spans="9:38">
      <c r="I65" s="14"/>
      <c r="L65" s="14"/>
      <c r="M65" s="14"/>
      <c r="V65" s="82"/>
      <c r="AF65" s="14"/>
      <c r="AI65" s="14"/>
      <c r="AJ65" s="14"/>
      <c r="AK65" s="14"/>
      <c r="AL65" s="14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</sheetData>
  <mergeCells count="8">
    <mergeCell ref="AM3:AQ3"/>
    <mergeCell ref="B60:F60"/>
    <mergeCell ref="B3:F3"/>
    <mergeCell ref="G3:M3"/>
    <mergeCell ref="N3:S3"/>
    <mergeCell ref="T3:Y3"/>
    <mergeCell ref="AA3:AF3"/>
    <mergeCell ref="AG3:AK3"/>
  </mergeCells>
  <printOptions horizontalCentered="1"/>
  <pageMargins left="0.27559055118110237" right="0.19685039370078741" top="0.31496062992125984" bottom="0.23622047244094491" header="0.23622047244094491" footer="0.23622047244094491"/>
  <pageSetup scale="80" orientation="portrait" r:id="rId1"/>
  <headerFooter alignWithMargins="0">
    <oddHeader>&amp;LAnexo I</oddHeader>
  </headerFooter>
  <colBreaks count="2" manualBreakCount="2">
    <brk id="13" max="1048575" man="1"/>
    <brk id="3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Q64"/>
  <sheetViews>
    <sheetView zoomScaleNormal="100" zoomScaleSheetLayoutView="100" workbookViewId="0">
      <selection activeCell="P6" sqref="P6:P56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9" width="16.140625" style="14" customWidth="1"/>
    <col min="10" max="10" width="15.5703125" style="14" customWidth="1"/>
    <col min="11" max="11" width="15.85546875" style="14" customWidth="1"/>
    <col min="12" max="12" width="18.140625" style="14" customWidth="1"/>
    <col min="13" max="13" width="15.85546875" style="14" customWidth="1"/>
    <col min="14" max="14" width="20.28515625" style="14" customWidth="1"/>
    <col min="15" max="15" width="20" style="14" customWidth="1"/>
    <col min="16" max="16" width="15.28515625" style="14" customWidth="1"/>
    <col min="17" max="17" width="15.7109375" style="155" customWidth="1"/>
    <col min="18" max="18" width="5.42578125" style="14" customWidth="1"/>
    <col min="19" max="16384" width="9.7109375" style="14"/>
  </cols>
  <sheetData>
    <row r="1" spans="1:17" ht="47.25" customHeight="1">
      <c r="A1" s="376" t="s">
        <v>255</v>
      </c>
      <c r="B1" s="376"/>
      <c r="C1" s="376"/>
      <c r="D1" s="376"/>
      <c r="E1" s="376"/>
      <c r="F1" s="376"/>
      <c r="G1" s="376"/>
      <c r="H1" s="376"/>
      <c r="I1" s="377"/>
      <c r="J1" s="377"/>
      <c r="K1" s="377"/>
      <c r="L1" s="377"/>
      <c r="M1" s="377"/>
      <c r="N1" s="377"/>
      <c r="O1" s="377"/>
      <c r="P1" s="377"/>
      <c r="Q1" s="377"/>
    </row>
    <row r="2" spans="1:17" ht="8.25" customHeight="1" thickBot="1">
      <c r="I2" s="97"/>
    </row>
    <row r="3" spans="1:17" ht="60.75" thickBot="1">
      <c r="A3" s="378" t="s">
        <v>0</v>
      </c>
      <c r="B3" s="380" t="s">
        <v>131</v>
      </c>
      <c r="C3" s="382" t="s">
        <v>132</v>
      </c>
      <c r="D3" s="384" t="s">
        <v>133</v>
      </c>
      <c r="E3" s="384" t="s">
        <v>149</v>
      </c>
      <c r="F3" s="384" t="s">
        <v>143</v>
      </c>
      <c r="G3" s="384" t="s">
        <v>163</v>
      </c>
      <c r="H3" s="386" t="s">
        <v>164</v>
      </c>
      <c r="I3" s="380" t="s">
        <v>233</v>
      </c>
      <c r="J3" s="273" t="s">
        <v>234</v>
      </c>
      <c r="K3" s="380" t="s">
        <v>239</v>
      </c>
      <c r="L3" s="380" t="s">
        <v>235</v>
      </c>
      <c r="M3" s="380" t="s">
        <v>238</v>
      </c>
      <c r="N3" s="273" t="s">
        <v>240</v>
      </c>
      <c r="O3" s="380" t="s">
        <v>241</v>
      </c>
      <c r="P3" s="380" t="s">
        <v>242</v>
      </c>
      <c r="Q3" s="380" t="s">
        <v>256</v>
      </c>
    </row>
    <row r="4" spans="1:17" ht="20.45" customHeight="1" thickBot="1">
      <c r="A4" s="379"/>
      <c r="B4" s="381"/>
      <c r="C4" s="383"/>
      <c r="D4" s="385"/>
      <c r="E4" s="385"/>
      <c r="F4" s="385"/>
      <c r="G4" s="385"/>
      <c r="H4" s="387"/>
      <c r="I4" s="381"/>
      <c r="J4" s="148">
        <f>IF(I59&lt;I60,I59,I60)</f>
        <v>-1.5623442707746476E-2</v>
      </c>
      <c r="K4" s="381"/>
      <c r="L4" s="381"/>
      <c r="M4" s="381"/>
      <c r="N4" s="137">
        <f>+L57/M57</f>
        <v>0.99999999999998823</v>
      </c>
      <c r="O4" s="381"/>
      <c r="P4" s="381"/>
      <c r="Q4" s="381"/>
    </row>
    <row r="5" spans="1:17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56" t="s">
        <v>144</v>
      </c>
      <c r="L5" s="156" t="s">
        <v>145</v>
      </c>
      <c r="M5" s="156" t="s">
        <v>146</v>
      </c>
      <c r="N5" s="156" t="s">
        <v>147</v>
      </c>
      <c r="O5" s="156"/>
      <c r="P5" s="156"/>
      <c r="Q5" s="156" t="s">
        <v>148</v>
      </c>
    </row>
    <row r="6" spans="1:17" ht="12.75" customHeight="1" thickTop="1">
      <c r="A6" s="2" t="s">
        <v>1</v>
      </c>
      <c r="B6" s="3">
        <v>7766231.7324462514</v>
      </c>
      <c r="C6" s="3">
        <v>1082584.3687434031</v>
      </c>
      <c r="D6" s="3">
        <v>253185.6689561292</v>
      </c>
      <c r="E6" s="3">
        <v>378044.18020608305</v>
      </c>
      <c r="F6" s="3">
        <v>28267.709354444876</v>
      </c>
      <c r="G6" s="3">
        <v>228527.66605894797</v>
      </c>
      <c r="H6" s="3">
        <v>45715.368983976579</v>
      </c>
      <c r="I6" s="3">
        <f>SUM(B6:H6)</f>
        <v>9782556.6947492361</v>
      </c>
      <c r="J6" s="3">
        <f>(+I6*J$4)+I6</f>
        <v>9629719.4806935396</v>
      </c>
      <c r="K6" s="3">
        <f>+'COEF Art 14 F I 2do Sem'!AP7</f>
        <v>3422637.1410535099</v>
      </c>
      <c r="L6" s="3">
        <f t="shared" ref="L6:L56" si="0">IF(K6&lt;J6,J6-K6,0)</f>
        <v>6207082.3396400297</v>
      </c>
      <c r="M6" s="3">
        <f t="shared" ref="M6:M56" si="1">IF(K6&gt;J6,K6-J6,0)</f>
        <v>0</v>
      </c>
      <c r="N6" s="3">
        <f>+M6*N$4</f>
        <v>0</v>
      </c>
      <c r="O6" s="3">
        <f>IF(L6&lt;&gt;0,K6+L6,K6-N6)</f>
        <v>9629719.4806935396</v>
      </c>
      <c r="P6" s="149">
        <f t="shared" ref="P6:P37" si="2">+(O6-I6)/I6</f>
        <v>-1.5623442707746484E-2</v>
      </c>
      <c r="Q6" s="152">
        <f>+O6/O$57</f>
        <v>1.2517195873175178E-3</v>
      </c>
    </row>
    <row r="7" spans="1:17" ht="12.75" customHeight="1">
      <c r="A7" s="4" t="s">
        <v>2</v>
      </c>
      <c r="B7" s="5">
        <v>15383176.089715078</v>
      </c>
      <c r="C7" s="165">
        <v>2144358.622055586</v>
      </c>
      <c r="D7" s="165">
        <v>501504.44425608678</v>
      </c>
      <c r="E7" s="165">
        <v>748821.35817628377</v>
      </c>
      <c r="F7" s="165">
        <v>55992.039078048612</v>
      </c>
      <c r="G7" s="165">
        <v>452662.43005204207</v>
      </c>
      <c r="H7" s="165">
        <v>90551.968485403166</v>
      </c>
      <c r="I7" s="5">
        <f t="shared" ref="I7:I56" si="3">SUM(B7:H7)</f>
        <v>19377066.95181853</v>
      </c>
      <c r="J7" s="5">
        <f t="shared" ref="J7:J56" si="4">(+I7*J$4)+I7</f>
        <v>19074330.456452627</v>
      </c>
      <c r="K7" s="5">
        <f>+'COEF Art 14 F I 2do Sem'!AP8</f>
        <v>18947283.888539497</v>
      </c>
      <c r="L7" s="5">
        <f t="shared" si="0"/>
        <v>127046.56791312993</v>
      </c>
      <c r="M7" s="5">
        <f t="shared" si="1"/>
        <v>0</v>
      </c>
      <c r="N7" s="5">
        <f t="shared" ref="N7:N56" si="5">+M7*N$4</f>
        <v>0</v>
      </c>
      <c r="O7" s="5">
        <f t="shared" ref="O7:O56" si="6">IF(L7&lt;&gt;0,K7+L7,K7-N7)</f>
        <v>19074330.456452627</v>
      </c>
      <c r="P7" s="150">
        <f t="shared" si="2"/>
        <v>-1.5623442707746391E-2</v>
      </c>
      <c r="Q7" s="153">
        <f t="shared" ref="Q7:Q56" si="7">+O7/O$57</f>
        <v>2.4793778359979077E-3</v>
      </c>
    </row>
    <row r="8" spans="1:17" ht="12.75" customHeight="1">
      <c r="A8" s="4" t="s">
        <v>3</v>
      </c>
      <c r="B8" s="5">
        <v>16003042.404006526</v>
      </c>
      <c r="C8" s="165">
        <v>2230765.7247124538</v>
      </c>
      <c r="D8" s="165">
        <v>521712.60605887865</v>
      </c>
      <c r="E8" s="165">
        <v>778995.17486071913</v>
      </c>
      <c r="F8" s="165">
        <v>58248.242783353504</v>
      </c>
      <c r="G8" s="165">
        <v>470902.49897527095</v>
      </c>
      <c r="H8" s="165">
        <v>94200.767317941369</v>
      </c>
      <c r="I8" s="5">
        <f t="shared" si="3"/>
        <v>20157867.418715138</v>
      </c>
      <c r="J8" s="5">
        <f t="shared" si="4"/>
        <v>19842932.131988492</v>
      </c>
      <c r="K8" s="5">
        <f>+'COEF Art 14 F I 2do Sem'!AP9</f>
        <v>20464341.306191847</v>
      </c>
      <c r="L8" s="5">
        <f t="shared" si="0"/>
        <v>0</v>
      </c>
      <c r="M8" s="5">
        <f t="shared" si="1"/>
        <v>621409.17420335487</v>
      </c>
      <c r="N8" s="5">
        <f t="shared" si="5"/>
        <v>621409.17420334753</v>
      </c>
      <c r="O8" s="5">
        <f t="shared" si="6"/>
        <v>19842932.131988499</v>
      </c>
      <c r="P8" s="150">
        <f t="shared" si="2"/>
        <v>-1.5623442707746148E-2</v>
      </c>
      <c r="Q8" s="153">
        <f t="shared" si="7"/>
        <v>2.5792845647496809E-3</v>
      </c>
    </row>
    <row r="9" spans="1:17" ht="12.75" customHeight="1">
      <c r="A9" s="4" t="s">
        <v>4</v>
      </c>
      <c r="B9" s="5">
        <v>44263364.895353705</v>
      </c>
      <c r="C9" s="165">
        <v>6170151.5734454738</v>
      </c>
      <c r="D9" s="165">
        <v>1443022.8246291815</v>
      </c>
      <c r="E9" s="165">
        <v>2154649.5226399712</v>
      </c>
      <c r="F9" s="165">
        <v>161110.81628998459</v>
      </c>
      <c r="G9" s="165">
        <v>1302485.4034666498</v>
      </c>
      <c r="H9" s="165">
        <v>260553.13933133331</v>
      </c>
      <c r="I9" s="5">
        <f t="shared" si="3"/>
        <v>55755338.175156303</v>
      </c>
      <c r="J9" s="5">
        <f t="shared" si="4"/>
        <v>54884247.843525715</v>
      </c>
      <c r="K9" s="5">
        <f>+'COEF Art 14 F I 2do Sem'!AP10</f>
        <v>62396655.516551323</v>
      </c>
      <c r="L9" s="5">
        <f t="shared" si="0"/>
        <v>0</v>
      </c>
      <c r="M9" s="5">
        <f t="shared" si="1"/>
        <v>7512407.6730256081</v>
      </c>
      <c r="N9" s="5">
        <f t="shared" si="5"/>
        <v>7512407.6730255196</v>
      </c>
      <c r="O9" s="5">
        <f t="shared" si="6"/>
        <v>54884247.843525805</v>
      </c>
      <c r="P9" s="150">
        <f t="shared" si="2"/>
        <v>-1.5623442707744928E-2</v>
      </c>
      <c r="Q9" s="153">
        <f t="shared" si="7"/>
        <v>7.1341318092043408E-3</v>
      </c>
    </row>
    <row r="10" spans="1:17" ht="12.75" customHeight="1">
      <c r="A10" s="4" t="s">
        <v>5</v>
      </c>
      <c r="B10" s="5">
        <v>55903574.654348776</v>
      </c>
      <c r="C10" s="165">
        <v>7792754.345048992</v>
      </c>
      <c r="D10" s="165">
        <v>1822503.4268249813</v>
      </c>
      <c r="E10" s="165">
        <v>2721270.9817166291</v>
      </c>
      <c r="F10" s="165">
        <v>203479.12020208046</v>
      </c>
      <c r="G10" s="165">
        <v>1645008.0142131404</v>
      </c>
      <c r="H10" s="165">
        <v>329072.40356602677</v>
      </c>
      <c r="I10" s="5">
        <f t="shared" si="3"/>
        <v>70417662.945920631</v>
      </c>
      <c r="J10" s="5">
        <f t="shared" si="4"/>
        <v>69317496.623271644</v>
      </c>
      <c r="K10" s="5">
        <f>+'COEF Art 14 F I 2do Sem'!AP11</f>
        <v>55680904.677941516</v>
      </c>
      <c r="L10" s="5">
        <f t="shared" si="0"/>
        <v>13636591.945330128</v>
      </c>
      <c r="M10" s="5">
        <f t="shared" si="1"/>
        <v>0</v>
      </c>
      <c r="N10" s="5">
        <f t="shared" si="5"/>
        <v>0</v>
      </c>
      <c r="O10" s="5">
        <f t="shared" si="6"/>
        <v>69317496.623271644</v>
      </c>
      <c r="P10" s="150">
        <f t="shared" si="2"/>
        <v>-1.5623442707746394E-2</v>
      </c>
      <c r="Q10" s="153">
        <f t="shared" si="7"/>
        <v>9.0102384021799216E-3</v>
      </c>
    </row>
    <row r="11" spans="1:17" ht="12.75" customHeight="1">
      <c r="A11" s="4" t="s">
        <v>6</v>
      </c>
      <c r="B11" s="5">
        <v>381398637.87039292</v>
      </c>
      <c r="C11" s="165">
        <v>53165578.602746226</v>
      </c>
      <c r="D11" s="165">
        <v>12433915.519767195</v>
      </c>
      <c r="E11" s="165">
        <v>18565700.889794733</v>
      </c>
      <c r="F11" s="165">
        <v>1388223.5574376169</v>
      </c>
      <c r="G11" s="165">
        <v>11222964.18048404</v>
      </c>
      <c r="H11" s="165">
        <v>2245075.869599252</v>
      </c>
      <c r="I11" s="5">
        <f t="shared" si="3"/>
        <v>480420096.49022192</v>
      </c>
      <c r="J11" s="5">
        <f t="shared" si="4"/>
        <v>472914280.63705689</v>
      </c>
      <c r="K11" s="5">
        <f>+'COEF Art 14 F I 2do Sem'!AP12</f>
        <v>558674175.28984821</v>
      </c>
      <c r="L11" s="5">
        <f t="shared" si="0"/>
        <v>0</v>
      </c>
      <c r="M11" s="5">
        <f t="shared" si="1"/>
        <v>85759894.652791321</v>
      </c>
      <c r="N11" s="5">
        <f t="shared" si="5"/>
        <v>85759894.652790308</v>
      </c>
      <c r="O11" s="5">
        <f t="shared" si="6"/>
        <v>472914280.6370579</v>
      </c>
      <c r="P11" s="150">
        <f t="shared" si="2"/>
        <v>-1.5623442707744397E-2</v>
      </c>
      <c r="Q11" s="153">
        <f t="shared" si="7"/>
        <v>6.1471787353970339E-2</v>
      </c>
    </row>
    <row r="12" spans="1:17" ht="12.75" customHeight="1">
      <c r="A12" s="4" t="s">
        <v>7</v>
      </c>
      <c r="B12" s="5">
        <v>63814291.534755379</v>
      </c>
      <c r="C12" s="165">
        <v>8895479.4162702765</v>
      </c>
      <c r="D12" s="165">
        <v>2080399.4328017968</v>
      </c>
      <c r="E12" s="165">
        <v>3106348.4016191829</v>
      </c>
      <c r="F12" s="165">
        <v>232272.72992999916</v>
      </c>
      <c r="G12" s="165">
        <v>1877787.2729081432</v>
      </c>
      <c r="H12" s="165">
        <v>375638.27406467177</v>
      </c>
      <c r="I12" s="5">
        <f t="shared" si="3"/>
        <v>80382217.062349439</v>
      </c>
      <c r="J12" s="5">
        <f t="shared" si="4"/>
        <v>79126370.099354178</v>
      </c>
      <c r="K12" s="5">
        <f>+'COEF Art 14 F I 2do Sem'!AP13</f>
        <v>80993337.342824206</v>
      </c>
      <c r="L12" s="5">
        <f t="shared" si="0"/>
        <v>0</v>
      </c>
      <c r="M12" s="5">
        <f t="shared" si="1"/>
        <v>1866967.243470028</v>
      </c>
      <c r="N12" s="5">
        <f t="shared" si="5"/>
        <v>1866967.2434700062</v>
      </c>
      <c r="O12" s="5">
        <f t="shared" si="6"/>
        <v>79126370.099354193</v>
      </c>
      <c r="P12" s="150">
        <f t="shared" si="2"/>
        <v>-1.5623442707746332E-2</v>
      </c>
      <c r="Q12" s="153">
        <f t="shared" si="7"/>
        <v>1.0285245330901745E-2</v>
      </c>
    </row>
    <row r="13" spans="1:17" ht="12.75" customHeight="1">
      <c r="A13" s="4" t="s">
        <v>8</v>
      </c>
      <c r="B13" s="5">
        <v>10146810.548374126</v>
      </c>
      <c r="C13" s="165">
        <v>1414428.3702451999</v>
      </c>
      <c r="D13" s="165">
        <v>330794.53523491562</v>
      </c>
      <c r="E13" s="165">
        <v>493925.8584624111</v>
      </c>
      <c r="F13" s="165">
        <v>36932.59502645678</v>
      </c>
      <c r="G13" s="165">
        <v>298578.12803531368</v>
      </c>
      <c r="H13" s="165">
        <v>59728.476333182756</v>
      </c>
      <c r="I13" s="5">
        <f t="shared" si="3"/>
        <v>12781198.511711607</v>
      </c>
      <c r="J13" s="5">
        <f t="shared" si="4"/>
        <v>12581512.189027546</v>
      </c>
      <c r="K13" s="5">
        <f>+'COEF Art 14 F I 2do Sem'!AP14</f>
        <v>10872416.782225292</v>
      </c>
      <c r="L13" s="5">
        <f t="shared" si="0"/>
        <v>1709095.4068022538</v>
      </c>
      <c r="M13" s="5">
        <f t="shared" si="1"/>
        <v>0</v>
      </c>
      <c r="N13" s="5">
        <f t="shared" si="5"/>
        <v>0</v>
      </c>
      <c r="O13" s="5">
        <f t="shared" si="6"/>
        <v>12581512.189027546</v>
      </c>
      <c r="P13" s="150">
        <f t="shared" si="2"/>
        <v>-1.5623442707746474E-2</v>
      </c>
      <c r="Q13" s="153">
        <f t="shared" si="7"/>
        <v>1.6354085159649594E-3</v>
      </c>
    </row>
    <row r="14" spans="1:17" ht="12.75" customHeight="1">
      <c r="A14" s="4" t="s">
        <v>9</v>
      </c>
      <c r="B14" s="5">
        <v>100861282.34673548</v>
      </c>
      <c r="C14" s="165">
        <v>14059694.771121288</v>
      </c>
      <c r="D14" s="165">
        <v>3288162.409066767</v>
      </c>
      <c r="E14" s="165">
        <v>4909719.6829710724</v>
      </c>
      <c r="F14" s="165">
        <v>367117.22141673189</v>
      </c>
      <c r="G14" s="165">
        <v>2967925.0174977374</v>
      </c>
      <c r="H14" s="165">
        <v>593712.74223177007</v>
      </c>
      <c r="I14" s="5">
        <f t="shared" si="3"/>
        <v>127047614.19104084</v>
      </c>
      <c r="J14" s="5">
        <f t="shared" si="4"/>
        <v>125062693.06957124</v>
      </c>
      <c r="K14" s="5">
        <f>+'COEF Art 14 F I 2do Sem'!AP15</f>
        <v>94834539.516985536</v>
      </c>
      <c r="L14" s="5">
        <f t="shared" si="0"/>
        <v>30228153.552585706</v>
      </c>
      <c r="M14" s="5">
        <f t="shared" si="1"/>
        <v>0</v>
      </c>
      <c r="N14" s="5">
        <f t="shared" si="5"/>
        <v>0</v>
      </c>
      <c r="O14" s="5">
        <f t="shared" si="6"/>
        <v>125062693.06957124</v>
      </c>
      <c r="P14" s="150">
        <f t="shared" si="2"/>
        <v>-1.5623442707746455E-2</v>
      </c>
      <c r="Q14" s="153">
        <f t="shared" si="7"/>
        <v>1.6256280660273889E-2</v>
      </c>
    </row>
    <row r="15" spans="1:17" ht="12.75" customHeight="1">
      <c r="A15" s="4" t="s">
        <v>10</v>
      </c>
      <c r="B15" s="5">
        <v>16757982.602137052</v>
      </c>
      <c r="C15" s="165">
        <v>2336001.6339652827</v>
      </c>
      <c r="D15" s="165">
        <v>546324.28977763676</v>
      </c>
      <c r="E15" s="165">
        <v>815744.11026970367</v>
      </c>
      <c r="F15" s="165">
        <v>60996.091525953256</v>
      </c>
      <c r="G15" s="165">
        <v>493117.22645656206</v>
      </c>
      <c r="H15" s="165">
        <v>98644.668930377855</v>
      </c>
      <c r="I15" s="5">
        <f t="shared" si="3"/>
        <v>21108810.62306257</v>
      </c>
      <c r="J15" s="5">
        <f t="shared" si="4"/>
        <v>20779018.32966448</v>
      </c>
      <c r="K15" s="5">
        <f>+'COEF Art 14 F I 2do Sem'!AP16</f>
        <v>24355677.407140724</v>
      </c>
      <c r="L15" s="5">
        <f t="shared" si="0"/>
        <v>0</v>
      </c>
      <c r="M15" s="5">
        <f t="shared" si="1"/>
        <v>3576659.0774762444</v>
      </c>
      <c r="N15" s="5">
        <f t="shared" si="5"/>
        <v>3576659.0774762025</v>
      </c>
      <c r="O15" s="5">
        <f t="shared" si="6"/>
        <v>20779018.329664521</v>
      </c>
      <c r="P15" s="150">
        <f t="shared" si="2"/>
        <v>-1.5623442707744604E-2</v>
      </c>
      <c r="Q15" s="153">
        <f t="shared" si="7"/>
        <v>2.7009617778188475E-3</v>
      </c>
    </row>
    <row r="16" spans="1:17" s="11" customFormat="1" ht="12.75" customHeight="1">
      <c r="A16" s="4" t="s">
        <v>11</v>
      </c>
      <c r="B16" s="5">
        <v>24346861.079677936</v>
      </c>
      <c r="C16" s="165">
        <v>3393863.606040536</v>
      </c>
      <c r="D16" s="165">
        <v>793728.09385621373</v>
      </c>
      <c r="E16" s="165">
        <v>1185155.0989657436</v>
      </c>
      <c r="F16" s="165">
        <v>88618.266413304606</v>
      </c>
      <c r="G16" s="165">
        <v>716426.12918114383</v>
      </c>
      <c r="H16" s="165">
        <v>143316.06063324463</v>
      </c>
      <c r="I16" s="5">
        <f t="shared" si="3"/>
        <v>30667968.334768128</v>
      </c>
      <c r="J16" s="5">
        <f t="shared" si="4"/>
        <v>30188829.088526893</v>
      </c>
      <c r="K16" s="5">
        <f>+'COEF Art 14 F I 2do Sem'!AP17</f>
        <v>23792820.719865631</v>
      </c>
      <c r="L16" s="5">
        <f t="shared" si="0"/>
        <v>6396008.3686612621</v>
      </c>
      <c r="M16" s="5">
        <f t="shared" si="1"/>
        <v>0</v>
      </c>
      <c r="N16" s="5">
        <f t="shared" si="5"/>
        <v>0</v>
      </c>
      <c r="O16" s="5">
        <f t="shared" si="6"/>
        <v>30188829.088526893</v>
      </c>
      <c r="P16" s="150">
        <f t="shared" si="2"/>
        <v>-1.5623442707746519E-2</v>
      </c>
      <c r="Q16" s="153">
        <f t="shared" si="7"/>
        <v>3.9240965184967613E-3</v>
      </c>
    </row>
    <row r="17" spans="1:17" ht="12.75" customHeight="1">
      <c r="A17" s="4" t="s">
        <v>12</v>
      </c>
      <c r="B17" s="5">
        <v>51205011.183258645</v>
      </c>
      <c r="C17" s="165">
        <v>7137791.7396840453</v>
      </c>
      <c r="D17" s="165">
        <v>1669326.316413665</v>
      </c>
      <c r="E17" s="165">
        <v>2492554.5801504063</v>
      </c>
      <c r="F17" s="165">
        <v>186377.1805278761</v>
      </c>
      <c r="G17" s="165">
        <v>1506748.974196079</v>
      </c>
      <c r="H17" s="165">
        <v>301414.64492896094</v>
      </c>
      <c r="I17" s="5">
        <f t="shared" si="3"/>
        <v>64499224.619159669</v>
      </c>
      <c r="J17" s="5">
        <f t="shared" si="4"/>
        <v>63491524.678628154</v>
      </c>
      <c r="K17" s="5">
        <f>+'COEF Art 14 F I 2do Sem'!AP18</f>
        <v>54661651.606794901</v>
      </c>
      <c r="L17" s="5">
        <f t="shared" si="0"/>
        <v>8829873.0718332529</v>
      </c>
      <c r="M17" s="5">
        <f t="shared" si="1"/>
        <v>0</v>
      </c>
      <c r="N17" s="5">
        <f t="shared" si="5"/>
        <v>0</v>
      </c>
      <c r="O17" s="5">
        <f t="shared" si="6"/>
        <v>63491524.678628154</v>
      </c>
      <c r="P17" s="150">
        <f t="shared" si="2"/>
        <v>-1.5623442707746514E-2</v>
      </c>
      <c r="Q17" s="153">
        <f t="shared" si="7"/>
        <v>8.2529491360810326E-3</v>
      </c>
    </row>
    <row r="18" spans="1:17" ht="12.75" customHeight="1">
      <c r="A18" s="4" t="s">
        <v>13</v>
      </c>
      <c r="B18" s="5">
        <v>26053598.807018481</v>
      </c>
      <c r="C18" s="165">
        <v>3631776.6182732419</v>
      </c>
      <c r="D18" s="165">
        <v>849369.17541498772</v>
      </c>
      <c r="E18" s="165">
        <v>1268235.5795884891</v>
      </c>
      <c r="F18" s="165">
        <v>94830.489751833738</v>
      </c>
      <c r="G18" s="165">
        <v>766648.27073460375</v>
      </c>
      <c r="H18" s="165">
        <v>153362.6504920396</v>
      </c>
      <c r="I18" s="5">
        <f t="shared" si="3"/>
        <v>32817821.591273677</v>
      </c>
      <c r="J18" s="5">
        <f t="shared" si="4"/>
        <v>32305094.235849366</v>
      </c>
      <c r="K18" s="5">
        <f>+'COEF Art 14 F I 2do Sem'!AP19</f>
        <v>30935054.313823983</v>
      </c>
      <c r="L18" s="5">
        <f t="shared" si="0"/>
        <v>1370039.9220253825</v>
      </c>
      <c r="M18" s="5">
        <f t="shared" si="1"/>
        <v>0</v>
      </c>
      <c r="N18" s="5">
        <f t="shared" si="5"/>
        <v>0</v>
      </c>
      <c r="O18" s="5">
        <f t="shared" si="6"/>
        <v>32305094.235849366</v>
      </c>
      <c r="P18" s="150">
        <f t="shared" si="2"/>
        <v>-1.5623442707746521E-2</v>
      </c>
      <c r="Q18" s="153">
        <f t="shared" si="7"/>
        <v>4.1991793536896044E-3</v>
      </c>
    </row>
    <row r="19" spans="1:17" ht="12.75" customHeight="1">
      <c r="A19" s="4" t="s">
        <v>14</v>
      </c>
      <c r="B19" s="5">
        <v>142705274.52409965</v>
      </c>
      <c r="C19" s="165">
        <v>19892594.614655439</v>
      </c>
      <c r="D19" s="165">
        <v>4652311.6536688115</v>
      </c>
      <c r="E19" s="165">
        <v>6946599.1200283375</v>
      </c>
      <c r="F19" s="165">
        <v>519421.94909536635</v>
      </c>
      <c r="G19" s="165">
        <v>4199218.4169634087</v>
      </c>
      <c r="H19" s="165">
        <v>840024.41667729849</v>
      </c>
      <c r="I19" s="5">
        <f t="shared" si="3"/>
        <v>179755444.69518831</v>
      </c>
      <c r="J19" s="5">
        <f t="shared" si="4"/>
        <v>176947045.80358756</v>
      </c>
      <c r="K19" s="5">
        <f>+'COEF Art 14 F I 2do Sem'!AP20</f>
        <v>181401692.30774203</v>
      </c>
      <c r="L19" s="5">
        <f t="shared" si="0"/>
        <v>0</v>
      </c>
      <c r="M19" s="5">
        <f t="shared" si="1"/>
        <v>4454646.5041544735</v>
      </c>
      <c r="N19" s="5">
        <f t="shared" si="5"/>
        <v>4454646.5041544214</v>
      </c>
      <c r="O19" s="5">
        <f t="shared" si="6"/>
        <v>176947045.80358762</v>
      </c>
      <c r="P19" s="150">
        <f t="shared" si="2"/>
        <v>-1.5623442707746106E-2</v>
      </c>
      <c r="Q19" s="153">
        <f t="shared" si="7"/>
        <v>2.3000470947713306E-2</v>
      </c>
    </row>
    <row r="20" spans="1:17" ht="12.75" customHeight="1">
      <c r="A20" s="4" t="s">
        <v>15</v>
      </c>
      <c r="B20" s="5">
        <v>18217870.951860003</v>
      </c>
      <c r="C20" s="165">
        <v>2539504.7435773434</v>
      </c>
      <c r="D20" s="165">
        <v>593917.87456363172</v>
      </c>
      <c r="E20" s="165">
        <v>886808.47113053827</v>
      </c>
      <c r="F20" s="165">
        <v>66309.826807312158</v>
      </c>
      <c r="G20" s="165">
        <v>536075.62491317745</v>
      </c>
      <c r="H20" s="165">
        <v>107238.19754016242</v>
      </c>
      <c r="I20" s="5">
        <f t="shared" si="3"/>
        <v>22947725.69039217</v>
      </c>
      <c r="J20" s="5">
        <f t="shared" si="4"/>
        <v>22589203.212795246</v>
      </c>
      <c r="K20" s="5">
        <f>+'COEF Art 14 F I 2do Sem'!AP21</f>
        <v>23219743.559452146</v>
      </c>
      <c r="L20" s="5">
        <f t="shared" si="0"/>
        <v>0</v>
      </c>
      <c r="M20" s="5">
        <f t="shared" si="1"/>
        <v>630540.3466568999</v>
      </c>
      <c r="N20" s="5">
        <f t="shared" si="5"/>
        <v>630540.34665689245</v>
      </c>
      <c r="O20" s="5">
        <f t="shared" si="6"/>
        <v>22589203.212795254</v>
      </c>
      <c r="P20" s="150">
        <f t="shared" si="2"/>
        <v>-1.5623442707746137E-2</v>
      </c>
      <c r="Q20" s="153">
        <f t="shared" si="7"/>
        <v>2.9362587539585538E-3</v>
      </c>
    </row>
    <row r="21" spans="1:17" ht="12.75" customHeight="1">
      <c r="A21" s="4" t="s">
        <v>16</v>
      </c>
      <c r="B21" s="5">
        <v>12686437.062097721</v>
      </c>
      <c r="C21" s="165">
        <v>1768443.0405410936</v>
      </c>
      <c r="D21" s="165">
        <v>413588.48987439362</v>
      </c>
      <c r="E21" s="165">
        <v>617549.65137592144</v>
      </c>
      <c r="F21" s="165">
        <v>46176.386176655687</v>
      </c>
      <c r="G21" s="165">
        <v>373308.69748483819</v>
      </c>
      <c r="H21" s="165">
        <v>74677.806607647071</v>
      </c>
      <c r="I21" s="5">
        <f t="shared" si="3"/>
        <v>15980181.134158269</v>
      </c>
      <c r="J21" s="5">
        <f t="shared" si="4"/>
        <v>15730515.689749336</v>
      </c>
      <c r="K21" s="5">
        <f>+'COEF Art 14 F I 2do Sem'!AP22</f>
        <v>8884560.0579128489</v>
      </c>
      <c r="L21" s="5">
        <f t="shared" si="0"/>
        <v>6845955.631836487</v>
      </c>
      <c r="M21" s="5">
        <f t="shared" si="1"/>
        <v>0</v>
      </c>
      <c r="N21" s="5">
        <f t="shared" si="5"/>
        <v>0</v>
      </c>
      <c r="O21" s="5">
        <f t="shared" si="6"/>
        <v>15730515.689749336</v>
      </c>
      <c r="P21" s="150">
        <f t="shared" si="2"/>
        <v>-1.5623442707746469E-2</v>
      </c>
      <c r="Q21" s="153">
        <f t="shared" si="7"/>
        <v>2.044731899713311E-3</v>
      </c>
    </row>
    <row r="22" spans="1:17" ht="12.75" customHeight="1">
      <c r="A22" s="4" t="s">
        <v>17</v>
      </c>
      <c r="B22" s="5">
        <v>111261754.83976188</v>
      </c>
      <c r="C22" s="165">
        <v>15509482.690976417</v>
      </c>
      <c r="D22" s="165">
        <v>3627226.5364743178</v>
      </c>
      <c r="E22" s="165">
        <v>5415993.2829404641</v>
      </c>
      <c r="F22" s="165">
        <v>404973.1010389544</v>
      </c>
      <c r="G22" s="165">
        <v>3273967.3539389349</v>
      </c>
      <c r="H22" s="165">
        <v>654934.38150374684</v>
      </c>
      <c r="I22" s="5">
        <f t="shared" si="3"/>
        <v>140148332.18663475</v>
      </c>
      <c r="J22" s="5">
        <f t="shared" si="4"/>
        <v>137958732.74813065</v>
      </c>
      <c r="K22" s="5">
        <f>+'COEF Art 14 F I 2do Sem'!AP23</f>
        <v>134962159.42777449</v>
      </c>
      <c r="L22" s="5">
        <f t="shared" si="0"/>
        <v>2996573.3203561604</v>
      </c>
      <c r="M22" s="5">
        <f t="shared" si="1"/>
        <v>0</v>
      </c>
      <c r="N22" s="5">
        <f t="shared" si="5"/>
        <v>0</v>
      </c>
      <c r="O22" s="5">
        <f t="shared" si="6"/>
        <v>137958732.74813065</v>
      </c>
      <c r="P22" s="150">
        <f t="shared" si="2"/>
        <v>-1.5623442707746408E-2</v>
      </c>
      <c r="Q22" s="153">
        <f t="shared" si="7"/>
        <v>1.7932573048316969E-2</v>
      </c>
    </row>
    <row r="23" spans="1:17" ht="12.75" customHeight="1">
      <c r="A23" s="4" t="s">
        <v>18</v>
      </c>
      <c r="B23" s="5">
        <v>136466362.91189301</v>
      </c>
      <c r="C23" s="165">
        <v>19022913.098312229</v>
      </c>
      <c r="D23" s="165">
        <v>4448917.9017807078</v>
      </c>
      <c r="E23" s="165">
        <v>6642901.7405178845</v>
      </c>
      <c r="F23" s="165">
        <v>496713.41473563033</v>
      </c>
      <c r="G23" s="165">
        <v>4015633.3838862991</v>
      </c>
      <c r="H23" s="165">
        <v>803299.50860909675</v>
      </c>
      <c r="I23" s="5">
        <f t="shared" si="3"/>
        <v>171896741.95973486</v>
      </c>
      <c r="J23" s="5">
        <f t="shared" si="4"/>
        <v>169211123.06007865</v>
      </c>
      <c r="K23" s="5">
        <f>+'COEF Art 14 F I 2do Sem'!AP24</f>
        <v>186236720.15582636</v>
      </c>
      <c r="L23" s="5">
        <f t="shared" si="0"/>
        <v>0</v>
      </c>
      <c r="M23" s="5">
        <f t="shared" si="1"/>
        <v>17025597.095747709</v>
      </c>
      <c r="N23" s="5">
        <f t="shared" si="5"/>
        <v>17025597.095747508</v>
      </c>
      <c r="O23" s="5">
        <f t="shared" si="6"/>
        <v>169211123.06007886</v>
      </c>
      <c r="P23" s="150">
        <f t="shared" si="2"/>
        <v>-1.5623442707745315E-2</v>
      </c>
      <c r="Q23" s="153">
        <f t="shared" si="7"/>
        <v>2.1994916627731433E-2</v>
      </c>
    </row>
    <row r="24" spans="1:17" ht="12.75" customHeight="1">
      <c r="A24" s="4" t="s">
        <v>19</v>
      </c>
      <c r="B24" s="5">
        <v>21384547.908801965</v>
      </c>
      <c r="C24" s="165">
        <v>2980927.9578915345</v>
      </c>
      <c r="D24" s="165">
        <v>697154.19963511755</v>
      </c>
      <c r="E24" s="165">
        <v>1040955.7893419063</v>
      </c>
      <c r="F24" s="165">
        <v>77835.970620955137</v>
      </c>
      <c r="G24" s="165">
        <v>629257.66210493259</v>
      </c>
      <c r="H24" s="165">
        <v>125878.6155095163</v>
      </c>
      <c r="I24" s="5">
        <f t="shared" si="3"/>
        <v>26936558.103905931</v>
      </c>
      <c r="J24" s="5">
        <f t="shared" si="4"/>
        <v>26515716.331625674</v>
      </c>
      <c r="K24" s="5">
        <f>+'COEF Art 14 F I 2do Sem'!AP25</f>
        <v>20600946.914480299</v>
      </c>
      <c r="L24" s="5">
        <f t="shared" si="0"/>
        <v>5914769.4171453752</v>
      </c>
      <c r="M24" s="5">
        <f t="shared" si="1"/>
        <v>0</v>
      </c>
      <c r="N24" s="5">
        <f t="shared" si="5"/>
        <v>0</v>
      </c>
      <c r="O24" s="5">
        <f t="shared" si="6"/>
        <v>26515716.331625674</v>
      </c>
      <c r="P24" s="150">
        <f t="shared" si="2"/>
        <v>-1.5623442707746432E-2</v>
      </c>
      <c r="Q24" s="153">
        <f t="shared" si="7"/>
        <v>3.446646765837095E-3</v>
      </c>
    </row>
    <row r="25" spans="1:17" ht="12.75" customHeight="1">
      <c r="A25" s="4" t="s">
        <v>20</v>
      </c>
      <c r="B25" s="5">
        <v>292314113.37871903</v>
      </c>
      <c r="C25" s="165">
        <v>40747520.909630328</v>
      </c>
      <c r="D25" s="165">
        <v>9529685.2953674048</v>
      </c>
      <c r="E25" s="165">
        <v>14229249.546242623</v>
      </c>
      <c r="F25" s="165">
        <v>1063971.6508419372</v>
      </c>
      <c r="G25" s="165">
        <v>8601579.8121810276</v>
      </c>
      <c r="H25" s="165">
        <v>1720686.1722271673</v>
      </c>
      <c r="I25" s="5">
        <f t="shared" si="3"/>
        <v>368206806.76520956</v>
      </c>
      <c r="J25" s="5">
        <f t="shared" si="4"/>
        <v>362454148.81511104</v>
      </c>
      <c r="K25" s="5">
        <f>+'COEF Art 14 F I 2do Sem'!AP26</f>
        <v>368137612.08848166</v>
      </c>
      <c r="L25" s="5">
        <f t="shared" si="0"/>
        <v>0</v>
      </c>
      <c r="M25" s="5">
        <f t="shared" si="1"/>
        <v>5683463.2733706236</v>
      </c>
      <c r="N25" s="5">
        <f t="shared" si="5"/>
        <v>5683463.2733705565</v>
      </c>
      <c r="O25" s="5">
        <f t="shared" si="6"/>
        <v>362454148.8151111</v>
      </c>
      <c r="P25" s="150">
        <f t="shared" si="2"/>
        <v>-1.5623442707746274E-2</v>
      </c>
      <c r="Q25" s="153">
        <f t="shared" si="7"/>
        <v>4.7113621376611264E-2</v>
      </c>
    </row>
    <row r="26" spans="1:17" s="11" customFormat="1" ht="12.75" customHeight="1">
      <c r="A26" s="4" t="s">
        <v>21</v>
      </c>
      <c r="B26" s="5">
        <v>43159074.047493868</v>
      </c>
      <c r="C26" s="165">
        <v>6016217.4582110699</v>
      </c>
      <c r="D26" s="165">
        <v>1407022.0166865813</v>
      </c>
      <c r="E26" s="165">
        <v>2100894.9164589425</v>
      </c>
      <c r="F26" s="165">
        <v>157091.39299623197</v>
      </c>
      <c r="G26" s="165">
        <v>1269990.7498423781</v>
      </c>
      <c r="H26" s="165">
        <v>254052.81004491387</v>
      </c>
      <c r="I26" s="5">
        <f t="shared" si="3"/>
        <v>54364343.391733982</v>
      </c>
      <c r="J26" s="5">
        <f t="shared" si="4"/>
        <v>53514985.187408969</v>
      </c>
      <c r="K26" s="5">
        <f>+'COEF Art 14 F I 2do Sem'!AP27</f>
        <v>49915104.806769297</v>
      </c>
      <c r="L26" s="5">
        <f t="shared" si="0"/>
        <v>3599880.3806396723</v>
      </c>
      <c r="M26" s="5">
        <f t="shared" si="1"/>
        <v>0</v>
      </c>
      <c r="N26" s="5">
        <f t="shared" si="5"/>
        <v>0</v>
      </c>
      <c r="O26" s="5">
        <f t="shared" si="6"/>
        <v>53514985.187408969</v>
      </c>
      <c r="P26" s="150">
        <f t="shared" si="2"/>
        <v>-1.56234427077465E-2</v>
      </c>
      <c r="Q26" s="153">
        <f t="shared" si="7"/>
        <v>6.9561481316652305E-3</v>
      </c>
    </row>
    <row r="27" spans="1:17" ht="12.75" customHeight="1">
      <c r="A27" s="4" t="s">
        <v>22</v>
      </c>
      <c r="B27" s="5">
        <v>6922733.84614232</v>
      </c>
      <c r="C27" s="165">
        <v>965003.84085808555</v>
      </c>
      <c r="D27" s="165">
        <v>225686.93031886822</v>
      </c>
      <c r="E27" s="165">
        <v>336984.43876145186</v>
      </c>
      <c r="F27" s="165">
        <v>25197.526296229888</v>
      </c>
      <c r="G27" s="165">
        <v>203707.05679520976</v>
      </c>
      <c r="H27" s="165">
        <v>40750.178858566505</v>
      </c>
      <c r="I27" s="5">
        <f t="shared" si="3"/>
        <v>8720063.8180307318</v>
      </c>
      <c r="J27" s="5">
        <f t="shared" si="4"/>
        <v>8583826.4005618356</v>
      </c>
      <c r="K27" s="5">
        <f>+'COEF Art 14 F I 2do Sem'!AP28</f>
        <v>4236028.2368303873</v>
      </c>
      <c r="L27" s="5">
        <f t="shared" si="0"/>
        <v>4347798.1637314484</v>
      </c>
      <c r="M27" s="5">
        <f t="shared" si="1"/>
        <v>0</v>
      </c>
      <c r="N27" s="5">
        <f t="shared" si="5"/>
        <v>0</v>
      </c>
      <c r="O27" s="5">
        <f t="shared" si="6"/>
        <v>8583826.4005618356</v>
      </c>
      <c r="P27" s="150">
        <f t="shared" si="2"/>
        <v>-1.5623442707746477E-2</v>
      </c>
      <c r="Q27" s="153">
        <f t="shared" si="7"/>
        <v>1.1157691209238263E-3</v>
      </c>
    </row>
    <row r="28" spans="1:17" ht="12.75" customHeight="1">
      <c r="A28" s="4" t="s">
        <v>23</v>
      </c>
      <c r="B28" s="5">
        <v>32059121.270380303</v>
      </c>
      <c r="C28" s="165">
        <v>4468924.5387776699</v>
      </c>
      <c r="D28" s="165">
        <v>1045154.2452790288</v>
      </c>
      <c r="E28" s="165">
        <v>1560572.0555766588</v>
      </c>
      <c r="F28" s="165">
        <v>116689.52890548889</v>
      </c>
      <c r="G28" s="165">
        <v>943365.63886087842</v>
      </c>
      <c r="H28" s="165">
        <v>188713.72998753493</v>
      </c>
      <c r="I28" s="5">
        <f t="shared" si="3"/>
        <v>40382541.007767566</v>
      </c>
      <c r="J28" s="5">
        <f t="shared" si="4"/>
        <v>39751626.691939488</v>
      </c>
      <c r="K28" s="5">
        <f>+'COEF Art 14 F I 2do Sem'!AP29</f>
        <v>40008983.09889812</v>
      </c>
      <c r="L28" s="5">
        <f t="shared" si="0"/>
        <v>0</v>
      </c>
      <c r="M28" s="5">
        <f t="shared" si="1"/>
        <v>257356.40695863217</v>
      </c>
      <c r="N28" s="5">
        <f t="shared" si="5"/>
        <v>257356.40695862914</v>
      </c>
      <c r="O28" s="5">
        <f t="shared" si="6"/>
        <v>39751626.691939488</v>
      </c>
      <c r="P28" s="150">
        <f t="shared" si="2"/>
        <v>-1.5623442707746434E-2</v>
      </c>
      <c r="Q28" s="153">
        <f t="shared" si="7"/>
        <v>5.1671172621168531E-3</v>
      </c>
    </row>
    <row r="29" spans="1:17" ht="12.75" customHeight="1">
      <c r="A29" s="4" t="s">
        <v>24</v>
      </c>
      <c r="B29" s="5">
        <v>31237585.772204258</v>
      </c>
      <c r="C29" s="165">
        <v>4354405.487668559</v>
      </c>
      <c r="D29" s="165">
        <v>1018371.4989172497</v>
      </c>
      <c r="E29" s="165">
        <v>1520581.3979942158</v>
      </c>
      <c r="F29" s="165">
        <v>113699.28505404966</v>
      </c>
      <c r="G29" s="165">
        <v>919191.29067623941</v>
      </c>
      <c r="H29" s="165">
        <v>183877.81989285597</v>
      </c>
      <c r="I29" s="5">
        <f t="shared" si="3"/>
        <v>39347712.552407421</v>
      </c>
      <c r="J29" s="5">
        <f t="shared" si="4"/>
        <v>38732965.819664009</v>
      </c>
      <c r="K29" s="5">
        <f>+'COEF Art 14 F I 2do Sem'!AP30</f>
        <v>35301868.544931099</v>
      </c>
      <c r="L29" s="5">
        <f t="shared" si="0"/>
        <v>3431097.2747329101</v>
      </c>
      <c r="M29" s="5">
        <f t="shared" si="1"/>
        <v>0</v>
      </c>
      <c r="N29" s="5">
        <f t="shared" si="5"/>
        <v>0</v>
      </c>
      <c r="O29" s="5">
        <f t="shared" si="6"/>
        <v>38732965.819664009</v>
      </c>
      <c r="P29" s="150">
        <f t="shared" si="2"/>
        <v>-1.5623442707746427E-2</v>
      </c>
      <c r="Q29" s="153">
        <f t="shared" si="7"/>
        <v>5.0347065756770719E-3</v>
      </c>
    </row>
    <row r="30" spans="1:17" ht="12.75" customHeight="1">
      <c r="A30" s="4" t="s">
        <v>25</v>
      </c>
      <c r="B30" s="5">
        <v>499949102.58340842</v>
      </c>
      <c r="C30" s="165">
        <v>69691080.8575124</v>
      </c>
      <c r="D30" s="165">
        <v>16298760.112032589</v>
      </c>
      <c r="E30" s="165">
        <v>24336493.571429707</v>
      </c>
      <c r="F30" s="165">
        <v>1819726.2727559414</v>
      </c>
      <c r="G30" s="165">
        <v>14711407.732571494</v>
      </c>
      <c r="H30" s="165">
        <v>2942914.7217333117</v>
      </c>
      <c r="I30" s="5">
        <f t="shared" si="3"/>
        <v>629749485.85144389</v>
      </c>
      <c r="J30" s="5">
        <f t="shared" si="4"/>
        <v>619910630.83901107</v>
      </c>
      <c r="K30" s="5">
        <f>+'COEF Art 14 F I 2do Sem'!AP31</f>
        <v>629000913.99130392</v>
      </c>
      <c r="L30" s="5">
        <f t="shared" si="0"/>
        <v>0</v>
      </c>
      <c r="M30" s="5">
        <f t="shared" si="1"/>
        <v>9090283.1522928476</v>
      </c>
      <c r="N30" s="5">
        <f t="shared" si="5"/>
        <v>9090283.1522927415</v>
      </c>
      <c r="O30" s="5">
        <f t="shared" si="6"/>
        <v>619910630.83901119</v>
      </c>
      <c r="P30" s="150">
        <f t="shared" si="2"/>
        <v>-1.5623442707746255E-2</v>
      </c>
      <c r="Q30" s="153">
        <f t="shared" si="7"/>
        <v>8.0579115576860441E-2</v>
      </c>
    </row>
    <row r="31" spans="1:17" ht="12.75" customHeight="1">
      <c r="A31" s="4" t="s">
        <v>26</v>
      </c>
      <c r="B31" s="5">
        <v>12873484.130475169</v>
      </c>
      <c r="C31" s="165">
        <v>1794516.7194397948</v>
      </c>
      <c r="D31" s="165">
        <v>419686.38120251021</v>
      </c>
      <c r="E31" s="165">
        <v>626654.71777888236</v>
      </c>
      <c r="F31" s="165">
        <v>46857.204409570993</v>
      </c>
      <c r="G31" s="165">
        <v>378812.70914095227</v>
      </c>
      <c r="H31" s="165">
        <v>75778.84583012115</v>
      </c>
      <c r="I31" s="5">
        <f t="shared" si="3"/>
        <v>16215790.708277002</v>
      </c>
      <c r="J31" s="5">
        <f t="shared" si="4"/>
        <v>15962444.231185429</v>
      </c>
      <c r="K31" s="5">
        <f>+'COEF Art 14 F I 2do Sem'!AP32</f>
        <v>10683700.410444077</v>
      </c>
      <c r="L31" s="5">
        <f t="shared" si="0"/>
        <v>5278743.8207413517</v>
      </c>
      <c r="M31" s="5">
        <f t="shared" si="1"/>
        <v>0</v>
      </c>
      <c r="N31" s="5">
        <f t="shared" si="5"/>
        <v>0</v>
      </c>
      <c r="O31" s="5">
        <f t="shared" si="6"/>
        <v>15962444.231185429</v>
      </c>
      <c r="P31" s="150">
        <f t="shared" si="2"/>
        <v>-1.5623442707746463E-2</v>
      </c>
      <c r="Q31" s="153">
        <f t="shared" si="7"/>
        <v>2.0748791432291347E-3</v>
      </c>
    </row>
    <row r="32" spans="1:17" ht="12.75" customHeight="1">
      <c r="A32" s="4" t="s">
        <v>27</v>
      </c>
      <c r="B32" s="5">
        <v>22159712.223321669</v>
      </c>
      <c r="C32" s="165">
        <v>3088983.0351822036</v>
      </c>
      <c r="D32" s="165">
        <v>722425.20651257667</v>
      </c>
      <c r="E32" s="165">
        <v>1078689.1931216703</v>
      </c>
      <c r="F32" s="165">
        <v>80657.431568770364</v>
      </c>
      <c r="G32" s="165">
        <v>652067.50060991547</v>
      </c>
      <c r="H32" s="165">
        <v>130441.56494011712</v>
      </c>
      <c r="I32" s="5">
        <f t="shared" si="3"/>
        <v>27912976.155256927</v>
      </c>
      <c r="J32" s="5">
        <f t="shared" si="4"/>
        <v>27476879.371492576</v>
      </c>
      <c r="K32" s="5">
        <f>+'COEF Art 14 F I 2do Sem'!AP33</f>
        <v>24688491.870667212</v>
      </c>
      <c r="L32" s="5">
        <f t="shared" si="0"/>
        <v>2788387.5008253641</v>
      </c>
      <c r="M32" s="5">
        <f t="shared" si="1"/>
        <v>0</v>
      </c>
      <c r="N32" s="5">
        <f t="shared" si="5"/>
        <v>0</v>
      </c>
      <c r="O32" s="5">
        <f t="shared" si="6"/>
        <v>27476879.371492576</v>
      </c>
      <c r="P32" s="150">
        <f t="shared" si="2"/>
        <v>-1.5623442707746514E-2</v>
      </c>
      <c r="Q32" s="153">
        <f t="shared" si="7"/>
        <v>3.5715835935421114E-3</v>
      </c>
    </row>
    <row r="33" spans="1:17" ht="12.75" customHeight="1">
      <c r="A33" s="4" t="s">
        <v>28</v>
      </c>
      <c r="B33" s="5">
        <v>12717987.762860402</v>
      </c>
      <c r="C33" s="165">
        <v>1772841.0931160487</v>
      </c>
      <c r="D33" s="165">
        <v>414617.06918464793</v>
      </c>
      <c r="E33" s="165">
        <v>619085.47456735745</v>
      </c>
      <c r="F33" s="165">
        <v>46291.225144872733</v>
      </c>
      <c r="G33" s="165">
        <v>374237.10243800184</v>
      </c>
      <c r="H33" s="165">
        <v>74863.527556591085</v>
      </c>
      <c r="I33" s="5">
        <f t="shared" si="3"/>
        <v>16019923.254867921</v>
      </c>
      <c r="J33" s="5">
        <f t="shared" si="4"/>
        <v>15769636.901712997</v>
      </c>
      <c r="K33" s="5">
        <f>+'COEF Art 14 F I 2do Sem'!AP34</f>
        <v>16265744.415062275</v>
      </c>
      <c r="L33" s="5">
        <f t="shared" si="0"/>
        <v>0</v>
      </c>
      <c r="M33" s="5">
        <f t="shared" si="1"/>
        <v>496107.5133492779</v>
      </c>
      <c r="N33" s="5">
        <f t="shared" si="5"/>
        <v>496107.51334927208</v>
      </c>
      <c r="O33" s="5">
        <f t="shared" si="6"/>
        <v>15769636.901713002</v>
      </c>
      <c r="P33" s="150">
        <f t="shared" si="2"/>
        <v>-1.5623442707746087E-2</v>
      </c>
      <c r="Q33" s="153">
        <f t="shared" si="7"/>
        <v>2.0498170724841999E-3</v>
      </c>
    </row>
    <row r="34" spans="1:17" ht="12.75" customHeight="1">
      <c r="A34" s="4" t="s">
        <v>29</v>
      </c>
      <c r="B34" s="5">
        <v>17740188.798521332</v>
      </c>
      <c r="C34" s="165">
        <v>2472917.5942045483</v>
      </c>
      <c r="D34" s="165">
        <v>578345.03567496233</v>
      </c>
      <c r="E34" s="165">
        <v>863555.88682977133</v>
      </c>
      <c r="F34" s="165">
        <v>64571.148289908466</v>
      </c>
      <c r="G34" s="165">
        <v>522019.44021752506</v>
      </c>
      <c r="H34" s="165">
        <v>104426.35562644454</v>
      </c>
      <c r="I34" s="5">
        <f t="shared" si="3"/>
        <v>22346024.259364493</v>
      </c>
      <c r="J34" s="5">
        <f t="shared" si="4"/>
        <v>21996902.429602399</v>
      </c>
      <c r="K34" s="5">
        <f>+'COEF Art 14 F I 2do Sem'!AP35</f>
        <v>18051132.165709015</v>
      </c>
      <c r="L34" s="5">
        <f t="shared" si="0"/>
        <v>3945770.2638933845</v>
      </c>
      <c r="M34" s="5">
        <f t="shared" si="1"/>
        <v>0</v>
      </c>
      <c r="N34" s="5">
        <f t="shared" si="5"/>
        <v>0</v>
      </c>
      <c r="O34" s="5">
        <f t="shared" si="6"/>
        <v>21996902.429602399</v>
      </c>
      <c r="P34" s="150">
        <f t="shared" si="2"/>
        <v>-1.5623442707746462E-2</v>
      </c>
      <c r="Q34" s="153">
        <f t="shared" si="7"/>
        <v>2.8592685058633303E-3</v>
      </c>
    </row>
    <row r="35" spans="1:17" ht="12.75" customHeight="1">
      <c r="A35" s="4" t="s">
        <v>30</v>
      </c>
      <c r="B35" s="5">
        <v>16697715.94773232</v>
      </c>
      <c r="C35" s="165">
        <v>2327600.6822215375</v>
      </c>
      <c r="D35" s="165">
        <v>544359.54629110626</v>
      </c>
      <c r="E35" s="165">
        <v>812810.4535436217</v>
      </c>
      <c r="F35" s="165">
        <v>60776.731567460083</v>
      </c>
      <c r="G35" s="165">
        <v>491343.83128284418</v>
      </c>
      <c r="H35" s="165">
        <v>98289.913569160432</v>
      </c>
      <c r="I35" s="5">
        <f t="shared" si="3"/>
        <v>21032897.106208049</v>
      </c>
      <c r="J35" s="5">
        <f t="shared" si="4"/>
        <v>20704290.843291279</v>
      </c>
      <c r="K35" s="5">
        <f>+'COEF Art 14 F I 2do Sem'!AP36</f>
        <v>20964753.802323639</v>
      </c>
      <c r="L35" s="5">
        <f t="shared" si="0"/>
        <v>0</v>
      </c>
      <c r="M35" s="5">
        <f t="shared" si="1"/>
        <v>260462.95903236046</v>
      </c>
      <c r="N35" s="5">
        <f t="shared" si="5"/>
        <v>260462.95903235741</v>
      </c>
      <c r="O35" s="5">
        <f t="shared" si="6"/>
        <v>20704290.843291283</v>
      </c>
      <c r="P35" s="150">
        <f t="shared" si="2"/>
        <v>-1.5623442707746382E-2</v>
      </c>
      <c r="Q35" s="153">
        <f t="shared" si="7"/>
        <v>2.6912483216177696E-3</v>
      </c>
    </row>
    <row r="36" spans="1:17" ht="12.75" customHeight="1">
      <c r="A36" s="4" t="s">
        <v>31</v>
      </c>
      <c r="B36" s="5">
        <v>155112021.64602166</v>
      </c>
      <c r="C36" s="165">
        <v>21622049.897972658</v>
      </c>
      <c r="D36" s="165">
        <v>5056782.0168836797</v>
      </c>
      <c r="E36" s="165">
        <v>7550534.0406328533</v>
      </c>
      <c r="F36" s="165">
        <v>564580.31337792671</v>
      </c>
      <c r="G36" s="165">
        <v>4564297.0111690098</v>
      </c>
      <c r="H36" s="165">
        <v>913055.84840756212</v>
      </c>
      <c r="I36" s="5">
        <f t="shared" si="3"/>
        <v>195383320.77446532</v>
      </c>
      <c r="J36" s="5">
        <f t="shared" si="4"/>
        <v>192330760.65629622</v>
      </c>
      <c r="K36" s="5">
        <f>+'COEF Art 14 F I 2do Sem'!AP37</f>
        <v>227605148.88765499</v>
      </c>
      <c r="L36" s="5">
        <f t="shared" si="0"/>
        <v>0</v>
      </c>
      <c r="M36" s="5">
        <f t="shared" si="1"/>
        <v>35274388.231358767</v>
      </c>
      <c r="N36" s="5">
        <f t="shared" si="5"/>
        <v>35274388.231358349</v>
      </c>
      <c r="O36" s="5">
        <f t="shared" si="6"/>
        <v>192330760.65629664</v>
      </c>
      <c r="P36" s="150">
        <f t="shared" si="2"/>
        <v>-1.5623442707744281E-2</v>
      </c>
      <c r="Q36" s="153">
        <f t="shared" si="7"/>
        <v>2.5000123922594819E-2</v>
      </c>
    </row>
    <row r="37" spans="1:17" ht="12.75" customHeight="1">
      <c r="A37" s="4" t="s">
        <v>32</v>
      </c>
      <c r="B37" s="5">
        <v>30227813.987123657</v>
      </c>
      <c r="C37" s="165">
        <v>4213646.9849368809</v>
      </c>
      <c r="D37" s="165">
        <v>985452.09170582867</v>
      </c>
      <c r="E37" s="165">
        <v>1471427.785297961</v>
      </c>
      <c r="F37" s="165">
        <v>110023.89442467602</v>
      </c>
      <c r="G37" s="165">
        <v>889477.93711603608</v>
      </c>
      <c r="H37" s="165">
        <v>177933.87032569209</v>
      </c>
      <c r="I37" s="5">
        <f t="shared" si="3"/>
        <v>38075776.550930731</v>
      </c>
      <c r="J37" s="5">
        <f t="shared" si="4"/>
        <v>37480901.837434307</v>
      </c>
      <c r="K37" s="5">
        <f>+'COEF Art 14 F I 2do Sem'!AP38</f>
        <v>34349787.239724681</v>
      </c>
      <c r="L37" s="5">
        <f t="shared" si="0"/>
        <v>3131114.597709626</v>
      </c>
      <c r="M37" s="5">
        <f t="shared" si="1"/>
        <v>0</v>
      </c>
      <c r="N37" s="5">
        <f t="shared" si="5"/>
        <v>0</v>
      </c>
      <c r="O37" s="5">
        <f t="shared" si="6"/>
        <v>37480901.837434307</v>
      </c>
      <c r="P37" s="150">
        <f t="shared" si="2"/>
        <v>-1.5623442707746509E-2</v>
      </c>
      <c r="Q37" s="153">
        <f t="shared" si="7"/>
        <v>4.8719569738559787E-3</v>
      </c>
    </row>
    <row r="38" spans="1:17" s="11" customFormat="1" ht="12.75" customHeight="1">
      <c r="A38" s="4" t="s">
        <v>33</v>
      </c>
      <c r="B38" s="5">
        <v>110827478.93472934</v>
      </c>
      <c r="C38" s="165">
        <v>15448946.214251677</v>
      </c>
      <c r="D38" s="165">
        <v>3613068.7776905005</v>
      </c>
      <c r="E38" s="165">
        <v>5394853.6254904559</v>
      </c>
      <c r="F38" s="165">
        <v>403392.41358511342</v>
      </c>
      <c r="G38" s="165">
        <v>3261188.4332961082</v>
      </c>
      <c r="H38" s="165">
        <v>652378.0473737116</v>
      </c>
      <c r="I38" s="5">
        <f t="shared" si="3"/>
        <v>139601306.44641691</v>
      </c>
      <c r="J38" s="5">
        <f t="shared" si="4"/>
        <v>137420253.43322477</v>
      </c>
      <c r="K38" s="5">
        <f>+'COEF Art 14 F I 2do Sem'!AP39</f>
        <v>131360940.17210343</v>
      </c>
      <c r="L38" s="5">
        <f t="shared" si="0"/>
        <v>6059313.2611213326</v>
      </c>
      <c r="M38" s="5">
        <f t="shared" si="1"/>
        <v>0</v>
      </c>
      <c r="N38" s="5">
        <f t="shared" si="5"/>
        <v>0</v>
      </c>
      <c r="O38" s="5">
        <f t="shared" si="6"/>
        <v>137420253.43322477</v>
      </c>
      <c r="P38" s="150">
        <f t="shared" ref="P38:P57" si="8">+(O38-I38)/I38</f>
        <v>-1.562344270774643E-2</v>
      </c>
      <c r="Q38" s="153">
        <f t="shared" si="7"/>
        <v>1.7862578786575038E-2</v>
      </c>
    </row>
    <row r="39" spans="1:17" ht="12.75" customHeight="1">
      <c r="A39" s="4" t="s">
        <v>34</v>
      </c>
      <c r="B39" s="5">
        <v>23646843.712220736</v>
      </c>
      <c r="C39" s="165">
        <v>3296283.7390000024</v>
      </c>
      <c r="D39" s="165">
        <v>770906.94048783067</v>
      </c>
      <c r="E39" s="165">
        <v>1151079.6939395508</v>
      </c>
      <c r="F39" s="165">
        <v>86070.327056348149</v>
      </c>
      <c r="G39" s="165">
        <v>695827.55052717763</v>
      </c>
      <c r="H39" s="165">
        <v>139195.45834490447</v>
      </c>
      <c r="I39" s="5">
        <f t="shared" si="3"/>
        <v>29786207.421576552</v>
      </c>
      <c r="J39" s="5">
        <f t="shared" si="4"/>
        <v>29320844.316444498</v>
      </c>
      <c r="K39" s="5">
        <f>+'COEF Art 14 F I 2do Sem'!AP40</f>
        <v>31738912.625520367</v>
      </c>
      <c r="L39" s="5">
        <f t="shared" si="0"/>
        <v>0</v>
      </c>
      <c r="M39" s="5">
        <f t="shared" si="1"/>
        <v>2418068.3090758696</v>
      </c>
      <c r="N39" s="5">
        <f t="shared" si="5"/>
        <v>2418068.3090758412</v>
      </c>
      <c r="O39" s="5">
        <f t="shared" si="6"/>
        <v>29320844.316444527</v>
      </c>
      <c r="P39" s="150">
        <f t="shared" si="8"/>
        <v>-1.5623442707745488E-2</v>
      </c>
      <c r="Q39" s="153">
        <f t="shared" si="7"/>
        <v>3.8112714727737704E-3</v>
      </c>
    </row>
    <row r="40" spans="1:17" ht="12.75" customHeight="1">
      <c r="A40" s="4" t="s">
        <v>35</v>
      </c>
      <c r="B40" s="5">
        <v>22729424.757646415</v>
      </c>
      <c r="C40" s="165">
        <v>3168398.8838956035</v>
      </c>
      <c r="D40" s="165">
        <v>740998.31301840919</v>
      </c>
      <c r="E40" s="165">
        <v>1106421.6269984648</v>
      </c>
      <c r="F40" s="165">
        <v>82731.084389171505</v>
      </c>
      <c r="G40" s="165">
        <v>668831.75388989749</v>
      </c>
      <c r="H40" s="165">
        <v>133795.13712527882</v>
      </c>
      <c r="I40" s="5">
        <f t="shared" si="3"/>
        <v>28630601.556963239</v>
      </c>
      <c r="J40" s="5">
        <f t="shared" si="4"/>
        <v>28183292.993849706</v>
      </c>
      <c r="K40" s="5">
        <f>+'COEF Art 14 F I 2do Sem'!AP41</f>
        <v>29333556.867458373</v>
      </c>
      <c r="L40" s="5">
        <f t="shared" si="0"/>
        <v>0</v>
      </c>
      <c r="M40" s="5">
        <f t="shared" si="1"/>
        <v>1150263.8736086674</v>
      </c>
      <c r="N40" s="5">
        <f t="shared" si="5"/>
        <v>1150263.8736086539</v>
      </c>
      <c r="O40" s="5">
        <f t="shared" si="6"/>
        <v>28183292.993849721</v>
      </c>
      <c r="P40" s="150">
        <f t="shared" si="8"/>
        <v>-1.5623442707745981E-2</v>
      </c>
      <c r="Q40" s="153">
        <f t="shared" si="7"/>
        <v>3.6634068049684813E-3</v>
      </c>
    </row>
    <row r="41" spans="1:17" ht="12.75" customHeight="1">
      <c r="A41" s="4" t="s">
        <v>36</v>
      </c>
      <c r="B41" s="5">
        <v>23865620.106751457</v>
      </c>
      <c r="C41" s="165">
        <v>3326780.3702013995</v>
      </c>
      <c r="D41" s="165">
        <v>778039.23446376924</v>
      </c>
      <c r="E41" s="165">
        <v>1161729.2786504049</v>
      </c>
      <c r="F41" s="165">
        <v>86866.634422296353</v>
      </c>
      <c r="G41" s="165">
        <v>702265.2233334136</v>
      </c>
      <c r="H41" s="165">
        <v>140483.26998193964</v>
      </c>
      <c r="I41" s="5">
        <f t="shared" si="3"/>
        <v>30061784.117804684</v>
      </c>
      <c r="J41" s="5">
        <f t="shared" si="4"/>
        <v>29592115.55594752</v>
      </c>
      <c r="K41" s="5">
        <f>+'COEF Art 14 F I 2do Sem'!AP42</f>
        <v>29550187.254239157</v>
      </c>
      <c r="L41" s="5">
        <f t="shared" si="0"/>
        <v>41928.301708362997</v>
      </c>
      <c r="M41" s="5">
        <f t="shared" si="1"/>
        <v>0</v>
      </c>
      <c r="N41" s="5">
        <f t="shared" si="5"/>
        <v>0</v>
      </c>
      <c r="O41" s="5">
        <f t="shared" si="6"/>
        <v>29592115.55594752</v>
      </c>
      <c r="P41" s="150">
        <f t="shared" si="8"/>
        <v>-1.5623442707746458E-2</v>
      </c>
      <c r="Q41" s="153">
        <f t="shared" si="7"/>
        <v>3.8465326789431263E-3</v>
      </c>
    </row>
    <row r="42" spans="1:17" ht="12.75" customHeight="1">
      <c r="A42" s="4" t="s">
        <v>37</v>
      </c>
      <c r="B42" s="5">
        <v>33615760.4188274</v>
      </c>
      <c r="C42" s="165">
        <v>4685914.3567407848</v>
      </c>
      <c r="D42" s="165">
        <v>1095901.9872600343</v>
      </c>
      <c r="E42" s="165">
        <v>1636346.0462358356</v>
      </c>
      <c r="F42" s="165">
        <v>122355.41997518446</v>
      </c>
      <c r="G42" s="165">
        <v>989171.0080213676</v>
      </c>
      <c r="H42" s="165">
        <v>197876.77527098381</v>
      </c>
      <c r="I42" s="5">
        <f t="shared" si="3"/>
        <v>42343326.012331598</v>
      </c>
      <c r="J42" s="5">
        <f t="shared" si="4"/>
        <v>41681777.484322503</v>
      </c>
      <c r="K42" s="5">
        <f>+'COEF Art 14 F I 2do Sem'!AP43</f>
        <v>37551923.26861158</v>
      </c>
      <c r="L42" s="5">
        <f t="shared" si="0"/>
        <v>4129854.2157109231</v>
      </c>
      <c r="M42" s="5">
        <f t="shared" si="1"/>
        <v>0</v>
      </c>
      <c r="N42" s="5">
        <f t="shared" si="5"/>
        <v>0</v>
      </c>
      <c r="O42" s="5">
        <f t="shared" si="6"/>
        <v>41681777.484322503</v>
      </c>
      <c r="P42" s="150">
        <f t="shared" si="8"/>
        <v>-1.5623442707746489E-2</v>
      </c>
      <c r="Q42" s="153">
        <f t="shared" si="7"/>
        <v>5.4180080132073764E-3</v>
      </c>
    </row>
    <row r="43" spans="1:17" s="11" customFormat="1" ht="12.75" customHeight="1">
      <c r="A43" s="4" t="s">
        <v>38</v>
      </c>
      <c r="B43" s="5">
        <v>78865678.184484705</v>
      </c>
      <c r="C43" s="165">
        <v>10993587.800911225</v>
      </c>
      <c r="D43" s="165">
        <v>2571087.2630023924</v>
      </c>
      <c r="E43" s="165">
        <v>3839018.9325781418</v>
      </c>
      <c r="F43" s="165">
        <v>287057.11415309313</v>
      </c>
      <c r="G43" s="165">
        <v>2320686.5296536032</v>
      </c>
      <c r="H43" s="165">
        <v>464237.18768428121</v>
      </c>
      <c r="I43" s="5">
        <f t="shared" si="3"/>
        <v>99341353.012467459</v>
      </c>
      <c r="J43" s="5">
        <f t="shared" si="4"/>
        <v>97789299.075167149</v>
      </c>
      <c r="K43" s="5">
        <f>+'COEF Art 14 F I 2do Sem'!AP44</f>
        <v>92127284.819511026</v>
      </c>
      <c r="L43" s="5">
        <f t="shared" si="0"/>
        <v>5662014.2556561232</v>
      </c>
      <c r="M43" s="5">
        <f t="shared" si="1"/>
        <v>0</v>
      </c>
      <c r="N43" s="5">
        <f t="shared" si="5"/>
        <v>0</v>
      </c>
      <c r="O43" s="5">
        <f t="shared" si="6"/>
        <v>97789299.075167149</v>
      </c>
      <c r="P43" s="150">
        <f t="shared" si="8"/>
        <v>-1.562344270774654E-2</v>
      </c>
      <c r="Q43" s="153">
        <f t="shared" si="7"/>
        <v>1.2711147124051206E-2</v>
      </c>
    </row>
    <row r="44" spans="1:17" ht="12.75" customHeight="1">
      <c r="A44" s="4" t="s">
        <v>39</v>
      </c>
      <c r="B44" s="5">
        <v>1632141824.3926067</v>
      </c>
      <c r="C44" s="165">
        <v>227514615.52167961</v>
      </c>
      <c r="D44" s="165">
        <v>53209192.550060079</v>
      </c>
      <c r="E44" s="165">
        <v>79449305.562790751</v>
      </c>
      <c r="F44" s="165">
        <v>5940707.4507460194</v>
      </c>
      <c r="G44" s="165">
        <v>48027096.622334413</v>
      </c>
      <c r="H44" s="165">
        <v>9607486.3983985726</v>
      </c>
      <c r="I44" s="5">
        <f t="shared" si="3"/>
        <v>2055890228.4986165</v>
      </c>
      <c r="J44" s="5">
        <f t="shared" si="4"/>
        <v>2023770145.3002524</v>
      </c>
      <c r="K44" s="5">
        <f>+'COEF Art 14 F I 2do Sem'!AP45</f>
        <v>2024925258.465647</v>
      </c>
      <c r="L44" s="5">
        <f t="shared" si="0"/>
        <v>0</v>
      </c>
      <c r="M44" s="5">
        <f t="shared" si="1"/>
        <v>1155113.1653945446</v>
      </c>
      <c r="N44" s="5">
        <f t="shared" si="5"/>
        <v>1155113.1653945311</v>
      </c>
      <c r="O44" s="5">
        <f t="shared" si="6"/>
        <v>2023770145.3002524</v>
      </c>
      <c r="P44" s="150">
        <f t="shared" si="8"/>
        <v>-1.5623442707746512E-2</v>
      </c>
      <c r="Q44" s="153">
        <f t="shared" si="7"/>
        <v>0.26305986754645344</v>
      </c>
    </row>
    <row r="45" spans="1:17" ht="12.75" customHeight="1">
      <c r="A45" s="4" t="s">
        <v>40</v>
      </c>
      <c r="B45" s="5">
        <v>8429363.361224059</v>
      </c>
      <c r="C45" s="165">
        <v>1175022.4983880459</v>
      </c>
      <c r="D45" s="165">
        <v>274804.31630303129</v>
      </c>
      <c r="E45" s="165">
        <v>410324.0633729308</v>
      </c>
      <c r="F45" s="165">
        <v>30681.391149145355</v>
      </c>
      <c r="G45" s="165">
        <v>248040.851943079</v>
      </c>
      <c r="H45" s="165">
        <v>49618.846003322993</v>
      </c>
      <c r="I45" s="5">
        <f t="shared" si="3"/>
        <v>10617855.328383615</v>
      </c>
      <c r="J45" s="5">
        <f t="shared" si="4"/>
        <v>10451967.873981474</v>
      </c>
      <c r="K45" s="5">
        <f>+'COEF Art 14 F I 2do Sem'!AP46</f>
        <v>7967495.9191663656</v>
      </c>
      <c r="L45" s="5">
        <f t="shared" si="0"/>
        <v>2484471.9548151083</v>
      </c>
      <c r="M45" s="5">
        <f t="shared" si="1"/>
        <v>0</v>
      </c>
      <c r="N45" s="5">
        <f t="shared" si="5"/>
        <v>0</v>
      </c>
      <c r="O45" s="5">
        <f t="shared" si="6"/>
        <v>10451967.873981474</v>
      </c>
      <c r="P45" s="150">
        <f t="shared" si="8"/>
        <v>-1.5623442707746403E-2</v>
      </c>
      <c r="Q45" s="153">
        <f t="shared" si="7"/>
        <v>1.358599587465221E-3</v>
      </c>
    </row>
    <row r="46" spans="1:17" s="11" customFormat="1" ht="12.75" customHeight="1">
      <c r="A46" s="4" t="s">
        <v>41</v>
      </c>
      <c r="B46" s="5">
        <v>35489552.210647263</v>
      </c>
      <c r="C46" s="165">
        <v>4947114.0960723981</v>
      </c>
      <c r="D46" s="165">
        <v>1156989.1714492936</v>
      </c>
      <c r="E46" s="165">
        <v>1727558.3749712659</v>
      </c>
      <c r="F46" s="165">
        <v>129175.69054998791</v>
      </c>
      <c r="G46" s="165">
        <v>1044308.8508796986</v>
      </c>
      <c r="H46" s="165">
        <v>208906.71696127759</v>
      </c>
      <c r="I46" s="5">
        <f t="shared" si="3"/>
        <v>44703605.111531183</v>
      </c>
      <c r="J46" s="5">
        <f t="shared" si="4"/>
        <v>44005180.898241453</v>
      </c>
      <c r="K46" s="5">
        <f>+'COEF Art 14 F I 2do Sem'!AP47</f>
        <v>50817612.372860022</v>
      </c>
      <c r="L46" s="5">
        <f t="shared" si="0"/>
        <v>0</v>
      </c>
      <c r="M46" s="5">
        <f t="shared" si="1"/>
        <v>6812431.474618569</v>
      </c>
      <c r="N46" s="5">
        <f t="shared" si="5"/>
        <v>6812431.4746184889</v>
      </c>
      <c r="O46" s="5">
        <f t="shared" si="6"/>
        <v>44005180.898241535</v>
      </c>
      <c r="P46" s="150">
        <f t="shared" si="8"/>
        <v>-1.5623442707744649E-2</v>
      </c>
      <c r="Q46" s="153">
        <f t="shared" si="7"/>
        <v>5.7200157267522558E-3</v>
      </c>
    </row>
    <row r="47" spans="1:17" ht="12.75" customHeight="1">
      <c r="A47" s="4" t="s">
        <v>42</v>
      </c>
      <c r="B47" s="5">
        <v>17878423.476945031</v>
      </c>
      <c r="C47" s="165">
        <v>2492187.0040335846</v>
      </c>
      <c r="D47" s="165">
        <v>582851.60214572831</v>
      </c>
      <c r="E47" s="165">
        <v>870284.86653075158</v>
      </c>
      <c r="F47" s="165">
        <v>65074.298060222573</v>
      </c>
      <c r="G47" s="165">
        <v>526087.10771920381</v>
      </c>
      <c r="H47" s="165">
        <v>105240.06419814721</v>
      </c>
      <c r="I47" s="5">
        <f t="shared" si="3"/>
        <v>22520148.41963267</v>
      </c>
      <c r="J47" s="5">
        <f t="shared" si="4"/>
        <v>22168306.171028592</v>
      </c>
      <c r="K47" s="5">
        <f>+'COEF Art 14 F I 2do Sem'!AP48</f>
        <v>14838212.530050963</v>
      </c>
      <c r="L47" s="5">
        <f t="shared" si="0"/>
        <v>7330093.6409776285</v>
      </c>
      <c r="M47" s="5">
        <f t="shared" si="1"/>
        <v>0</v>
      </c>
      <c r="N47" s="5">
        <f t="shared" si="5"/>
        <v>0</v>
      </c>
      <c r="O47" s="5">
        <f t="shared" si="6"/>
        <v>22168306.171028592</v>
      </c>
      <c r="P47" s="150">
        <f t="shared" si="8"/>
        <v>-1.5623442707746453E-2</v>
      </c>
      <c r="Q47" s="153">
        <f t="shared" si="7"/>
        <v>2.8815484301033686E-3</v>
      </c>
    </row>
    <row r="48" spans="1:17" ht="12.75" customHeight="1">
      <c r="A48" s="4" t="s">
        <v>43</v>
      </c>
      <c r="B48" s="5">
        <v>20034102.504858654</v>
      </c>
      <c r="C48" s="165">
        <v>2792680.7956233155</v>
      </c>
      <c r="D48" s="165">
        <v>653128.54668458155</v>
      </c>
      <c r="E48" s="165">
        <v>975218.88588151825</v>
      </c>
      <c r="F48" s="165">
        <v>72920.588297475173</v>
      </c>
      <c r="G48" s="165">
        <v>589519.71107086167</v>
      </c>
      <c r="H48" s="165">
        <v>117929.31499147242</v>
      </c>
      <c r="I48" s="5">
        <f t="shared" si="3"/>
        <v>25235500.347407877</v>
      </c>
      <c r="J48" s="5">
        <f t="shared" si="4"/>
        <v>24841234.953528833</v>
      </c>
      <c r="K48" s="5">
        <f>+'COEF Art 14 F I 2do Sem'!AP49</f>
        <v>25285420.846385002</v>
      </c>
      <c r="L48" s="5">
        <f t="shared" si="0"/>
        <v>0</v>
      </c>
      <c r="M48" s="5">
        <f t="shared" si="1"/>
        <v>444185.89285616949</v>
      </c>
      <c r="N48" s="5">
        <f t="shared" si="5"/>
        <v>444185.89285616425</v>
      </c>
      <c r="O48" s="5">
        <f t="shared" si="6"/>
        <v>24841234.953528836</v>
      </c>
      <c r="P48" s="150">
        <f t="shared" si="8"/>
        <v>-1.5623442707746389E-2</v>
      </c>
      <c r="Q48" s="153">
        <f t="shared" si="7"/>
        <v>3.2289892168540285E-3</v>
      </c>
    </row>
    <row r="49" spans="1:17" ht="12.75" customHeight="1">
      <c r="A49" s="4" t="s">
        <v>44</v>
      </c>
      <c r="B49" s="5">
        <v>57641254.447356209</v>
      </c>
      <c r="C49" s="165">
        <v>8034980.5683448752</v>
      </c>
      <c r="D49" s="165">
        <v>1879153.2456793501</v>
      </c>
      <c r="E49" s="165">
        <v>2805857.6584267309</v>
      </c>
      <c r="F49" s="165">
        <v>209803.9671847694</v>
      </c>
      <c r="G49" s="165">
        <v>1696140.6511385518</v>
      </c>
      <c r="H49" s="165">
        <v>339301.13168669952</v>
      </c>
      <c r="I49" s="5">
        <f t="shared" si="3"/>
        <v>72606491.669817194</v>
      </c>
      <c r="J49" s="5">
        <f t="shared" si="4"/>
        <v>71472128.307003334</v>
      </c>
      <c r="K49" s="5">
        <f>+'COEF Art 14 F I 2do Sem'!AP50</f>
        <v>48344752.350562721</v>
      </c>
      <c r="L49" s="5">
        <f t="shared" si="0"/>
        <v>23127375.956440613</v>
      </c>
      <c r="M49" s="5">
        <f t="shared" si="1"/>
        <v>0</v>
      </c>
      <c r="N49" s="5">
        <f t="shared" si="5"/>
        <v>0</v>
      </c>
      <c r="O49" s="5">
        <f t="shared" si="6"/>
        <v>71472128.307003334</v>
      </c>
      <c r="P49" s="150">
        <f t="shared" si="8"/>
        <v>-1.5623442707746469E-2</v>
      </c>
      <c r="Q49" s="153">
        <f t="shared" si="7"/>
        <v>9.2903083136024744E-3</v>
      </c>
    </row>
    <row r="50" spans="1:17" ht="12.75" customHeight="1">
      <c r="A50" s="4" t="s">
        <v>45</v>
      </c>
      <c r="B50" s="5">
        <v>49603321.385846741</v>
      </c>
      <c r="C50" s="165">
        <v>6914522.0256205769</v>
      </c>
      <c r="D50" s="165">
        <v>1617109.885486976</v>
      </c>
      <c r="E50" s="165">
        <v>2414587.6166000795</v>
      </c>
      <c r="F50" s="165">
        <v>180547.31306717926</v>
      </c>
      <c r="G50" s="165">
        <v>1459617.9531600021</v>
      </c>
      <c r="H50" s="165">
        <v>291986.41221467755</v>
      </c>
      <c r="I50" s="5">
        <f t="shared" si="3"/>
        <v>62481692.591996238</v>
      </c>
      <c r="J50" s="5">
        <f t="shared" si="4"/>
        <v>61505513.447502159</v>
      </c>
      <c r="K50" s="5">
        <f>+'COEF Art 14 F I 2do Sem'!AP51</f>
        <v>61701274.602763608</v>
      </c>
      <c r="L50" s="5">
        <f t="shared" si="0"/>
        <v>0</v>
      </c>
      <c r="M50" s="5">
        <f t="shared" si="1"/>
        <v>195761.15526144952</v>
      </c>
      <c r="N50" s="5">
        <f t="shared" si="5"/>
        <v>195761.15526144722</v>
      </c>
      <c r="O50" s="5">
        <f t="shared" si="6"/>
        <v>61505513.447502159</v>
      </c>
      <c r="P50" s="150">
        <f t="shared" si="8"/>
        <v>-1.5623442707746451E-2</v>
      </c>
      <c r="Q50" s="153">
        <f t="shared" si="7"/>
        <v>7.9947973629564892E-3</v>
      </c>
    </row>
    <row r="51" spans="1:17" ht="12.75" customHeight="1">
      <c r="A51" s="4" t="s">
        <v>46</v>
      </c>
      <c r="B51" s="5">
        <v>448838144.40804237</v>
      </c>
      <c r="C51" s="165">
        <v>62566399.76398024</v>
      </c>
      <c r="D51" s="165">
        <v>14632500.002569864</v>
      </c>
      <c r="E51" s="165">
        <v>21848517.298171185</v>
      </c>
      <c r="F51" s="165">
        <v>1633691.4285351201</v>
      </c>
      <c r="G51" s="165">
        <v>13207426.344396539</v>
      </c>
      <c r="H51" s="165">
        <v>2642053.7131247688</v>
      </c>
      <c r="I51" s="5">
        <f t="shared" si="3"/>
        <v>565368732.9588201</v>
      </c>
      <c r="J51" s="5">
        <f t="shared" si="4"/>
        <v>556535726.95068681</v>
      </c>
      <c r="K51" s="5">
        <f>+'COEF Art 14 F I 2do Sem'!AP52</f>
        <v>504650446.05240363</v>
      </c>
      <c r="L51" s="5">
        <f t="shared" si="0"/>
        <v>51885280.898283184</v>
      </c>
      <c r="M51" s="5">
        <f t="shared" si="1"/>
        <v>0</v>
      </c>
      <c r="N51" s="5">
        <f t="shared" si="5"/>
        <v>0</v>
      </c>
      <c r="O51" s="5">
        <f t="shared" si="6"/>
        <v>556535726.95068681</v>
      </c>
      <c r="P51" s="150">
        <f t="shared" si="8"/>
        <v>-1.5623442707746387E-2</v>
      </c>
      <c r="Q51" s="153">
        <f t="shared" si="7"/>
        <v>7.2341325400269801E-2</v>
      </c>
    </row>
    <row r="52" spans="1:17" ht="12.75" customHeight="1">
      <c r="A52" s="4" t="s">
        <v>47</v>
      </c>
      <c r="B52" s="5">
        <v>867269682.30777323</v>
      </c>
      <c r="C52" s="165">
        <v>120894229.51788679</v>
      </c>
      <c r="D52" s="165">
        <v>28273719.127268251</v>
      </c>
      <c r="E52" s="165">
        <v>42216903.559013307</v>
      </c>
      <c r="F52" s="165">
        <v>3156708.1895038658</v>
      </c>
      <c r="G52" s="165">
        <v>25520113.636765264</v>
      </c>
      <c r="H52" s="165">
        <v>5105121.1065044533</v>
      </c>
      <c r="I52" s="5">
        <f t="shared" si="3"/>
        <v>1092436477.444715</v>
      </c>
      <c r="J52" s="5">
        <f t="shared" si="4"/>
        <v>1075368858.7275052</v>
      </c>
      <c r="K52" s="5">
        <f>+'COEF Art 14 F I 2do Sem'!AP53</f>
        <v>1105211431.8110678</v>
      </c>
      <c r="L52" s="5">
        <f t="shared" si="0"/>
        <v>0</v>
      </c>
      <c r="M52" s="5">
        <f t="shared" si="1"/>
        <v>29842573.083562613</v>
      </c>
      <c r="N52" s="5">
        <f t="shared" si="5"/>
        <v>29842573.083562262</v>
      </c>
      <c r="O52" s="5">
        <f t="shared" si="6"/>
        <v>1075368858.7275054</v>
      </c>
      <c r="P52" s="150">
        <f t="shared" si="8"/>
        <v>-1.5623442707746198E-2</v>
      </c>
      <c r="Q52" s="153">
        <f t="shared" si="7"/>
        <v>0.13978187700682213</v>
      </c>
    </row>
    <row r="53" spans="1:17" s="11" customFormat="1" ht="12.75" customHeight="1">
      <c r="A53" s="4" t="s">
        <v>48</v>
      </c>
      <c r="B53" s="5">
        <v>233698670.29378071</v>
      </c>
      <c r="C53" s="165">
        <v>32576741.999491479</v>
      </c>
      <c r="D53" s="165">
        <v>7618772.6829329738</v>
      </c>
      <c r="E53" s="165">
        <v>11375970.389520625</v>
      </c>
      <c r="F53" s="165">
        <v>850621.80938863102</v>
      </c>
      <c r="G53" s="165">
        <v>6876772.8704503868</v>
      </c>
      <c r="H53" s="165">
        <v>1375650.5486322497</v>
      </c>
      <c r="I53" s="5">
        <f t="shared" si="3"/>
        <v>294373200.59419709</v>
      </c>
      <c r="J53" s="5">
        <f t="shared" si="4"/>
        <v>289774077.76001769</v>
      </c>
      <c r="K53" s="5">
        <f>+'COEF Art 14 F I 2do Sem'!AP54</f>
        <v>280708676.48732078</v>
      </c>
      <c r="L53" s="5">
        <f t="shared" si="0"/>
        <v>9065401.2726969123</v>
      </c>
      <c r="M53" s="5">
        <f t="shared" si="1"/>
        <v>0</v>
      </c>
      <c r="N53" s="5">
        <f t="shared" si="5"/>
        <v>0</v>
      </c>
      <c r="O53" s="5">
        <f t="shared" si="6"/>
        <v>289774077.76001769</v>
      </c>
      <c r="P53" s="150">
        <f t="shared" si="8"/>
        <v>-1.5623442707746484E-2</v>
      </c>
      <c r="Q53" s="153">
        <f t="shared" si="7"/>
        <v>3.7666298562101061E-2</v>
      </c>
    </row>
    <row r="54" spans="1:17" s="11" customFormat="1" ht="12.75" customHeight="1">
      <c r="A54" s="4" t="s">
        <v>49</v>
      </c>
      <c r="B54" s="5">
        <v>74490713.973411933</v>
      </c>
      <c r="C54" s="165">
        <v>10383733.751754835</v>
      </c>
      <c r="D54" s="165">
        <v>2428459.7599095022</v>
      </c>
      <c r="E54" s="165">
        <v>3626054.6771212677</v>
      </c>
      <c r="F54" s="165">
        <v>271133.01852792315</v>
      </c>
      <c r="G54" s="165">
        <v>2191949.6602564594</v>
      </c>
      <c r="H54" s="165">
        <v>438484.27300298237</v>
      </c>
      <c r="I54" s="5">
        <f t="shared" si="3"/>
        <v>93830529.113984898</v>
      </c>
      <c r="J54" s="5">
        <f t="shared" si="4"/>
        <v>92364573.218135014</v>
      </c>
      <c r="K54" s="5">
        <f>+'COEF Art 14 F I 2do Sem'!AP55</f>
        <v>119295065.64519764</v>
      </c>
      <c r="L54" s="5">
        <f t="shared" si="0"/>
        <v>0</v>
      </c>
      <c r="M54" s="5">
        <f t="shared" si="1"/>
        <v>26930492.427062631</v>
      </c>
      <c r="N54" s="5">
        <f t="shared" si="5"/>
        <v>26930492.427062314</v>
      </c>
      <c r="O54" s="5">
        <f t="shared" si="6"/>
        <v>92364573.218135327</v>
      </c>
      <c r="P54" s="150">
        <f t="shared" si="8"/>
        <v>-1.5623442707743171E-2</v>
      </c>
      <c r="Q54" s="153">
        <f t="shared" si="7"/>
        <v>1.2006013851510072E-2</v>
      </c>
    </row>
    <row r="55" spans="1:17" ht="12.75" customHeight="1">
      <c r="A55" s="4" t="s">
        <v>50</v>
      </c>
      <c r="B55" s="5">
        <v>14967118.188932518</v>
      </c>
      <c r="C55" s="165">
        <v>2086361.6686557017</v>
      </c>
      <c r="D55" s="165">
        <v>487940.6076924649</v>
      </c>
      <c r="E55" s="165">
        <v>728568.51568608638</v>
      </c>
      <c r="F55" s="165">
        <v>54477.661936196666</v>
      </c>
      <c r="G55" s="165">
        <v>440419.58895653515</v>
      </c>
      <c r="H55" s="165">
        <v>88102.873337558223</v>
      </c>
      <c r="I55" s="5">
        <f t="shared" si="3"/>
        <v>18852989.105197065</v>
      </c>
      <c r="J55" s="5">
        <f t="shared" si="4"/>
        <v>18558440.51004225</v>
      </c>
      <c r="K55" s="5">
        <f>+'COEF Art 14 F I 2do Sem'!AP56</f>
        <v>13664328.15629768</v>
      </c>
      <c r="L55" s="5">
        <f t="shared" si="0"/>
        <v>4894112.3537445702</v>
      </c>
      <c r="M55" s="5">
        <f t="shared" si="1"/>
        <v>0</v>
      </c>
      <c r="N55" s="5">
        <f t="shared" si="5"/>
        <v>0</v>
      </c>
      <c r="O55" s="5">
        <f t="shared" si="6"/>
        <v>18558440.51004225</v>
      </c>
      <c r="P55" s="150">
        <f t="shared" si="8"/>
        <v>-1.5623442707746455E-2</v>
      </c>
      <c r="Q55" s="153">
        <f t="shared" si="7"/>
        <v>2.4123198544942197E-3</v>
      </c>
    </row>
    <row r="56" spans="1:17" ht="12.75" customHeight="1">
      <c r="A56" s="4" t="s">
        <v>51</v>
      </c>
      <c r="B56" s="5">
        <v>20620364.571366943</v>
      </c>
      <c r="C56" s="165">
        <v>2874403.5887428508</v>
      </c>
      <c r="D56" s="165">
        <v>672241.1818216932</v>
      </c>
      <c r="E56" s="165">
        <v>1003756.9169311323</v>
      </c>
      <c r="F56" s="165">
        <v>75054.478486761669</v>
      </c>
      <c r="G56" s="165">
        <v>606770.94775470882</v>
      </c>
      <c r="H56" s="165">
        <v>121380.30481704809</v>
      </c>
      <c r="I56" s="5">
        <f t="shared" si="3"/>
        <v>25973971.989921138</v>
      </c>
      <c r="J56" s="5">
        <f t="shared" si="4"/>
        <v>25568169.126643993</v>
      </c>
      <c r="K56" s="5">
        <f>+'COEF Art 14 F I 2do Sem'!AP57</f>
        <v>9572924.0988758318</v>
      </c>
      <c r="L56" s="5">
        <f t="shared" si="0"/>
        <v>15995245.027768161</v>
      </c>
      <c r="M56" s="5">
        <f t="shared" si="1"/>
        <v>0</v>
      </c>
      <c r="N56" s="5">
        <f t="shared" si="5"/>
        <v>0</v>
      </c>
      <c r="O56" s="5">
        <f t="shared" si="6"/>
        <v>25568169.126643993</v>
      </c>
      <c r="P56" s="150">
        <f t="shared" si="8"/>
        <v>-1.5623442707746481E-2</v>
      </c>
      <c r="Q56" s="153">
        <f t="shared" si="7"/>
        <v>3.3234797931374791E-3</v>
      </c>
    </row>
    <row r="57" spans="1:17" s="157" customFormat="1" ht="16.5" customHeight="1" thickBot="1">
      <c r="A57" s="6" t="s">
        <v>52</v>
      </c>
      <c r="B57" s="7">
        <f>SUM(B6:B56)</f>
        <v>6204450110.9785919</v>
      </c>
      <c r="C57" s="7">
        <f t="shared" ref="C57:I57" si="9">SUM(C6:C56)</f>
        <v>864877708.8033129</v>
      </c>
      <c r="D57" s="7">
        <f t="shared" si="9"/>
        <v>202270278.04103923</v>
      </c>
      <c r="E57" s="7">
        <f t="shared" si="9"/>
        <v>302019864.54190272</v>
      </c>
      <c r="F57" s="7">
        <f t="shared" si="9"/>
        <v>22583100.592860129</v>
      </c>
      <c r="G57" s="7">
        <f t="shared" si="9"/>
        <v>182570975.46000007</v>
      </c>
      <c r="H57" s="7">
        <f t="shared" si="9"/>
        <v>36522052.900000021</v>
      </c>
      <c r="I57" s="7">
        <f t="shared" si="9"/>
        <v>7815294091.317709</v>
      </c>
      <c r="J57" s="7">
        <f>SUM(J6:J56)</f>
        <v>7693192291.8378115</v>
      </c>
      <c r="K57" s="7">
        <f>SUM(K6:K56)</f>
        <v>7693192291.8378172</v>
      </c>
      <c r="L57" s="7">
        <f t="shared" ref="L57:O57" si="10">SUM(L6:L56)</f>
        <v>241459072.68532583</v>
      </c>
      <c r="M57" s="7">
        <f t="shared" si="10"/>
        <v>241459072.68532866</v>
      </c>
      <c r="N57" s="7">
        <f t="shared" si="10"/>
        <v>241459072.6853258</v>
      </c>
      <c r="O57" s="7">
        <f t="shared" si="10"/>
        <v>7693192291.8378153</v>
      </c>
      <c r="P57" s="151">
        <f t="shared" si="8"/>
        <v>-1.562344270774672E-2</v>
      </c>
      <c r="Q57" s="154">
        <f>SUM(Q6:Q56)</f>
        <v>1</v>
      </c>
    </row>
    <row r="58" spans="1:17" ht="15" thickTop="1">
      <c r="K58" s="158"/>
      <c r="L58" s="159"/>
      <c r="M58" s="159"/>
      <c r="N58" s="159"/>
      <c r="O58" s="160"/>
      <c r="P58" s="159"/>
      <c r="Q58" s="161"/>
    </row>
    <row r="59" spans="1:17">
      <c r="A59" s="98" t="s">
        <v>236</v>
      </c>
      <c r="B59" s="98"/>
      <c r="C59" s="98"/>
      <c r="D59" s="98"/>
      <c r="E59" s="98"/>
      <c r="F59" s="98"/>
      <c r="G59" s="98"/>
      <c r="H59" s="98"/>
      <c r="I59" s="274">
        <v>2.8299999999999999E-2</v>
      </c>
      <c r="K59" s="162"/>
    </row>
    <row r="60" spans="1:17">
      <c r="A60" s="98" t="s">
        <v>237</v>
      </c>
      <c r="B60" s="98"/>
      <c r="C60" s="98"/>
      <c r="D60" s="98"/>
      <c r="E60" s="98"/>
      <c r="F60" s="98"/>
      <c r="G60" s="98"/>
      <c r="H60" s="98"/>
      <c r="I60" s="274">
        <f>+(K57-I57)/I57</f>
        <v>-1.5623442707746476E-2</v>
      </c>
      <c r="K60" s="163"/>
    </row>
    <row r="64" spans="1:17">
      <c r="N64" s="164"/>
    </row>
  </sheetData>
  <mergeCells count="16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  <mergeCell ref="L3:L4"/>
    <mergeCell ref="M3:M4"/>
    <mergeCell ref="K3:K4"/>
  </mergeCells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60"/>
  <sheetViews>
    <sheetView showGridLines="0" topLeftCell="A4" zoomScale="89" zoomScaleNormal="89" workbookViewId="0">
      <selection activeCell="A61" sqref="A61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81" customWidth="1"/>
    <col min="4" max="4" width="2.140625" style="11" customWidth="1"/>
    <col min="5" max="5" width="17.28515625" style="14" customWidth="1"/>
    <col min="6" max="6" width="15.7109375" style="81" customWidth="1"/>
    <col min="7" max="7" width="2" style="11" customWidth="1"/>
    <col min="8" max="8" width="16.140625" style="81" customWidth="1"/>
    <col min="9" max="9" width="2.140625" style="11" customWidth="1"/>
    <col min="10" max="10" width="17.85546875" style="14" customWidth="1"/>
    <col min="11" max="12" width="18.42578125" style="14" customWidth="1"/>
    <col min="13" max="13" width="15.7109375" style="14" customWidth="1"/>
    <col min="14" max="14" width="15.7109375" style="81" customWidth="1"/>
    <col min="15" max="16384" width="9.7109375" style="14"/>
  </cols>
  <sheetData>
    <row r="1" spans="1:14" s="96" customFormat="1" ht="20.25">
      <c r="A1" s="388" t="s">
        <v>257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ht="30.75" customHeight="1" thickBot="1">
      <c r="A2" s="368"/>
      <c r="B2" s="389" t="s">
        <v>127</v>
      </c>
      <c r="C2" s="390"/>
      <c r="D2" s="369"/>
      <c r="E2" s="391" t="s">
        <v>129</v>
      </c>
      <c r="F2" s="391"/>
      <c r="G2" s="369"/>
      <c r="H2" s="370" t="s">
        <v>128</v>
      </c>
      <c r="I2" s="369"/>
      <c r="J2" s="368"/>
      <c r="K2" s="368"/>
      <c r="L2" s="368"/>
      <c r="M2" s="368"/>
      <c r="N2" s="371"/>
    </row>
    <row r="3" spans="1:14" ht="39" customHeight="1" thickBot="1">
      <c r="A3" s="8" t="s">
        <v>0</v>
      </c>
      <c r="B3" s="8" t="s">
        <v>154</v>
      </c>
      <c r="C3" s="109" t="s">
        <v>115</v>
      </c>
      <c r="E3" s="86" t="s">
        <v>243</v>
      </c>
      <c r="F3" s="109" t="s">
        <v>116</v>
      </c>
      <c r="H3" s="109" t="s">
        <v>122</v>
      </c>
      <c r="J3" s="246" t="s">
        <v>119</v>
      </c>
      <c r="K3" s="246" t="s">
        <v>120</v>
      </c>
      <c r="L3" s="246" t="s">
        <v>121</v>
      </c>
      <c r="M3" s="246" t="s">
        <v>159</v>
      </c>
      <c r="N3" s="256" t="s">
        <v>256</v>
      </c>
    </row>
    <row r="4" spans="1:14" s="17" customFormat="1" ht="11.25">
      <c r="A4" s="87"/>
      <c r="B4" s="99" t="s">
        <v>57</v>
      </c>
      <c r="C4" s="108" t="s">
        <v>75</v>
      </c>
      <c r="D4" s="16"/>
      <c r="E4" s="88" t="s">
        <v>56</v>
      </c>
      <c r="F4" s="108" t="s">
        <v>76</v>
      </c>
      <c r="G4" s="16"/>
      <c r="H4" s="249" t="s">
        <v>72</v>
      </c>
      <c r="I4" s="16"/>
      <c r="J4" s="117">
        <f>+M4*0.35</f>
        <v>74598519.736363634</v>
      </c>
      <c r="K4" s="117">
        <f>+M4*0.35</f>
        <v>74598519.736363634</v>
      </c>
      <c r="L4" s="117">
        <f>+M4*0.3</f>
        <v>63941588.345454544</v>
      </c>
      <c r="M4" s="117">
        <f>+'PART PEF 2020'!F12</f>
        <v>213138627.81818181</v>
      </c>
      <c r="N4" s="118"/>
    </row>
    <row r="5" spans="1:14" s="25" customFormat="1" ht="23.25" customHeight="1" thickBot="1">
      <c r="A5" s="18"/>
      <c r="B5" s="18"/>
      <c r="C5" s="89"/>
      <c r="D5" s="19"/>
      <c r="E5" s="90"/>
      <c r="F5" s="91"/>
      <c r="G5" s="19"/>
      <c r="H5" s="21"/>
      <c r="I5" s="19"/>
      <c r="J5" s="117" t="s">
        <v>117</v>
      </c>
      <c r="K5" s="117" t="s">
        <v>71</v>
      </c>
      <c r="L5" s="117" t="s">
        <v>118</v>
      </c>
      <c r="M5" s="119" t="s">
        <v>130</v>
      </c>
      <c r="N5" s="120" t="s">
        <v>73</v>
      </c>
    </row>
    <row r="6" spans="1:14" ht="13.5" thickTop="1">
      <c r="A6" s="2" t="s">
        <v>1</v>
      </c>
      <c r="B6" s="121">
        <v>2639</v>
      </c>
      <c r="C6" s="110">
        <f t="shared" ref="C6:C56" si="0">+B6/$B$57</f>
        <v>5.1547962458863201E-4</v>
      </c>
      <c r="E6" s="92">
        <v>2911</v>
      </c>
      <c r="F6" s="110">
        <f t="shared" ref="F6:F57" si="1">(E6/E$57)</f>
        <v>5.2610205367759066E-4</v>
      </c>
      <c r="H6" s="122">
        <f>+'COEF Art 14 F I 2do Sem'!AQ7</f>
        <v>4.4489166671224335E-4</v>
      </c>
      <c r="J6" s="123">
        <f t="shared" ref="J6:J56" si="2">+C6*J$4</f>
        <v>38454.01694856838</v>
      </c>
      <c r="K6" s="124">
        <f t="shared" ref="K6:K56" si="3">+F6*K$4</f>
        <v>39246.434434609189</v>
      </c>
      <c r="L6" s="124">
        <f t="shared" ref="L6:L56" si="4">+H6*L$4</f>
        <v>28447.079811237425</v>
      </c>
      <c r="M6" s="124">
        <f>SUM(J6:L6)</f>
        <v>106147.531194415</v>
      </c>
      <c r="N6" s="125">
        <f>+M6/M$57</f>
        <v>4.9802108740685093E-4</v>
      </c>
    </row>
    <row r="7" spans="1:14">
      <c r="A7" s="4" t="s">
        <v>2</v>
      </c>
      <c r="B7" s="126">
        <v>2439</v>
      </c>
      <c r="C7" s="111">
        <f t="shared" si="0"/>
        <v>4.7641334004231659E-4</v>
      </c>
      <c r="E7" s="93">
        <v>2627</v>
      </c>
      <c r="F7" s="111">
        <f t="shared" si="1"/>
        <v>4.7477502405050869E-4</v>
      </c>
      <c r="H7" s="127">
        <f>+'COEF Art 14 F I 2do Sem'!AQ8</f>
        <v>2.4628636812629575E-3</v>
      </c>
      <c r="J7" s="128">
        <f t="shared" si="2"/>
        <v>35539.729949813671</v>
      </c>
      <c r="K7" s="129">
        <f t="shared" si="3"/>
        <v>35417.514001964395</v>
      </c>
      <c r="L7" s="129">
        <f t="shared" si="4"/>
        <v>157479.4156582868</v>
      </c>
      <c r="M7" s="129">
        <f t="shared" ref="M7:M56" si="5">SUM(J7:L7)</f>
        <v>228436.65961006487</v>
      </c>
      <c r="N7" s="130">
        <f t="shared" ref="N7:N56" si="6">+M7/M$57</f>
        <v>1.0717750318113761E-3</v>
      </c>
    </row>
    <row r="8" spans="1:14">
      <c r="A8" s="4" t="s">
        <v>3</v>
      </c>
      <c r="B8" s="126">
        <v>1292</v>
      </c>
      <c r="C8" s="111">
        <f t="shared" si="0"/>
        <v>2.5236819816919762E-4</v>
      </c>
      <c r="E8" s="93">
        <v>1485</v>
      </c>
      <c r="F8" s="111">
        <f t="shared" si="1"/>
        <v>2.6838253167681971E-4</v>
      </c>
      <c r="H8" s="127">
        <f>+'COEF Art 14 F I 2do Sem'!AQ9</f>
        <v>2.6600584685636587E-3</v>
      </c>
      <c r="J8" s="128">
        <f t="shared" si="2"/>
        <v>18826.294011955419</v>
      </c>
      <c r="K8" s="129">
        <f t="shared" si="3"/>
        <v>20020.939586188473</v>
      </c>
      <c r="L8" s="129">
        <f t="shared" si="4"/>
        <v>170088.36357173769</v>
      </c>
      <c r="M8" s="129">
        <f t="shared" si="5"/>
        <v>208935.59716988157</v>
      </c>
      <c r="N8" s="130">
        <f t="shared" si="6"/>
        <v>9.8028029601520349E-4</v>
      </c>
    </row>
    <row r="9" spans="1:14" ht="13.5" customHeight="1">
      <c r="A9" s="4" t="s">
        <v>4</v>
      </c>
      <c r="B9" s="126">
        <v>34353</v>
      </c>
      <c r="C9" s="111">
        <f t="shared" si="0"/>
        <v>6.7102203650978689E-3</v>
      </c>
      <c r="E9" s="93">
        <v>37797</v>
      </c>
      <c r="F9" s="111">
        <f t="shared" si="1"/>
        <v>6.8310131648409121E-3</v>
      </c>
      <c r="H9" s="127">
        <f>+'COEF Art 14 F I 2do Sem'!AQ10</f>
        <v>8.1106325111295844E-3</v>
      </c>
      <c r="J9" s="128">
        <f t="shared" si="2"/>
        <v>500572.50634110259</v>
      </c>
      <c r="K9" s="129">
        <f t="shared" si="3"/>
        <v>509583.47039674461</v>
      </c>
      <c r="L9" s="129">
        <f t="shared" si="4"/>
        <v>518606.72524790815</v>
      </c>
      <c r="M9" s="129">
        <f t="shared" si="5"/>
        <v>1528762.7019857555</v>
      </c>
      <c r="N9" s="130">
        <f t="shared" si="6"/>
        <v>7.1726214888174497E-3</v>
      </c>
    </row>
    <row r="10" spans="1:14">
      <c r="A10" s="4" t="s">
        <v>5</v>
      </c>
      <c r="B10" s="126">
        <v>18194</v>
      </c>
      <c r="C10" s="111">
        <f t="shared" si="0"/>
        <v>3.5538599051783142E-3</v>
      </c>
      <c r="E10" s="93">
        <v>19844</v>
      </c>
      <c r="F10" s="111">
        <f t="shared" si="1"/>
        <v>3.5863858307035759E-3</v>
      </c>
      <c r="H10" s="127">
        <f>+'COEF Art 14 F I 2do Sem'!AQ11</f>
        <v>7.2376852892416096E-3</v>
      </c>
      <c r="J10" s="128">
        <f t="shared" si="2"/>
        <v>265112.68827671587</v>
      </c>
      <c r="K10" s="129">
        <f t="shared" si="3"/>
        <v>267539.0741739556</v>
      </c>
      <c r="L10" s="129">
        <f t="shared" si="4"/>
        <v>462789.09333863913</v>
      </c>
      <c r="M10" s="129">
        <f t="shared" si="5"/>
        <v>995440.85578931065</v>
      </c>
      <c r="N10" s="130">
        <f t="shared" si="6"/>
        <v>4.6703915943311445E-3</v>
      </c>
    </row>
    <row r="11" spans="1:14">
      <c r="A11" s="4" t="s">
        <v>6</v>
      </c>
      <c r="B11" s="126">
        <v>597207</v>
      </c>
      <c r="C11" s="111">
        <f t="shared" si="0"/>
        <v>0.11665329297525698</v>
      </c>
      <c r="E11" s="93">
        <v>654249</v>
      </c>
      <c r="F11" s="111">
        <f t="shared" si="1"/>
        <v>0.11824175283974925</v>
      </c>
      <c r="H11" s="127">
        <f>+'COEF Art 14 F I 2do Sem'!AQ12</f>
        <v>7.2619291718807044E-2</v>
      </c>
      <c r="J11" s="128">
        <f t="shared" si="2"/>
        <v>8702162.9783265162</v>
      </c>
      <c r="K11" s="129">
        <f t="shared" si="3"/>
        <v>8820659.7328782659</v>
      </c>
      <c r="L11" s="129">
        <f t="shared" si="4"/>
        <v>4643392.8570224363</v>
      </c>
      <c r="M11" s="129">
        <f t="shared" si="5"/>
        <v>22166215.568227217</v>
      </c>
      <c r="N11" s="130">
        <f t="shared" si="6"/>
        <v>0.10399905355089428</v>
      </c>
    </row>
    <row r="12" spans="1:14">
      <c r="A12" s="4" t="s">
        <v>7</v>
      </c>
      <c r="B12" s="126">
        <v>16152</v>
      </c>
      <c r="C12" s="111">
        <f t="shared" si="0"/>
        <v>3.1549931399604335E-3</v>
      </c>
      <c r="E12" s="93">
        <v>17586</v>
      </c>
      <c r="F12" s="111">
        <f t="shared" si="1"/>
        <v>3.1782997993727619E-3</v>
      </c>
      <c r="H12" s="127">
        <f>+'COEF Art 14 F I 2do Sem'!AQ13</f>
        <v>1.0527923165102092E-2</v>
      </c>
      <c r="J12" s="128">
        <f t="shared" si="2"/>
        <v>235357.81801943027</v>
      </c>
      <c r="K12" s="129">
        <f t="shared" si="3"/>
        <v>237096.46031158956</v>
      </c>
      <c r="L12" s="129">
        <f t="shared" si="4"/>
        <v>673172.12915553281</v>
      </c>
      <c r="M12" s="129">
        <f t="shared" si="5"/>
        <v>1145626.4074865526</v>
      </c>
      <c r="N12" s="130">
        <f t="shared" si="6"/>
        <v>5.3750294782972455E-3</v>
      </c>
    </row>
    <row r="13" spans="1:14">
      <c r="A13" s="4" t="s">
        <v>8</v>
      </c>
      <c r="B13" s="126">
        <v>3977</v>
      </c>
      <c r="C13" s="111">
        <f t="shared" si="0"/>
        <v>7.7683306820348224E-4</v>
      </c>
      <c r="E13" s="93">
        <v>4330</v>
      </c>
      <c r="F13" s="111">
        <f t="shared" si="1"/>
        <v>7.8255647283544062E-4</v>
      </c>
      <c r="H13" s="127">
        <f>+'COEF Art 14 F I 2do Sem'!AQ14</f>
        <v>1.413251660661142E-3</v>
      </c>
      <c r="J13" s="128">
        <f t="shared" si="2"/>
        <v>57950.596970237384</v>
      </c>
      <c r="K13" s="129">
        <f t="shared" si="3"/>
        <v>58377.554483633729</v>
      </c>
      <c r="L13" s="129">
        <f t="shared" si="4"/>
        <v>90365.555914524753</v>
      </c>
      <c r="M13" s="129">
        <f t="shared" si="5"/>
        <v>206693.70736839587</v>
      </c>
      <c r="N13" s="130">
        <f t="shared" si="6"/>
        <v>9.6976183756196561E-4</v>
      </c>
    </row>
    <row r="14" spans="1:14">
      <c r="A14" s="4" t="s">
        <v>9</v>
      </c>
      <c r="B14" s="126">
        <v>95534</v>
      </c>
      <c r="C14" s="111">
        <f t="shared" si="0"/>
        <v>1.8660792139238488E-2</v>
      </c>
      <c r="E14" s="93">
        <v>103732</v>
      </c>
      <c r="F14" s="111">
        <f t="shared" si="1"/>
        <v>1.874737830026927E-2</v>
      </c>
      <c r="H14" s="127">
        <f>+'COEF Art 14 F I 2do Sem'!AQ15</f>
        <v>1.2327072549272082E-2</v>
      </c>
      <c r="J14" s="128">
        <f t="shared" si="2"/>
        <v>1392067.4706951617</v>
      </c>
      <c r="K14" s="129">
        <f t="shared" si="3"/>
        <v>1398526.6701377125</v>
      </c>
      <c r="L14" s="129">
        <f t="shared" si="4"/>
        <v>788212.59845010843</v>
      </c>
      <c r="M14" s="129">
        <f t="shared" si="5"/>
        <v>3578806.7392829824</v>
      </c>
      <c r="N14" s="130">
        <f t="shared" si="6"/>
        <v>1.6790981418609338E-2</v>
      </c>
    </row>
    <row r="15" spans="1:14">
      <c r="A15" s="4" t="s">
        <v>10</v>
      </c>
      <c r="B15" s="126">
        <v>38306</v>
      </c>
      <c r="C15" s="111">
        <f t="shared" si="0"/>
        <v>7.4823654791557935E-3</v>
      </c>
      <c r="E15" s="93">
        <v>45792</v>
      </c>
      <c r="F15" s="111">
        <f t="shared" si="1"/>
        <v>8.2759413404342955E-3</v>
      </c>
      <c r="H15" s="127">
        <f>+'COEF Art 14 F I 2do Sem'!AQ16</f>
        <v>3.1658739939441219E-3</v>
      </c>
      <c r="J15" s="128">
        <f t="shared" si="2"/>
        <v>558173.38887148944</v>
      </c>
      <c r="K15" s="129">
        <f t="shared" si="3"/>
        <v>617372.9734213755</v>
      </c>
      <c r="L15" s="129">
        <f t="shared" si="4"/>
        <v>202431.0116743551</v>
      </c>
      <c r="M15" s="129">
        <f t="shared" si="5"/>
        <v>1377977.3739672198</v>
      </c>
      <c r="N15" s="130">
        <f t="shared" si="6"/>
        <v>6.4651695850397673E-3</v>
      </c>
    </row>
    <row r="16" spans="1:14">
      <c r="A16" s="4" t="s">
        <v>11</v>
      </c>
      <c r="B16" s="126">
        <v>7757</v>
      </c>
      <c r="C16" s="111">
        <f t="shared" si="0"/>
        <v>1.5151858461288437E-3</v>
      </c>
      <c r="E16" s="93">
        <v>8312</v>
      </c>
      <c r="F16" s="111">
        <f t="shared" si="1"/>
        <v>1.5022192614799498E-3</v>
      </c>
      <c r="H16" s="127">
        <f>+'COEF Art 14 F I 2do Sem'!AQ17</f>
        <v>3.0927110381874772E-3</v>
      </c>
      <c r="J16" s="128">
        <f t="shared" si="2"/>
        <v>113030.62124670138</v>
      </c>
      <c r="K16" s="129">
        <f t="shared" si="3"/>
        <v>112063.33322585764</v>
      </c>
      <c r="L16" s="129">
        <f t="shared" si="4"/>
        <v>197752.85607522703</v>
      </c>
      <c r="M16" s="129">
        <f t="shared" si="5"/>
        <v>422846.81054778607</v>
      </c>
      <c r="N16" s="130">
        <f t="shared" si="6"/>
        <v>1.983905099119321E-3</v>
      </c>
    </row>
    <row r="17" spans="1:14">
      <c r="A17" s="4" t="s">
        <v>12</v>
      </c>
      <c r="B17" s="126">
        <v>10835</v>
      </c>
      <c r="C17" s="111">
        <f t="shared" si="0"/>
        <v>2.1164159652966382E-3</v>
      </c>
      <c r="E17" s="93">
        <v>11856</v>
      </c>
      <c r="F17" s="111">
        <f t="shared" si="1"/>
        <v>2.142722757953114E-3</v>
      </c>
      <c r="H17" s="127">
        <f>+'COEF Art 14 F I 2do Sem'!AQ18</f>
        <v>7.1051976258007772E-3</v>
      </c>
      <c r="J17" s="128">
        <f t="shared" si="2"/>
        <v>157881.49815753635</v>
      </c>
      <c r="K17" s="129">
        <f t="shared" si="3"/>
        <v>159843.94594872088</v>
      </c>
      <c r="L17" s="129">
        <f t="shared" si="4"/>
        <v>454317.62170205428</v>
      </c>
      <c r="M17" s="129">
        <f t="shared" si="5"/>
        <v>772043.06580831157</v>
      </c>
      <c r="N17" s="130">
        <f t="shared" si="6"/>
        <v>3.6222578408776468E-3</v>
      </c>
    </row>
    <row r="18" spans="1:14">
      <c r="A18" s="4" t="s">
        <v>13</v>
      </c>
      <c r="B18" s="126">
        <v>42715</v>
      </c>
      <c r="C18" s="111">
        <f t="shared" si="0"/>
        <v>8.3435817219793176E-3</v>
      </c>
      <c r="E18" s="93">
        <v>49098</v>
      </c>
      <c r="F18" s="111">
        <f t="shared" si="1"/>
        <v>8.873431340248145E-3</v>
      </c>
      <c r="H18" s="127">
        <f>+'COEF Art 14 F I 2do Sem'!AQ19</f>
        <v>4.0210946432009623E-3</v>
      </c>
      <c r="J18" s="128">
        <f t="shared" si="2"/>
        <v>622418.84575903695</v>
      </c>
      <c r="K18" s="129">
        <f t="shared" si="3"/>
        <v>661944.84296476888</v>
      </c>
      <c r="L18" s="129">
        <f t="shared" si="4"/>
        <v>257115.17837366834</v>
      </c>
      <c r="M18" s="129">
        <f t="shared" si="5"/>
        <v>1541478.8670974742</v>
      </c>
      <c r="N18" s="130">
        <f t="shared" si="6"/>
        <v>7.2322829647399004E-3</v>
      </c>
    </row>
    <row r="19" spans="1:14">
      <c r="A19" s="4" t="s">
        <v>14</v>
      </c>
      <c r="B19" s="126">
        <v>34110</v>
      </c>
      <c r="C19" s="111">
        <f t="shared" si="0"/>
        <v>6.6627548293740953E-3</v>
      </c>
      <c r="E19" s="93">
        <v>37512</v>
      </c>
      <c r="F19" s="111">
        <f t="shared" si="1"/>
        <v>6.7795054062362702E-3</v>
      </c>
      <c r="H19" s="127">
        <f>+'COEF Art 14 F I 2do Sem'!AQ20</f>
        <v>2.3579508405139216E-2</v>
      </c>
      <c r="J19" s="128">
        <f t="shared" si="2"/>
        <v>497031.64763761556</v>
      </c>
      <c r="K19" s="129">
        <f t="shared" si="3"/>
        <v>505741.06784990034</v>
      </c>
      <c r="L19" s="129">
        <f t="shared" si="4"/>
        <v>1507711.2198295973</v>
      </c>
      <c r="M19" s="129">
        <f t="shared" si="5"/>
        <v>2510483.9353171131</v>
      </c>
      <c r="N19" s="130">
        <f t="shared" si="6"/>
        <v>1.1778643604005393E-2</v>
      </c>
    </row>
    <row r="20" spans="1:14">
      <c r="A20" s="4" t="s">
        <v>15</v>
      </c>
      <c r="B20" s="126">
        <v>1632</v>
      </c>
      <c r="C20" s="111">
        <f t="shared" si="0"/>
        <v>3.1878088189793386E-4</v>
      </c>
      <c r="E20" s="93">
        <v>1822</v>
      </c>
      <c r="F20" s="111">
        <f t="shared" si="1"/>
        <v>3.2928819711458958E-4</v>
      </c>
      <c r="H20" s="127">
        <f>+'COEF Art 14 F I 2do Sem'!AQ21</f>
        <v>3.0182195736986072E-3</v>
      </c>
      <c r="J20" s="128">
        <f t="shared" si="2"/>
        <v>23780.581909838424</v>
      </c>
      <c r="K20" s="129">
        <f t="shared" si="3"/>
        <v>24564.412071404309</v>
      </c>
      <c r="L20" s="129">
        <f t="shared" si="4"/>
        <v>192989.75351762964</v>
      </c>
      <c r="M20" s="129">
        <f t="shared" si="5"/>
        <v>241334.74749887237</v>
      </c>
      <c r="N20" s="130">
        <f t="shared" si="6"/>
        <v>1.1322900497639653E-3</v>
      </c>
    </row>
    <row r="21" spans="1:14">
      <c r="A21" s="4" t="s">
        <v>16</v>
      </c>
      <c r="B21" s="126">
        <v>2861</v>
      </c>
      <c r="C21" s="111">
        <f t="shared" si="0"/>
        <v>5.588432004350421E-4</v>
      </c>
      <c r="E21" s="93">
        <v>3278</v>
      </c>
      <c r="F21" s="111">
        <f t="shared" si="1"/>
        <v>5.9242958844216501E-4</v>
      </c>
      <c r="H21" s="127">
        <f>+'COEF Art 14 F I 2do Sem'!AQ22</f>
        <v>1.1548600010088176E-3</v>
      </c>
      <c r="J21" s="128">
        <f t="shared" si="2"/>
        <v>41688.875517186105</v>
      </c>
      <c r="K21" s="129">
        <f t="shared" si="3"/>
        <v>44194.370345808631</v>
      </c>
      <c r="L21" s="129">
        <f t="shared" si="4"/>
        <v>73843.582781137025</v>
      </c>
      <c r="M21" s="129">
        <f t="shared" si="5"/>
        <v>159726.82864413178</v>
      </c>
      <c r="N21" s="130">
        <f t="shared" si="6"/>
        <v>7.4940347640966773E-4</v>
      </c>
    </row>
    <row r="22" spans="1:14">
      <c r="A22" s="4" t="s">
        <v>17</v>
      </c>
      <c r="B22" s="126">
        <v>41130</v>
      </c>
      <c r="C22" s="111">
        <f t="shared" si="0"/>
        <v>8.0339814169497672E-3</v>
      </c>
      <c r="E22" s="93">
        <v>44543</v>
      </c>
      <c r="F22" s="111">
        <f t="shared" si="1"/>
        <v>8.0502108474616706E-3</v>
      </c>
      <c r="H22" s="127">
        <f>+'COEF Art 14 F I 2do Sem'!AQ23</f>
        <v>1.7543063309487815E-2</v>
      </c>
      <c r="J22" s="128">
        <f t="shared" si="2"/>
        <v>599323.12129390589</v>
      </c>
      <c r="K22" s="129">
        <f t="shared" si="3"/>
        <v>600533.81278625806</v>
      </c>
      <c r="L22" s="129">
        <f t="shared" si="4"/>
        <v>1121731.3324535172</v>
      </c>
      <c r="M22" s="129">
        <f t="shared" si="5"/>
        <v>2321588.2665336812</v>
      </c>
      <c r="N22" s="130">
        <f t="shared" si="6"/>
        <v>1.0892386285390347E-2</v>
      </c>
    </row>
    <row r="23" spans="1:14">
      <c r="A23" s="4" t="s">
        <v>18</v>
      </c>
      <c r="B23" s="126">
        <v>247370</v>
      </c>
      <c r="C23" s="111">
        <f t="shared" si="0"/>
        <v>4.8319134041110233E-2</v>
      </c>
      <c r="E23" s="93">
        <v>290911</v>
      </c>
      <c r="F23" s="111">
        <f t="shared" si="1"/>
        <v>5.2576047591000201E-2</v>
      </c>
      <c r="H23" s="127">
        <f>+'COEF Art 14 F I 2do Sem'!AQ24</f>
        <v>2.4207989751330719E-2</v>
      </c>
      <c r="J23" s="128">
        <f t="shared" si="2"/>
        <v>3604535.8744097617</v>
      </c>
      <c r="K23" s="129">
        <f t="shared" si="3"/>
        <v>3922095.3238772224</v>
      </c>
      <c r="L23" s="129">
        <f t="shared" si="4"/>
        <v>1547897.3153505714</v>
      </c>
      <c r="M23" s="129">
        <f t="shared" si="5"/>
        <v>9074528.5136375558</v>
      </c>
      <c r="N23" s="130">
        <f t="shared" si="6"/>
        <v>4.2575710496637872E-2</v>
      </c>
    </row>
    <row r="24" spans="1:14">
      <c r="A24" s="4" t="s">
        <v>19</v>
      </c>
      <c r="B24" s="126">
        <v>5479</v>
      </c>
      <c r="C24" s="111">
        <f t="shared" si="0"/>
        <v>1.0702208651463111E-3</v>
      </c>
      <c r="E24" s="93">
        <v>6059</v>
      </c>
      <c r="F24" s="111">
        <f t="shared" si="1"/>
        <v>1.0950368750369365E-3</v>
      </c>
      <c r="H24" s="127">
        <f>+'COEF Art 14 F I 2do Sem'!AQ25</f>
        <v>2.6778151556587394E-3</v>
      </c>
      <c r="J24" s="128">
        <f t="shared" si="2"/>
        <v>79836.892330885254</v>
      </c>
      <c r="K24" s="129">
        <f t="shared" si="3"/>
        <v>81688.129934488868</v>
      </c>
      <c r="L24" s="129">
        <f t="shared" si="4"/>
        <v>171223.7543483504</v>
      </c>
      <c r="M24" s="129">
        <f t="shared" si="5"/>
        <v>332748.77661372453</v>
      </c>
      <c r="N24" s="130">
        <f t="shared" si="6"/>
        <v>1.5611847557617585E-3</v>
      </c>
    </row>
    <row r="25" spans="1:14">
      <c r="A25" s="4" t="s">
        <v>20</v>
      </c>
      <c r="B25" s="126">
        <v>425148</v>
      </c>
      <c r="C25" s="111">
        <f t="shared" si="0"/>
        <v>8.3044763711484545E-2</v>
      </c>
      <c r="E25" s="93">
        <v>459071</v>
      </c>
      <c r="F25" s="111">
        <f t="shared" si="1"/>
        <v>8.2967432457514687E-2</v>
      </c>
      <c r="H25" s="127">
        <f>+'COEF Art 14 F I 2do Sem'!AQ26</f>
        <v>4.7852386645666142E-2</v>
      </c>
      <c r="J25" s="128">
        <f t="shared" si="2"/>
        <v>6195016.4447328346</v>
      </c>
      <c r="K25" s="129">
        <f t="shared" si="3"/>
        <v>6189247.6476573264</v>
      </c>
      <c r="L25" s="129">
        <f t="shared" si="4"/>
        <v>3059757.6082447111</v>
      </c>
      <c r="M25" s="129">
        <f t="shared" si="5"/>
        <v>15444021.700634873</v>
      </c>
      <c r="N25" s="130">
        <f t="shared" si="6"/>
        <v>7.2459984652849585E-2</v>
      </c>
    </row>
    <row r="26" spans="1:14">
      <c r="A26" s="4" t="s">
        <v>21</v>
      </c>
      <c r="B26" s="126">
        <v>14795</v>
      </c>
      <c r="C26" s="111">
        <f t="shared" si="0"/>
        <v>2.8899283993136836E-3</v>
      </c>
      <c r="E26" s="93">
        <v>16112</v>
      </c>
      <c r="F26" s="111">
        <f t="shared" si="1"/>
        <v>2.9119052864491038E-3</v>
      </c>
      <c r="H26" s="127">
        <f>+'COEF Art 14 F I 2do Sem'!AQ27</f>
        <v>6.4882174932410453E-3</v>
      </c>
      <c r="J26" s="128">
        <f t="shared" si="2"/>
        <v>215584.3807328796</v>
      </c>
      <c r="K26" s="129">
        <f t="shared" si="3"/>
        <v>217223.82398159508</v>
      </c>
      <c r="L26" s="129">
        <f t="shared" si="4"/>
        <v>414866.93204859592</v>
      </c>
      <c r="M26" s="129">
        <f t="shared" si="5"/>
        <v>847675.13676307059</v>
      </c>
      <c r="N26" s="130">
        <f t="shared" si="6"/>
        <v>3.9771070379892894E-3</v>
      </c>
    </row>
    <row r="27" spans="1:14">
      <c r="A27" s="4" t="s">
        <v>22</v>
      </c>
      <c r="B27" s="126">
        <v>1044</v>
      </c>
      <c r="C27" s="111">
        <f t="shared" si="0"/>
        <v>2.0392600533176652E-4</v>
      </c>
      <c r="E27" s="93">
        <v>1196</v>
      </c>
      <c r="F27" s="111">
        <f t="shared" si="1"/>
        <v>2.1615185716193695E-4</v>
      </c>
      <c r="H27" s="127">
        <f>+'COEF Art 14 F I 2do Sem'!AQ28</f>
        <v>5.5062035058250805E-4</v>
      </c>
      <c r="J27" s="128">
        <f t="shared" si="2"/>
        <v>15212.578133499581</v>
      </c>
      <c r="K27" s="129">
        <f t="shared" si="3"/>
        <v>16124.608582546407</v>
      </c>
      <c r="L27" s="129">
        <f t="shared" si="4"/>
        <v>35207.539791576593</v>
      </c>
      <c r="M27" s="129">
        <f t="shared" si="5"/>
        <v>66544.726507622574</v>
      </c>
      <c r="N27" s="130">
        <f t="shared" si="6"/>
        <v>3.1221335704754863E-4</v>
      </c>
    </row>
    <row r="28" spans="1:14">
      <c r="A28" s="4" t="s">
        <v>23</v>
      </c>
      <c r="B28" s="126">
        <v>6011</v>
      </c>
      <c r="C28" s="111">
        <f t="shared" si="0"/>
        <v>1.17413718203951E-3</v>
      </c>
      <c r="E28" s="93">
        <v>6546</v>
      </c>
      <c r="F28" s="111">
        <f t="shared" si="1"/>
        <v>1.1830518871087286E-3</v>
      </c>
      <c r="H28" s="127">
        <f>+'COEF Art 14 F I 2do Sem'!AQ29</f>
        <v>5.2005697480545388E-3</v>
      </c>
      <c r="J28" s="128">
        <f t="shared" si="2"/>
        <v>87588.895747572766</v>
      </c>
      <c r="K28" s="129">
        <f t="shared" si="3"/>
        <v>88253.919549622733</v>
      </c>
      <c r="L28" s="129">
        <f t="shared" si="4"/>
        <v>332532.68999192759</v>
      </c>
      <c r="M28" s="129">
        <f t="shared" si="5"/>
        <v>508375.5052891231</v>
      </c>
      <c r="N28" s="130">
        <f t="shared" si="6"/>
        <v>2.3851870986182455E-3</v>
      </c>
    </row>
    <row r="29" spans="1:14">
      <c r="A29" s="4" t="s">
        <v>24</v>
      </c>
      <c r="B29" s="126">
        <v>67294</v>
      </c>
      <c r="C29" s="111">
        <f t="shared" si="0"/>
        <v>1.3144632761298751E-2</v>
      </c>
      <c r="E29" s="93">
        <v>88975</v>
      </c>
      <c r="F29" s="111">
        <f t="shared" si="1"/>
        <v>1.6080360778414165E-2</v>
      </c>
      <c r="H29" s="127">
        <f>+'COEF Art 14 F I 2do Sem'!AQ30</f>
        <v>4.5887152180486938E-3</v>
      </c>
      <c r="J29" s="128">
        <f t="shared" si="2"/>
        <v>980570.1464709969</v>
      </c>
      <c r="K29" s="129">
        <f t="shared" si="3"/>
        <v>1199571.1108963767</v>
      </c>
      <c r="L29" s="129">
        <f t="shared" si="4"/>
        <v>293409.73950699228</v>
      </c>
      <c r="M29" s="129">
        <f t="shared" si="5"/>
        <v>2473550.996874366</v>
      </c>
      <c r="N29" s="130">
        <f t="shared" si="6"/>
        <v>1.1605362304314129E-2</v>
      </c>
    </row>
    <row r="30" spans="1:14">
      <c r="A30" s="4" t="s">
        <v>25</v>
      </c>
      <c r="B30" s="126">
        <v>682880</v>
      </c>
      <c r="C30" s="111">
        <f t="shared" si="0"/>
        <v>0.1333879219549394</v>
      </c>
      <c r="E30" s="93">
        <v>706231</v>
      </c>
      <c r="F30" s="111">
        <f t="shared" si="1"/>
        <v>0.12763640655128086</v>
      </c>
      <c r="H30" s="127">
        <f>+'COEF Art 14 F I 2do Sem'!AQ31</f>
        <v>8.1760716504987119E-2</v>
      </c>
      <c r="J30" s="128">
        <f t="shared" si="2"/>
        <v>9950541.5285480786</v>
      </c>
      <c r="K30" s="129">
        <f t="shared" si="3"/>
        <v>9521486.9931942578</v>
      </c>
      <c r="L30" s="129">
        <f t="shared" si="4"/>
        <v>5227910.0775912972</v>
      </c>
      <c r="M30" s="129">
        <f t="shared" si="5"/>
        <v>24699938.599333633</v>
      </c>
      <c r="N30" s="130">
        <f t="shared" si="6"/>
        <v>0.11588672992867322</v>
      </c>
    </row>
    <row r="31" spans="1:14">
      <c r="A31" s="4" t="s">
        <v>26</v>
      </c>
      <c r="B31" s="126">
        <v>1764</v>
      </c>
      <c r="C31" s="111">
        <f t="shared" si="0"/>
        <v>3.4456462969850206E-4</v>
      </c>
      <c r="E31" s="93">
        <v>1986</v>
      </c>
      <c r="F31" s="111">
        <f t="shared" si="1"/>
        <v>3.5892774943445383E-4</v>
      </c>
      <c r="H31" s="127">
        <f>+'COEF Art 14 F I 2do Sem'!AQ32</f>
        <v>1.3887213532643757E-3</v>
      </c>
      <c r="J31" s="128">
        <f t="shared" si="2"/>
        <v>25704.011329016532</v>
      </c>
      <c r="K31" s="129">
        <f t="shared" si="3"/>
        <v>26775.478800114684</v>
      </c>
      <c r="L31" s="129">
        <f t="shared" si="4"/>
        <v>88797.049096973264</v>
      </c>
      <c r="M31" s="129">
        <f t="shared" si="5"/>
        <v>141276.53922610448</v>
      </c>
      <c r="N31" s="130">
        <f t="shared" si="6"/>
        <v>6.6283873867584717E-4</v>
      </c>
    </row>
    <row r="32" spans="1:14">
      <c r="A32" s="4" t="s">
        <v>27</v>
      </c>
      <c r="B32" s="126">
        <v>13836</v>
      </c>
      <c r="C32" s="111">
        <f t="shared" si="0"/>
        <v>2.702605564914101E-3</v>
      </c>
      <c r="E32" s="93">
        <v>15875</v>
      </c>
      <c r="F32" s="111">
        <f t="shared" si="1"/>
        <v>2.8690725187673488E-3</v>
      </c>
      <c r="H32" s="127">
        <f>+'COEF Art 14 F I 2do Sem'!AQ33</f>
        <v>3.2091348992876155E-3</v>
      </c>
      <c r="J32" s="128">
        <f t="shared" si="2"/>
        <v>201610.37457385074</v>
      </c>
      <c r="K32" s="129">
        <f t="shared" si="3"/>
        <v>214028.56291632459</v>
      </c>
      <c r="L32" s="129">
        <f t="shared" si="4"/>
        <v>205197.18267528043</v>
      </c>
      <c r="M32" s="129">
        <f t="shared" si="5"/>
        <v>620836.12016545585</v>
      </c>
      <c r="N32" s="130">
        <f t="shared" si="6"/>
        <v>2.9128277990747922E-3</v>
      </c>
    </row>
    <row r="33" spans="1:14">
      <c r="A33" s="4" t="s">
        <v>28</v>
      </c>
      <c r="B33" s="126">
        <v>1511</v>
      </c>
      <c r="C33" s="111">
        <f t="shared" si="0"/>
        <v>2.9514577974741303E-4</v>
      </c>
      <c r="E33" s="93">
        <v>1700</v>
      </c>
      <c r="F33" s="111">
        <f t="shared" si="1"/>
        <v>3.0723926185225153E-4</v>
      </c>
      <c r="H33" s="127">
        <f>+'COEF Art 14 F I 2do Sem'!AQ34</f>
        <v>2.1143036333980117E-3</v>
      </c>
      <c r="J33" s="128">
        <f t="shared" si="2"/>
        <v>22017.438275591827</v>
      </c>
      <c r="K33" s="129">
        <f t="shared" si="3"/>
        <v>22919.594139070981</v>
      </c>
      <c r="L33" s="129">
        <f t="shared" si="4"/>
        <v>135191.93256403451</v>
      </c>
      <c r="M33" s="129">
        <f t="shared" si="5"/>
        <v>180128.9649786973</v>
      </c>
      <c r="N33" s="130">
        <f t="shared" si="6"/>
        <v>8.4512585457928609E-4</v>
      </c>
    </row>
    <row r="34" spans="1:14">
      <c r="A34" s="4" t="s">
        <v>29</v>
      </c>
      <c r="B34" s="126">
        <v>6921</v>
      </c>
      <c r="C34" s="111">
        <f t="shared" si="0"/>
        <v>1.3518887767252452E-3</v>
      </c>
      <c r="E34" s="93">
        <v>7661</v>
      </c>
      <c r="F34" s="111">
        <f t="shared" si="1"/>
        <v>1.3845646970882936E-3</v>
      </c>
      <c r="H34" s="127">
        <f>+'COEF Art 14 F I 2do Sem'!AQ35</f>
        <v>2.3463773529826593E-3</v>
      </c>
      <c r="J34" s="128">
        <f t="shared" si="2"/>
        <v>100848.90159190669</v>
      </c>
      <c r="K34" s="129">
        <f t="shared" si="3"/>
        <v>103286.4768820134</v>
      </c>
      <c r="L34" s="129">
        <f t="shared" si="4"/>
        <v>150031.09480751448</v>
      </c>
      <c r="M34" s="129">
        <f t="shared" si="5"/>
        <v>354166.47328143462</v>
      </c>
      <c r="N34" s="130">
        <f t="shared" si="6"/>
        <v>1.6616719217295364E-3</v>
      </c>
    </row>
    <row r="35" spans="1:14">
      <c r="A35" s="4" t="s">
        <v>30</v>
      </c>
      <c r="B35" s="126">
        <v>3571</v>
      </c>
      <c r="C35" s="111">
        <f t="shared" si="0"/>
        <v>6.9752851057446193E-4</v>
      </c>
      <c r="E35" s="93">
        <v>3937</v>
      </c>
      <c r="F35" s="111">
        <f t="shared" si="1"/>
        <v>7.1152998465430256E-4</v>
      </c>
      <c r="H35" s="127">
        <f>+'COEF Art 14 F I 2do Sem'!AQ36</f>
        <v>2.72510461288826E-3</v>
      </c>
      <c r="J35" s="128">
        <f t="shared" si="2"/>
        <v>52034.594362765332</v>
      </c>
      <c r="K35" s="129">
        <f t="shared" si="3"/>
        <v>53079.083603248502</v>
      </c>
      <c r="L35" s="129">
        <f t="shared" si="4"/>
        <v>174247.51735560037</v>
      </c>
      <c r="M35" s="129">
        <f t="shared" si="5"/>
        <v>279361.19532161421</v>
      </c>
      <c r="N35" s="130">
        <f t="shared" si="6"/>
        <v>1.3107018571965456E-3</v>
      </c>
    </row>
    <row r="36" spans="1:14">
      <c r="A36" s="4" t="s">
        <v>31</v>
      </c>
      <c r="B36" s="126">
        <v>333481</v>
      </c>
      <c r="C36" s="111">
        <f t="shared" si="0"/>
        <v>6.5139318183949066E-2</v>
      </c>
      <c r="E36" s="93">
        <v>385877</v>
      </c>
      <c r="F36" s="111">
        <f t="shared" si="1"/>
        <v>6.9739155673977218E-2</v>
      </c>
      <c r="H36" s="127">
        <f>+'COEF Art 14 F I 2do Sem'!AQ37</f>
        <v>2.9585267110655136E-2</v>
      </c>
      <c r="J36" s="128">
        <f t="shared" si="2"/>
        <v>4859296.7131585954</v>
      </c>
      <c r="K36" s="129">
        <f t="shared" si="3"/>
        <v>5202437.7809425257</v>
      </c>
      <c r="L36" s="129">
        <f t="shared" si="4"/>
        <v>1891728.9706798261</v>
      </c>
      <c r="M36" s="129">
        <f t="shared" si="5"/>
        <v>11953463.464780949</v>
      </c>
      <c r="N36" s="130">
        <f t="shared" si="6"/>
        <v>5.6083045983470754E-2</v>
      </c>
    </row>
    <row r="37" spans="1:14">
      <c r="A37" s="4" t="s">
        <v>32</v>
      </c>
      <c r="B37" s="126">
        <v>5238</v>
      </c>
      <c r="C37" s="111">
        <f t="shared" si="0"/>
        <v>1.0231459922680009E-3</v>
      </c>
      <c r="E37" s="93">
        <v>5719</v>
      </c>
      <c r="F37" s="111">
        <f t="shared" si="1"/>
        <v>1.0335890226664862E-3</v>
      </c>
      <c r="H37" s="127">
        <f>+'COEF Art 14 F I 2do Sem'!AQ38</f>
        <v>4.4649588800956515E-3</v>
      </c>
      <c r="J37" s="128">
        <f t="shared" si="2"/>
        <v>76325.176497385823</v>
      </c>
      <c r="K37" s="129">
        <f t="shared" si="3"/>
        <v>77104.211106674673</v>
      </c>
      <c r="L37" s="129">
        <f t="shared" si="4"/>
        <v>285496.56269045791</v>
      </c>
      <c r="M37" s="129">
        <f t="shared" si="5"/>
        <v>438925.95029451838</v>
      </c>
      <c r="N37" s="130">
        <f t="shared" si="6"/>
        <v>2.059344919255766E-3</v>
      </c>
    </row>
    <row r="38" spans="1:14">
      <c r="A38" s="4" t="s">
        <v>33</v>
      </c>
      <c r="B38" s="126">
        <v>79853</v>
      </c>
      <c r="C38" s="111">
        <f t="shared" si="0"/>
        <v>1.5597800099384627E-2</v>
      </c>
      <c r="E38" s="93">
        <v>87683</v>
      </c>
      <c r="F38" s="111">
        <f t="shared" si="1"/>
        <v>1.5846858939406454E-2</v>
      </c>
      <c r="H38" s="127">
        <f>+'COEF Art 14 F I 2do Sem'!AQ39</f>
        <v>1.7074958637323074E-2</v>
      </c>
      <c r="J38" s="128">
        <f t="shared" si="2"/>
        <v>1163572.7985577988</v>
      </c>
      <c r="K38" s="129">
        <f t="shared" si="3"/>
        <v>1182152.2193506828</v>
      </c>
      <c r="L38" s="129">
        <f t="shared" si="4"/>
        <v>1091799.9762033755</v>
      </c>
      <c r="M38" s="129">
        <f t="shared" si="5"/>
        <v>3437524.9941118574</v>
      </c>
      <c r="N38" s="130">
        <f t="shared" si="6"/>
        <v>1.6128118254773803E-2</v>
      </c>
    </row>
    <row r="39" spans="1:14">
      <c r="A39" s="4" t="s">
        <v>34</v>
      </c>
      <c r="B39" s="126">
        <v>5630</v>
      </c>
      <c r="C39" s="111">
        <f t="shared" si="0"/>
        <v>1.0997159099787792E-3</v>
      </c>
      <c r="E39" s="93">
        <v>6150</v>
      </c>
      <c r="F39" s="111">
        <f t="shared" si="1"/>
        <v>1.11148321199491E-3</v>
      </c>
      <c r="H39" s="127">
        <f>+'COEF Art 14 F I 2do Sem'!AQ40</f>
        <v>4.1255842076369439E-3</v>
      </c>
      <c r="J39" s="128">
        <f t="shared" si="2"/>
        <v>82037.179014945053</v>
      </c>
      <c r="K39" s="129">
        <f t="shared" si="3"/>
        <v>82915.002326639136</v>
      </c>
      <c r="L39" s="129">
        <f t="shared" si="4"/>
        <v>263796.40708922973</v>
      </c>
      <c r="M39" s="129">
        <f t="shared" si="5"/>
        <v>428748.58843081392</v>
      </c>
      <c r="N39" s="130">
        <f t="shared" si="6"/>
        <v>2.0115949549818742E-3</v>
      </c>
    </row>
    <row r="40" spans="1:14">
      <c r="A40" s="4" t="s">
        <v>35</v>
      </c>
      <c r="B40" s="126">
        <v>955</v>
      </c>
      <c r="C40" s="111">
        <f t="shared" si="0"/>
        <v>1.8654150870865615E-4</v>
      </c>
      <c r="E40" s="93">
        <v>1057</v>
      </c>
      <c r="F40" s="111">
        <f t="shared" si="1"/>
        <v>1.910305292810764E-4</v>
      </c>
      <c r="H40" s="127">
        <f>+'COEF Art 14 F I 2do Sem'!AQ41</f>
        <v>3.8129239143781905E-3</v>
      </c>
      <c r="J40" s="128">
        <f t="shared" si="2"/>
        <v>13915.720419053734</v>
      </c>
      <c r="K40" s="129">
        <f t="shared" si="3"/>
        <v>14250.594708822369</v>
      </c>
      <c r="L40" s="129">
        <f t="shared" si="4"/>
        <v>243804.41132570943</v>
      </c>
      <c r="M40" s="129">
        <f t="shared" si="5"/>
        <v>271970.72645358555</v>
      </c>
      <c r="N40" s="130">
        <f t="shared" si="6"/>
        <v>1.2760273876098636E-3</v>
      </c>
    </row>
    <row r="41" spans="1:14">
      <c r="A41" s="4" t="s">
        <v>36</v>
      </c>
      <c r="B41" s="126">
        <v>6996</v>
      </c>
      <c r="C41" s="111">
        <f t="shared" si="0"/>
        <v>1.3665386334301135E-3</v>
      </c>
      <c r="E41" s="93">
        <v>7554</v>
      </c>
      <c r="F41" s="111">
        <f t="shared" si="1"/>
        <v>1.3652266964893577E-3</v>
      </c>
      <c r="H41" s="127">
        <f>+'COEF Art 14 F I 2do Sem'!AQ42</f>
        <v>3.8410826264658397E-3</v>
      </c>
      <c r="J41" s="128">
        <f t="shared" si="2"/>
        <v>101941.75921643971</v>
      </c>
      <c r="K41" s="129">
        <f t="shared" si="3"/>
        <v>101843.89066267188</v>
      </c>
      <c r="L41" s="129">
        <f t="shared" si="4"/>
        <v>245604.92410235608</v>
      </c>
      <c r="M41" s="129">
        <f t="shared" si="5"/>
        <v>449390.57398146763</v>
      </c>
      <c r="N41" s="130">
        <f t="shared" si="6"/>
        <v>2.1084426534115669E-3</v>
      </c>
    </row>
    <row r="42" spans="1:14">
      <c r="A42" s="4" t="s">
        <v>37</v>
      </c>
      <c r="B42" s="126">
        <v>5326</v>
      </c>
      <c r="C42" s="111">
        <f t="shared" si="0"/>
        <v>1.0403351574683798E-3</v>
      </c>
      <c r="E42" s="93">
        <v>5846</v>
      </c>
      <c r="F42" s="111">
        <f t="shared" si="1"/>
        <v>1.056541602816625E-3</v>
      </c>
      <c r="H42" s="127">
        <f>+'COEF Art 14 F I 2do Sem'!AQ43</f>
        <v>4.881188698279742E-3</v>
      </c>
      <c r="J42" s="128">
        <f t="shared" si="2"/>
        <v>77607.4627768379</v>
      </c>
      <c r="K42" s="129">
        <f t="shared" si="3"/>
        <v>78816.439610005269</v>
      </c>
      <c r="L42" s="129">
        <f t="shared" si="4"/>
        <v>312110.9583818884</v>
      </c>
      <c r="M42" s="129">
        <f t="shared" si="5"/>
        <v>468534.86076873157</v>
      </c>
      <c r="N42" s="130">
        <f t="shared" si="6"/>
        <v>2.1982634755836742E-3</v>
      </c>
    </row>
    <row r="43" spans="1:14">
      <c r="A43" s="4" t="s">
        <v>38</v>
      </c>
      <c r="B43" s="126">
        <v>60829</v>
      </c>
      <c r="C43" s="111">
        <f t="shared" si="0"/>
        <v>1.1881815113339104E-2</v>
      </c>
      <c r="E43" s="93">
        <v>66834</v>
      </c>
      <c r="F43" s="111">
        <f t="shared" si="1"/>
        <v>1.2078840486254929E-2</v>
      </c>
      <c r="H43" s="127">
        <f>+'COEF Art 14 F I 2do Sem'!AQ44</f>
        <v>1.1975169906678993E-2</v>
      </c>
      <c r="J43" s="128">
        <f t="shared" si="2"/>
        <v>886365.81923625083</v>
      </c>
      <c r="K43" s="129">
        <f t="shared" si="3"/>
        <v>901063.62040627643</v>
      </c>
      <c r="L43" s="129">
        <f t="shared" si="4"/>
        <v>765711.38453974354</v>
      </c>
      <c r="M43" s="129">
        <f t="shared" si="5"/>
        <v>2553140.8241822706</v>
      </c>
      <c r="N43" s="130">
        <f t="shared" si="6"/>
        <v>1.1978780431861609E-2</v>
      </c>
    </row>
    <row r="44" spans="1:14">
      <c r="A44" s="4" t="s">
        <v>39</v>
      </c>
      <c r="B44" s="126">
        <v>1109171</v>
      </c>
      <c r="C44" s="111">
        <f t="shared" si="0"/>
        <v>0.21665594948260614</v>
      </c>
      <c r="E44" s="93">
        <v>1115043</v>
      </c>
      <c r="F44" s="111">
        <f t="shared" si="1"/>
        <v>0.20152058132560005</v>
      </c>
      <c r="H44" s="127">
        <f>+'COEF Art 14 F I 2do Sem'!AQ45</f>
        <v>0.26321001499130797</v>
      </c>
      <c r="J44" s="128">
        <f t="shared" si="2"/>
        <v>16162213.123478796</v>
      </c>
      <c r="K44" s="129">
        <f t="shared" si="3"/>
        <v>15033137.063301248</v>
      </c>
      <c r="L44" s="129">
        <f t="shared" si="4"/>
        <v>16830066.426975135</v>
      </c>
      <c r="M44" s="129">
        <f t="shared" si="5"/>
        <v>48025416.613755181</v>
      </c>
      <c r="N44" s="130">
        <f t="shared" si="6"/>
        <v>0.22532479028026456</v>
      </c>
    </row>
    <row r="45" spans="1:14">
      <c r="A45" s="4" t="s">
        <v>40</v>
      </c>
      <c r="B45" s="126">
        <v>971</v>
      </c>
      <c r="C45" s="111">
        <f t="shared" si="0"/>
        <v>1.8966681147236138E-4</v>
      </c>
      <c r="E45" s="93">
        <v>1080</v>
      </c>
      <c r="F45" s="111">
        <f t="shared" si="1"/>
        <v>1.9518729576495979E-4</v>
      </c>
      <c r="H45" s="127">
        <f>+'COEF Art 14 F I 2do Sem'!AQ46</f>
        <v>1.0356553712585052E-3</v>
      </c>
      <c r="J45" s="128">
        <f t="shared" si="2"/>
        <v>14148.863378954111</v>
      </c>
      <c r="K45" s="129">
        <f t="shared" si="3"/>
        <v>14560.6833354098</v>
      </c>
      <c r="L45" s="129">
        <f t="shared" si="4"/>
        <v>66221.449416770236</v>
      </c>
      <c r="M45" s="129">
        <f t="shared" si="5"/>
        <v>94930.996131134147</v>
      </c>
      <c r="N45" s="130">
        <f t="shared" si="6"/>
        <v>4.4539554891061397E-4</v>
      </c>
    </row>
    <row r="46" spans="1:14">
      <c r="A46" s="4" t="s">
        <v>41</v>
      </c>
      <c r="B46" s="126">
        <v>87168</v>
      </c>
      <c r="C46" s="111">
        <f t="shared" si="0"/>
        <v>1.7026649456666116E-2</v>
      </c>
      <c r="E46" s="93">
        <v>108796</v>
      </c>
      <c r="F46" s="111">
        <f t="shared" si="1"/>
        <v>1.9662589842633856E-2</v>
      </c>
      <c r="H46" s="127">
        <f>+'COEF Art 14 F I 2do Sem'!AQ47</f>
        <v>6.605529986137948E-3</v>
      </c>
      <c r="J46" s="128">
        <f t="shared" si="2"/>
        <v>1270162.8455372525</v>
      </c>
      <c r="K46" s="129">
        <f t="shared" si="3"/>
        <v>1466800.0964437448</v>
      </c>
      <c r="L46" s="129">
        <f t="shared" si="4"/>
        <v>422368.07917718875</v>
      </c>
      <c r="M46" s="129">
        <f t="shared" si="5"/>
        <v>3159331.0211581858</v>
      </c>
      <c r="N46" s="130">
        <f t="shared" si="6"/>
        <v>1.4822892750596374E-2</v>
      </c>
    </row>
    <row r="47" spans="1:14">
      <c r="A47" s="4" t="s">
        <v>42</v>
      </c>
      <c r="B47" s="126">
        <v>4469</v>
      </c>
      <c r="C47" s="111">
        <f t="shared" si="0"/>
        <v>8.7293612818741819E-4</v>
      </c>
      <c r="E47" s="93">
        <v>5203</v>
      </c>
      <c r="F47" s="111">
        <f t="shared" si="1"/>
        <v>9.4033287024544981E-4</v>
      </c>
      <c r="H47" s="127">
        <f>+'COEF Art 14 F I 2do Sem'!AQ48</f>
        <v>1.9287458271118141E-3</v>
      </c>
      <c r="J47" s="128">
        <f t="shared" si="2"/>
        <v>65119.742987173973</v>
      </c>
      <c r="K47" s="129">
        <f t="shared" si="3"/>
        <v>70147.440179756653</v>
      </c>
      <c r="L47" s="129">
        <f t="shared" si="4"/>
        <v>123327.07170019686</v>
      </c>
      <c r="M47" s="129">
        <f t="shared" si="5"/>
        <v>258594.25486712749</v>
      </c>
      <c r="N47" s="130">
        <f t="shared" si="6"/>
        <v>1.213267897585048E-3</v>
      </c>
    </row>
    <row r="48" spans="1:14">
      <c r="A48" s="4" t="s">
        <v>43</v>
      </c>
      <c r="B48" s="126">
        <v>2640</v>
      </c>
      <c r="C48" s="111">
        <f t="shared" si="0"/>
        <v>5.1567495601136364E-4</v>
      </c>
      <c r="E48" s="93">
        <v>2942</v>
      </c>
      <c r="F48" s="111">
        <f t="shared" si="1"/>
        <v>5.3170465198195533E-4</v>
      </c>
      <c r="H48" s="127">
        <f>+'COEF Art 14 F I 2do Sem'!AQ49</f>
        <v>3.2867267432287982E-3</v>
      </c>
      <c r="J48" s="128">
        <f t="shared" si="2"/>
        <v>38468.588383562157</v>
      </c>
      <c r="K48" s="129">
        <f t="shared" si="3"/>
        <v>39664.379974792253</v>
      </c>
      <c r="L48" s="129">
        <f t="shared" si="4"/>
        <v>210158.52841953229</v>
      </c>
      <c r="M48" s="129">
        <f t="shared" si="5"/>
        <v>288291.4967778867</v>
      </c>
      <c r="N48" s="130">
        <f t="shared" si="6"/>
        <v>1.352600885766301E-3</v>
      </c>
    </row>
    <row r="49" spans="1:14">
      <c r="A49" s="4" t="s">
        <v>44</v>
      </c>
      <c r="B49" s="126">
        <v>35456</v>
      </c>
      <c r="C49" s="111">
        <f t="shared" si="0"/>
        <v>6.9256709243707987E-3</v>
      </c>
      <c r="E49" s="93">
        <v>38710</v>
      </c>
      <c r="F49" s="111">
        <f t="shared" si="1"/>
        <v>6.9960187213533274E-3</v>
      </c>
      <c r="H49" s="127">
        <f>+'COEF Art 14 F I 2do Sem'!AQ50</f>
        <v>6.2840951475832286E-3</v>
      </c>
      <c r="J49" s="128">
        <f t="shared" si="2"/>
        <v>516644.79913923482</v>
      </c>
      <c r="K49" s="129">
        <f t="shared" si="3"/>
        <v>521892.64066084567</v>
      </c>
      <c r="L49" s="129">
        <f t="shared" si="4"/>
        <v>401815.02505043522</v>
      </c>
      <c r="M49" s="129">
        <f t="shared" si="5"/>
        <v>1440352.4648505156</v>
      </c>
      <c r="N49" s="130">
        <f t="shared" si="6"/>
        <v>6.7578199202784125E-3</v>
      </c>
    </row>
    <row r="50" spans="1:14">
      <c r="A50" s="4" t="s">
        <v>45</v>
      </c>
      <c r="B50" s="126">
        <v>54192</v>
      </c>
      <c r="C50" s="111">
        <f t="shared" si="0"/>
        <v>1.0585400460669627E-2</v>
      </c>
      <c r="E50" s="93">
        <v>60377</v>
      </c>
      <c r="F50" s="111">
        <f t="shared" si="1"/>
        <v>1.0911873478149054E-2</v>
      </c>
      <c r="H50" s="127">
        <f>+'COEF Art 14 F I 2do Sem'!AQ51</f>
        <v>8.0202433869001697E-3</v>
      </c>
      <c r="J50" s="128">
        <f t="shared" si="2"/>
        <v>789655.20518257597</v>
      </c>
      <c r="K50" s="129">
        <f t="shared" si="3"/>
        <v>814009.6090204051</v>
      </c>
      <c r="L50" s="129">
        <f t="shared" si="4"/>
        <v>512827.10107552476</v>
      </c>
      <c r="M50" s="129">
        <f t="shared" si="5"/>
        <v>2116491.915278506</v>
      </c>
      <c r="N50" s="130">
        <f t="shared" si="6"/>
        <v>9.9301188946565901E-3</v>
      </c>
    </row>
    <row r="51" spans="1:14">
      <c r="A51" s="4" t="s">
        <v>46</v>
      </c>
      <c r="B51" s="126">
        <v>430143</v>
      </c>
      <c r="C51" s="111">
        <f t="shared" si="0"/>
        <v>8.4020444168028771E-2</v>
      </c>
      <c r="E51" s="93">
        <v>473285</v>
      </c>
      <c r="F51" s="111">
        <f t="shared" si="1"/>
        <v>8.553631414455462E-2</v>
      </c>
      <c r="H51" s="127">
        <f>+'COEF Art 14 F I 2do Sem'!AQ52</f>
        <v>6.5597014465349893E-2</v>
      </c>
      <c r="J51" s="128">
        <f t="shared" si="2"/>
        <v>6267800.7625267329</v>
      </c>
      <c r="K51" s="129">
        <f t="shared" si="3"/>
        <v>6380882.4188883575</v>
      </c>
      <c r="L51" s="129">
        <f t="shared" si="4"/>
        <v>4194377.2956342297</v>
      </c>
      <c r="M51" s="129">
        <f t="shared" si="5"/>
        <v>16843060.477049321</v>
      </c>
      <c r="N51" s="130">
        <f t="shared" si="6"/>
        <v>7.902396974900916E-2</v>
      </c>
    </row>
    <row r="52" spans="1:14">
      <c r="A52" s="4" t="s">
        <v>47</v>
      </c>
      <c r="B52" s="126">
        <v>123156</v>
      </c>
      <c r="C52" s="111">
        <f t="shared" si="0"/>
        <v>2.4056236697930111E-2</v>
      </c>
      <c r="E52" s="93">
        <v>136480</v>
      </c>
      <c r="F52" s="111">
        <f t="shared" si="1"/>
        <v>2.4665890857408994E-2</v>
      </c>
      <c r="H52" s="127">
        <f>+'COEF Art 14 F I 2do Sem'!AQ53</f>
        <v>0.14366096542051274</v>
      </c>
      <c r="J52" s="128">
        <f t="shared" si="2"/>
        <v>1794559.6480931744</v>
      </c>
      <c r="K52" s="129">
        <f t="shared" si="3"/>
        <v>1840038.9459414161</v>
      </c>
      <c r="L52" s="129">
        <f t="shared" si="4"/>
        <v>9185910.3122290056</v>
      </c>
      <c r="M52" s="129">
        <f t="shared" si="5"/>
        <v>12820508.906263597</v>
      </c>
      <c r="N52" s="130">
        <f t="shared" si="6"/>
        <v>6.0151034270522513E-2</v>
      </c>
    </row>
    <row r="53" spans="1:14">
      <c r="A53" s="4" t="s">
        <v>48</v>
      </c>
      <c r="B53" s="126">
        <v>296954</v>
      </c>
      <c r="C53" s="111">
        <f t="shared" si="0"/>
        <v>5.8004447305832756E-2</v>
      </c>
      <c r="E53" s="93">
        <v>318594</v>
      </c>
      <c r="F53" s="111">
        <f t="shared" si="1"/>
        <v>5.7579167876797781E-2</v>
      </c>
      <c r="H53" s="127">
        <f>+'COEF Art 14 F I 2do Sem'!AQ54</f>
        <v>3.6487931906387154E-2</v>
      </c>
      <c r="J53" s="128">
        <f t="shared" si="2"/>
        <v>4327045.9071410289</v>
      </c>
      <c r="K53" s="129">
        <f t="shared" si="3"/>
        <v>4295320.6912606945</v>
      </c>
      <c r="L53" s="129">
        <f t="shared" si="4"/>
        <v>2333096.321535184</v>
      </c>
      <c r="M53" s="129">
        <f t="shared" si="5"/>
        <v>10955462.919936907</v>
      </c>
      <c r="N53" s="130">
        <f t="shared" si="6"/>
        <v>5.140064488583683E-2</v>
      </c>
    </row>
    <row r="54" spans="1:14">
      <c r="A54" s="4" t="s">
        <v>49</v>
      </c>
      <c r="B54" s="126">
        <v>42407</v>
      </c>
      <c r="C54" s="111">
        <f t="shared" si="0"/>
        <v>8.2834196437779912E-3</v>
      </c>
      <c r="E54" s="93">
        <v>46435</v>
      </c>
      <c r="F54" s="111">
        <f t="shared" si="1"/>
        <v>8.3921500730054707E-3</v>
      </c>
      <c r="H54" s="127">
        <f>+'COEF Art 14 F I 2do Sem'!AQ55</f>
        <v>1.5506575309675431E-2</v>
      </c>
      <c r="J54" s="128">
        <f t="shared" si="2"/>
        <v>617930.84378095472</v>
      </c>
      <c r="K54" s="129">
        <f t="shared" si="3"/>
        <v>626041.97285162413</v>
      </c>
      <c r="L54" s="129">
        <f t="shared" si="4"/>
        <v>991515.05509905575</v>
      </c>
      <c r="M54" s="129">
        <f t="shared" si="5"/>
        <v>2235487.8717316347</v>
      </c>
      <c r="N54" s="130">
        <f t="shared" si="6"/>
        <v>1.0488421993776842E-2</v>
      </c>
    </row>
    <row r="55" spans="1:14">
      <c r="A55" s="4" t="s">
        <v>50</v>
      </c>
      <c r="B55" s="126">
        <v>1632</v>
      </c>
      <c r="C55" s="111">
        <f t="shared" si="0"/>
        <v>3.1878088189793386E-4</v>
      </c>
      <c r="E55" s="93">
        <v>1921</v>
      </c>
      <c r="F55" s="111">
        <f t="shared" si="1"/>
        <v>3.4718036589304421E-4</v>
      </c>
      <c r="H55" s="127">
        <f>+'COEF Art 14 F I 2do Sem'!AQ56</f>
        <v>1.7761584057628468E-3</v>
      </c>
      <c r="J55" s="128">
        <f t="shared" si="2"/>
        <v>23780.581909838424</v>
      </c>
      <c r="K55" s="129">
        <f t="shared" si="3"/>
        <v>25899.141377150205</v>
      </c>
      <c r="L55" s="129">
        <f t="shared" si="4"/>
        <v>113570.38961760676</v>
      </c>
      <c r="M55" s="129">
        <f t="shared" si="5"/>
        <v>163250.11290459539</v>
      </c>
      <c r="N55" s="130">
        <f t="shared" si="6"/>
        <v>7.6593395845569632E-4</v>
      </c>
    </row>
    <row r="56" spans="1:14">
      <c r="A56" s="4" t="s">
        <v>51</v>
      </c>
      <c r="B56" s="126">
        <v>4080</v>
      </c>
      <c r="C56" s="111">
        <f t="shared" si="0"/>
        <v>7.9695220474483466E-4</v>
      </c>
      <c r="E56" s="93">
        <v>4527</v>
      </c>
      <c r="F56" s="111">
        <f t="shared" si="1"/>
        <v>8.181600814147898E-4</v>
      </c>
      <c r="H56" s="127">
        <f>+'COEF Art 14 F I 2do Sem'!AQ57</f>
        <v>1.2443370366593252E-3</v>
      </c>
      <c r="J56" s="128">
        <f t="shared" si="2"/>
        <v>59451.454774596059</v>
      </c>
      <c r="K56" s="129">
        <f t="shared" si="3"/>
        <v>61033.530980926073</v>
      </c>
      <c r="L56" s="129">
        <f t="shared" si="4"/>
        <v>79564.886561073348</v>
      </c>
      <c r="M56" s="129">
        <f t="shared" si="5"/>
        <v>200049.87231659546</v>
      </c>
      <c r="N56" s="130">
        <f t="shared" si="6"/>
        <v>9.3859041115366602E-4</v>
      </c>
    </row>
    <row r="57" spans="1:14" ht="13.5" thickBot="1">
      <c r="A57" s="6" t="s">
        <v>52</v>
      </c>
      <c r="B57" s="131">
        <f>SUM(B6:B56)</f>
        <v>5119504</v>
      </c>
      <c r="C57" s="112">
        <f>SUM(C6:C56)</f>
        <v>0.99999999999999989</v>
      </c>
      <c r="E57" s="132">
        <f>SUM(E6:E56)</f>
        <v>5533147</v>
      </c>
      <c r="F57" s="112">
        <f t="shared" si="1"/>
        <v>1</v>
      </c>
      <c r="H57" s="133">
        <f>SUM(H6:H56)</f>
        <v>1</v>
      </c>
      <c r="J57" s="134">
        <f>SUM(J6:J56)</f>
        <v>74598519.73636362</v>
      </c>
      <c r="K57" s="135">
        <f>SUM(K6:K56)</f>
        <v>74598519.73636362</v>
      </c>
      <c r="L57" s="135">
        <f>SUM(L6:L56)</f>
        <v>63941588.345454551</v>
      </c>
      <c r="M57" s="135">
        <f>SUM(M6:M56)</f>
        <v>213138627.81818181</v>
      </c>
      <c r="N57" s="136">
        <f>SUM(N6:N56)</f>
        <v>1.0000000000000002</v>
      </c>
    </row>
    <row r="58" spans="1:14" ht="15.75" customHeight="1" thickTop="1">
      <c r="A58" s="14" t="s">
        <v>97</v>
      </c>
    </row>
    <row r="59" spans="1:14">
      <c r="A59" s="14" t="s">
        <v>155</v>
      </c>
    </row>
    <row r="60" spans="1:14">
      <c r="A60" s="14" t="s">
        <v>258</v>
      </c>
    </row>
  </sheetData>
  <mergeCells count="3">
    <mergeCell ref="A1:N1"/>
    <mergeCell ref="B2:C2"/>
    <mergeCell ref="E2:F2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63"/>
  <sheetViews>
    <sheetView zoomScale="85" zoomScaleNormal="85" workbookViewId="0">
      <selection sqref="A1:Q56"/>
    </sheetView>
  </sheetViews>
  <sheetFormatPr baseColWidth="10" defaultColWidth="11.42578125" defaultRowHeight="12.75"/>
  <cols>
    <col min="1" max="1" width="28.140625" style="167" bestFit="1" customWidth="1"/>
    <col min="2" max="2" width="17.85546875" style="167" customWidth="1"/>
    <col min="3" max="3" width="18.28515625" style="167" customWidth="1"/>
    <col min="4" max="4" width="15.5703125" style="167" customWidth="1"/>
    <col min="5" max="5" width="21.85546875" style="167" customWidth="1"/>
    <col min="6" max="6" width="17.140625" style="167" customWidth="1"/>
    <col min="7" max="7" width="18.140625" style="167" customWidth="1"/>
    <col min="8" max="8" width="17.5703125" style="167" customWidth="1"/>
    <col min="9" max="9" width="18.42578125" style="167" customWidth="1"/>
    <col min="10" max="10" width="21.42578125" style="167" customWidth="1"/>
    <col min="11" max="11" width="2.7109375" style="167" customWidth="1"/>
    <col min="12" max="12" width="33.28515625" style="167" customWidth="1"/>
    <col min="13" max="13" width="21.42578125" style="167" customWidth="1"/>
    <col min="14" max="14" width="17.7109375" style="167" customWidth="1"/>
    <col min="15" max="15" width="17.7109375" style="167" bestFit="1" customWidth="1"/>
    <col min="16" max="16" width="22.7109375" style="167" customWidth="1"/>
    <col min="17" max="17" width="20.7109375" style="167" customWidth="1"/>
    <col min="18" max="18" width="0.140625" style="167" customWidth="1"/>
    <col min="19" max="20" width="11.42578125" style="167" customWidth="1"/>
    <col min="21" max="21" width="21.140625" style="167" customWidth="1"/>
    <col min="22" max="22" width="16.7109375" style="167" bestFit="1" customWidth="1"/>
    <col min="23" max="24" width="15.140625" style="167" bestFit="1" customWidth="1"/>
    <col min="25" max="25" width="14.140625" style="167" bestFit="1" customWidth="1"/>
    <col min="26" max="26" width="13.140625" style="167" bestFit="1" customWidth="1"/>
    <col min="27" max="27" width="12.5703125" style="167" bestFit="1" customWidth="1"/>
    <col min="28" max="28" width="14.140625" style="167" bestFit="1" customWidth="1"/>
    <col min="29" max="16384" width="11.42578125" style="167"/>
  </cols>
  <sheetData>
    <row r="1" spans="1:29" ht="38.25" customHeight="1" thickBot="1">
      <c r="A1" s="190"/>
      <c r="B1" s="392" t="s">
        <v>195</v>
      </c>
      <c r="C1" s="392"/>
      <c r="D1" s="392"/>
      <c r="E1" s="392"/>
      <c r="F1" s="392" t="s">
        <v>194</v>
      </c>
      <c r="G1" s="392"/>
      <c r="H1" s="392"/>
      <c r="I1" s="392"/>
      <c r="J1" s="201" t="s">
        <v>193</v>
      </c>
      <c r="L1" s="393" t="s">
        <v>192</v>
      </c>
      <c r="M1" s="393"/>
      <c r="N1" s="393"/>
      <c r="O1" s="393"/>
      <c r="P1" s="393"/>
      <c r="Q1" s="393"/>
      <c r="T1" s="200"/>
    </row>
    <row r="2" spans="1:29" ht="68.25" customHeight="1" thickTop="1" thickBot="1">
      <c r="A2" s="199" t="s">
        <v>0</v>
      </c>
      <c r="B2" s="198" t="s">
        <v>254</v>
      </c>
      <c r="C2" s="197" t="s">
        <v>250</v>
      </c>
      <c r="D2" s="197" t="s">
        <v>190</v>
      </c>
      <c r="E2" s="196" t="s">
        <v>189</v>
      </c>
      <c r="F2" s="197" t="s">
        <v>191</v>
      </c>
      <c r="G2" s="197" t="s">
        <v>188</v>
      </c>
      <c r="H2" s="197" t="s">
        <v>187</v>
      </c>
      <c r="I2" s="194" t="s">
        <v>186</v>
      </c>
      <c r="J2" s="195" t="s">
        <v>185</v>
      </c>
      <c r="L2" s="199" t="s">
        <v>0</v>
      </c>
      <c r="M2" s="198" t="s">
        <v>184</v>
      </c>
      <c r="N2" s="197" t="s">
        <v>183</v>
      </c>
      <c r="O2" s="196" t="s">
        <v>182</v>
      </c>
      <c r="P2" s="195" t="s">
        <v>181</v>
      </c>
      <c r="Q2" s="194" t="s">
        <v>256</v>
      </c>
    </row>
    <row r="3" spans="1:29" ht="26.25" customHeight="1" thickTop="1">
      <c r="A3" s="190"/>
      <c r="B3" s="193" t="s">
        <v>180</v>
      </c>
      <c r="C3" s="193" t="s">
        <v>179</v>
      </c>
      <c r="D3" s="193" t="s">
        <v>178</v>
      </c>
      <c r="E3" s="193" t="s">
        <v>177</v>
      </c>
      <c r="F3" s="193" t="s">
        <v>176</v>
      </c>
      <c r="G3" s="193" t="s">
        <v>175</v>
      </c>
      <c r="H3" s="193"/>
      <c r="I3" s="193" t="s">
        <v>174</v>
      </c>
      <c r="J3" s="193" t="s">
        <v>173</v>
      </c>
      <c r="M3" s="192">
        <f>M4*P3</f>
        <v>116837818.29432419</v>
      </c>
      <c r="N3" s="192">
        <f>P3*N4</f>
        <v>70102690.976594508</v>
      </c>
      <c r="O3" s="192">
        <f>P3*O4</f>
        <v>46735127.317729682</v>
      </c>
      <c r="P3" s="192">
        <f>+'PART PEF 2020'!F6</f>
        <v>233675636.58864838</v>
      </c>
    </row>
    <row r="4" spans="1:29" ht="13.5" thickBot="1">
      <c r="F4" s="191"/>
      <c r="G4" s="190"/>
      <c r="H4" s="190"/>
      <c r="I4" s="190"/>
      <c r="M4" s="257">
        <v>0.5</v>
      </c>
      <c r="N4" s="257">
        <v>0.3</v>
      </c>
      <c r="O4" s="257">
        <v>0.2</v>
      </c>
      <c r="P4" s="189" t="s">
        <v>172</v>
      </c>
      <c r="Q4" s="189"/>
    </row>
    <row r="5" spans="1:29" ht="13.5" thickTop="1">
      <c r="A5" s="184" t="s">
        <v>1</v>
      </c>
      <c r="B5" s="183">
        <v>558823</v>
      </c>
      <c r="C5" s="182">
        <v>110684</v>
      </c>
      <c r="D5" s="258">
        <f t="shared" ref="D5:D55" si="0">IFERROR(C5/B5,0)</f>
        <v>0.19806629290490907</v>
      </c>
      <c r="E5" s="188">
        <f t="shared" ref="E5:E55" si="1">IFERROR(D5/$D$56,0)</f>
        <v>1.3297257969579904E-2</v>
      </c>
      <c r="F5" s="182">
        <v>121403</v>
      </c>
      <c r="G5" s="187">
        <f t="shared" ref="G5:G55" si="2">IFERROR((C5/F5)-1,0)</f>
        <v>-8.8292711053268857E-2</v>
      </c>
      <c r="H5" s="186">
        <f t="shared" ref="H5:H55" si="3">IF(G5&lt;0,0,G5)</f>
        <v>0</v>
      </c>
      <c r="I5" s="179">
        <f t="shared" ref="I5:I55" si="4">IFERROR(H5/$H$56,0)</f>
        <v>0</v>
      </c>
      <c r="J5" s="185">
        <f t="shared" ref="J5:J55" si="5">IFERROR(C5/$C$56,0)</f>
        <v>5.1404392770842337E-5</v>
      </c>
      <c r="L5" s="184" t="s">
        <v>1</v>
      </c>
      <c r="M5" s="183">
        <f t="shared" ref="M5:M55" si="6">IFERROR($M$3*E5,0)</f>
        <v>1553622.610462531</v>
      </c>
      <c r="N5" s="182">
        <f t="shared" ref="N5:N55" si="7">IFERROR($N$3*I5,0)</f>
        <v>0</v>
      </c>
      <c r="O5" s="181">
        <f t="shared" ref="O5:O55" si="8">IFERROR($O$3*J5,0)</f>
        <v>2402.3908408358998</v>
      </c>
      <c r="P5" s="180">
        <f t="shared" ref="P5:P55" si="9">IFERROR(SUM(M5:O5),0)</f>
        <v>1556025.0013033669</v>
      </c>
      <c r="Q5" s="179">
        <f t="shared" ref="Q5:Q55" si="10">IFERROR(P5/$P$56,0)</f>
        <v>6.6589098633441177E-3</v>
      </c>
      <c r="S5" s="168"/>
      <c r="T5" s="168"/>
      <c r="AC5" s="168"/>
    </row>
    <row r="6" spans="1:29">
      <c r="A6" s="174" t="s">
        <v>2</v>
      </c>
      <c r="B6" s="173">
        <v>2588435</v>
      </c>
      <c r="C6" s="172">
        <v>953414</v>
      </c>
      <c r="D6" s="259">
        <f t="shared" si="0"/>
        <v>0.368336079522955</v>
      </c>
      <c r="E6" s="178">
        <f t="shared" si="1"/>
        <v>2.4728386627965393E-2</v>
      </c>
      <c r="F6" s="172">
        <v>836482</v>
      </c>
      <c r="G6" s="177">
        <f t="shared" si="2"/>
        <v>0.13979021664542701</v>
      </c>
      <c r="H6" s="176">
        <f t="shared" si="3"/>
        <v>0.13979021664542701</v>
      </c>
      <c r="I6" s="169">
        <f t="shared" si="4"/>
        <v>1.7991724283460474E-2</v>
      </c>
      <c r="J6" s="175">
        <f t="shared" si="5"/>
        <v>4.4278909082812222E-4</v>
      </c>
      <c r="L6" s="174" t="s">
        <v>2</v>
      </c>
      <c r="M6" s="173">
        <f t="shared" si="6"/>
        <v>2889210.7435500165</v>
      </c>
      <c r="N6" s="172">
        <f t="shared" si="7"/>
        <v>1261268.2875795208</v>
      </c>
      <c r="O6" s="171">
        <f t="shared" si="8"/>
        <v>20693.804534754065</v>
      </c>
      <c r="P6" s="170">
        <f t="shared" si="9"/>
        <v>4171172.8356642914</v>
      </c>
      <c r="Q6" s="169">
        <f t="shared" si="10"/>
        <v>1.7850268417186455E-2</v>
      </c>
      <c r="S6" s="168"/>
      <c r="T6" s="168"/>
      <c r="U6" s="168"/>
      <c r="V6" s="168"/>
      <c r="W6" s="168"/>
      <c r="X6" s="168"/>
      <c r="Y6" s="168"/>
      <c r="Z6" s="168"/>
    </row>
    <row r="7" spans="1:29">
      <c r="A7" s="174" t="s">
        <v>3</v>
      </c>
      <c r="B7" s="173">
        <v>1115974</v>
      </c>
      <c r="C7" s="172">
        <v>293401</v>
      </c>
      <c r="D7" s="259">
        <f t="shared" si="0"/>
        <v>0.26291024701292326</v>
      </c>
      <c r="E7" s="178">
        <f t="shared" si="1"/>
        <v>1.7650582166725486E-2</v>
      </c>
      <c r="F7" s="172">
        <v>248385</v>
      </c>
      <c r="G7" s="177">
        <f t="shared" si="2"/>
        <v>0.18123477665720555</v>
      </c>
      <c r="H7" s="176">
        <f t="shared" si="3"/>
        <v>0.18123477665720555</v>
      </c>
      <c r="I7" s="169">
        <f t="shared" si="4"/>
        <v>2.3325853628667723E-2</v>
      </c>
      <c r="J7" s="175">
        <f t="shared" si="5"/>
        <v>1.362626959936207E-4</v>
      </c>
      <c r="L7" s="174" t="s">
        <v>3</v>
      </c>
      <c r="M7" s="173">
        <f t="shared" si="6"/>
        <v>2062255.5119849113</v>
      </c>
      <c r="N7" s="172">
        <f t="shared" si="7"/>
        <v>1635205.108695769</v>
      </c>
      <c r="O7" s="171">
        <f t="shared" si="8"/>
        <v>6368.2544459189576</v>
      </c>
      <c r="P7" s="170">
        <f t="shared" si="9"/>
        <v>3703828.8751265993</v>
      </c>
      <c r="Q7" s="169">
        <f t="shared" si="10"/>
        <v>1.5850299711161777E-2</v>
      </c>
      <c r="S7" s="168"/>
      <c r="T7" s="168"/>
      <c r="U7" s="168"/>
      <c r="V7" s="168"/>
      <c r="W7" s="168"/>
      <c r="X7" s="168"/>
      <c r="Y7" s="168"/>
      <c r="Z7" s="168"/>
    </row>
    <row r="8" spans="1:29">
      <c r="A8" s="174" t="s">
        <v>4</v>
      </c>
      <c r="B8" s="173">
        <v>37146815</v>
      </c>
      <c r="C8" s="172">
        <v>18200124</v>
      </c>
      <c r="D8" s="259">
        <f t="shared" si="0"/>
        <v>0.48995113039973953</v>
      </c>
      <c r="E8" s="178">
        <f t="shared" si="1"/>
        <v>3.2893060590276461E-2</v>
      </c>
      <c r="F8" s="172">
        <v>15242673</v>
      </c>
      <c r="G8" s="177">
        <f t="shared" si="2"/>
        <v>0.19402443390342361</v>
      </c>
      <c r="H8" s="176">
        <f t="shared" si="3"/>
        <v>0.19402443390342361</v>
      </c>
      <c r="I8" s="169">
        <f t="shared" si="4"/>
        <v>2.4971948701526636E-2</v>
      </c>
      <c r="J8" s="175">
        <f t="shared" si="5"/>
        <v>8.4525886539520995E-3</v>
      </c>
      <c r="L8" s="174" t="s">
        <v>4</v>
      </c>
      <c r="M8" s="173">
        <f t="shared" si="6"/>
        <v>3843153.4363909173</v>
      </c>
      <c r="N8" s="172">
        <f t="shared" si="7"/>
        <v>1750600.8029064923</v>
      </c>
      <c r="O8" s="171">
        <f t="shared" si="8"/>
        <v>395032.80690684874</v>
      </c>
      <c r="P8" s="170">
        <f t="shared" si="9"/>
        <v>5988787.0462042587</v>
      </c>
      <c r="Q8" s="169">
        <f t="shared" si="10"/>
        <v>2.5628632636386633E-2</v>
      </c>
      <c r="S8" s="168"/>
      <c r="T8" s="168"/>
      <c r="U8" s="168"/>
      <c r="V8" s="168"/>
      <c r="W8" s="168"/>
      <c r="X8" s="168"/>
      <c r="Y8" s="168"/>
      <c r="Z8" s="168"/>
    </row>
    <row r="9" spans="1:29">
      <c r="A9" s="174" t="s">
        <v>5</v>
      </c>
      <c r="B9" s="173">
        <v>10240869</v>
      </c>
      <c r="C9" s="172">
        <v>1756976</v>
      </c>
      <c r="D9" s="259">
        <f t="shared" si="0"/>
        <v>0.1715651279202966</v>
      </c>
      <c r="E9" s="178">
        <f t="shared" si="1"/>
        <v>1.1518091902873276E-2</v>
      </c>
      <c r="F9" s="172">
        <v>2322895</v>
      </c>
      <c r="G9" s="177">
        <f t="shared" si="2"/>
        <v>-0.24362659526151631</v>
      </c>
      <c r="H9" s="176">
        <f t="shared" si="3"/>
        <v>0</v>
      </c>
      <c r="I9" s="169">
        <f t="shared" si="4"/>
        <v>0</v>
      </c>
      <c r="J9" s="175">
        <f t="shared" si="5"/>
        <v>8.1598319895326776E-4</v>
      </c>
      <c r="L9" s="174" t="s">
        <v>5</v>
      </c>
      <c r="M9" s="173">
        <f t="shared" si="6"/>
        <v>1345748.7288452345</v>
      </c>
      <c r="N9" s="172">
        <f t="shared" si="7"/>
        <v>0</v>
      </c>
      <c r="O9" s="171">
        <f t="shared" si="8"/>
        <v>38135.078692209318</v>
      </c>
      <c r="P9" s="170">
        <f t="shared" si="9"/>
        <v>1383883.8075374437</v>
      </c>
      <c r="Q9" s="169">
        <f t="shared" si="10"/>
        <v>5.9222425912272888E-3</v>
      </c>
      <c r="S9" s="168"/>
      <c r="T9" s="168"/>
      <c r="U9" s="168"/>
      <c r="V9" s="168"/>
      <c r="W9" s="168"/>
      <c r="X9" s="168"/>
      <c r="Y9" s="168"/>
      <c r="Z9" s="168"/>
    </row>
    <row r="10" spans="1:29">
      <c r="A10" s="174" t="s">
        <v>6</v>
      </c>
      <c r="B10" s="173">
        <v>679461530</v>
      </c>
      <c r="C10" s="172">
        <v>292840828.44</v>
      </c>
      <c r="D10" s="259">
        <f t="shared" si="0"/>
        <v>0.43098956380944775</v>
      </c>
      <c r="E10" s="178">
        <f t="shared" si="1"/>
        <v>2.893465277770594E-2</v>
      </c>
      <c r="F10" s="172">
        <v>263928665.28</v>
      </c>
      <c r="G10" s="177">
        <f t="shared" si="2"/>
        <v>0.10954536950098737</v>
      </c>
      <c r="H10" s="176">
        <f t="shared" si="3"/>
        <v>0.10954536950098737</v>
      </c>
      <c r="I10" s="169">
        <f t="shared" si="4"/>
        <v>1.4099055941738105E-2</v>
      </c>
      <c r="J10" s="175">
        <f t="shared" si="5"/>
        <v>0.13600253843797314</v>
      </c>
      <c r="L10" s="174" t="s">
        <v>6</v>
      </c>
      <c r="M10" s="173">
        <f t="shared" si="6"/>
        <v>3380661.7036509691</v>
      </c>
      <c r="N10" s="172">
        <f t="shared" si="7"/>
        <v>988381.76174538501</v>
      </c>
      <c r="O10" s="171">
        <f t="shared" si="8"/>
        <v>6356095.9494330995</v>
      </c>
      <c r="P10" s="170">
        <f t="shared" si="9"/>
        <v>10725139.414829453</v>
      </c>
      <c r="Q10" s="169">
        <f t="shared" si="10"/>
        <v>4.5897550858969016E-2</v>
      </c>
      <c r="S10" s="168"/>
      <c r="T10" s="168"/>
      <c r="U10" s="168"/>
      <c r="V10" s="168"/>
      <c r="W10" s="168"/>
      <c r="X10" s="168"/>
      <c r="Y10" s="168"/>
      <c r="Z10" s="168"/>
    </row>
    <row r="11" spans="1:29">
      <c r="A11" s="174" t="s">
        <v>7</v>
      </c>
      <c r="B11" s="173"/>
      <c r="C11" s="172"/>
      <c r="D11" s="259">
        <f t="shared" si="0"/>
        <v>0</v>
      </c>
      <c r="E11" s="178">
        <f t="shared" si="1"/>
        <v>0</v>
      </c>
      <c r="F11" s="172"/>
      <c r="G11" s="177">
        <f t="shared" si="2"/>
        <v>0</v>
      </c>
      <c r="H11" s="176">
        <f t="shared" si="3"/>
        <v>0</v>
      </c>
      <c r="I11" s="169">
        <f t="shared" si="4"/>
        <v>0</v>
      </c>
      <c r="J11" s="175">
        <f t="shared" si="5"/>
        <v>0</v>
      </c>
      <c r="L11" s="174" t="s">
        <v>7</v>
      </c>
      <c r="M11" s="173">
        <f t="shared" si="6"/>
        <v>0</v>
      </c>
      <c r="N11" s="172">
        <f t="shared" si="7"/>
        <v>0</v>
      </c>
      <c r="O11" s="171">
        <f t="shared" si="8"/>
        <v>0</v>
      </c>
      <c r="P11" s="170">
        <f t="shared" si="9"/>
        <v>0</v>
      </c>
      <c r="Q11" s="169">
        <f t="shared" si="10"/>
        <v>0</v>
      </c>
      <c r="S11" s="168"/>
      <c r="T11" s="168"/>
      <c r="U11" s="168"/>
      <c r="V11" s="168"/>
      <c r="W11" s="168"/>
      <c r="X11" s="168"/>
      <c r="Y11" s="168"/>
      <c r="Z11" s="168"/>
    </row>
    <row r="12" spans="1:29">
      <c r="A12" s="174" t="s">
        <v>8</v>
      </c>
      <c r="B12" s="173">
        <v>2443492</v>
      </c>
      <c r="C12" s="172">
        <v>927656</v>
      </c>
      <c r="D12" s="259">
        <f t="shared" si="0"/>
        <v>0.37964355929955979</v>
      </c>
      <c r="E12" s="178">
        <f t="shared" si="1"/>
        <v>2.5487518701222848E-2</v>
      </c>
      <c r="F12" s="172">
        <v>721021</v>
      </c>
      <c r="G12" s="177">
        <f t="shared" si="2"/>
        <v>0.2865866597505482</v>
      </c>
      <c r="H12" s="176">
        <f t="shared" si="3"/>
        <v>0.2865866597505482</v>
      </c>
      <c r="I12" s="169">
        <f t="shared" si="4"/>
        <v>3.6885186168845084E-2</v>
      </c>
      <c r="J12" s="175">
        <f t="shared" si="5"/>
        <v>4.3082643724683351E-4</v>
      </c>
      <c r="L12" s="174" t="s">
        <v>8</v>
      </c>
      <c r="M12" s="173">
        <f t="shared" si="6"/>
        <v>2977906.0787866646</v>
      </c>
      <c r="N12" s="172">
        <f t="shared" si="7"/>
        <v>2585750.807608705</v>
      </c>
      <c r="O12" s="171">
        <f t="shared" si="8"/>
        <v>20134.728396574643</v>
      </c>
      <c r="P12" s="170">
        <f t="shared" si="9"/>
        <v>5583791.6147919446</v>
      </c>
      <c r="Q12" s="169">
        <f t="shared" si="10"/>
        <v>2.3895480488714309E-2</v>
      </c>
      <c r="S12" s="168"/>
      <c r="T12" s="168"/>
      <c r="U12" s="168"/>
      <c r="V12" s="168"/>
      <c r="W12" s="168"/>
      <c r="X12" s="168"/>
      <c r="Y12" s="168"/>
      <c r="Z12" s="168"/>
    </row>
    <row r="13" spans="1:29">
      <c r="A13" s="174" t="s">
        <v>9</v>
      </c>
      <c r="B13" s="173">
        <v>96076042</v>
      </c>
      <c r="C13" s="172">
        <v>28519495.5</v>
      </c>
      <c r="D13" s="259">
        <f t="shared" si="0"/>
        <v>0.29684294758936886</v>
      </c>
      <c r="E13" s="178">
        <f t="shared" si="1"/>
        <v>1.992866727930007E-2</v>
      </c>
      <c r="F13" s="172">
        <v>28310880.329999998</v>
      </c>
      <c r="G13" s="177">
        <f t="shared" si="2"/>
        <v>7.3687277671454776E-3</v>
      </c>
      <c r="H13" s="176">
        <f t="shared" si="3"/>
        <v>7.3687277671454776E-3</v>
      </c>
      <c r="I13" s="169">
        <f t="shared" si="4"/>
        <v>9.483933961032154E-4</v>
      </c>
      <c r="J13" s="175">
        <f t="shared" si="5"/>
        <v>1.3245160531858901E-2</v>
      </c>
      <c r="L13" s="174" t="s">
        <v>9</v>
      </c>
      <c r="M13" s="173">
        <f t="shared" si="6"/>
        <v>2328422.0064269057</v>
      </c>
      <c r="N13" s="172">
        <f t="shared" si="7"/>
        <v>66484.929171266704</v>
      </c>
      <c r="O13" s="171">
        <f t="shared" si="8"/>
        <v>619014.2638001939</v>
      </c>
      <c r="P13" s="170">
        <f t="shared" si="9"/>
        <v>3013921.1993983663</v>
      </c>
      <c r="Q13" s="169">
        <f t="shared" si="10"/>
        <v>1.2897883764852775E-2</v>
      </c>
      <c r="S13" s="168"/>
      <c r="T13" s="168"/>
      <c r="U13" s="168"/>
      <c r="V13" s="168"/>
      <c r="W13" s="168"/>
      <c r="X13" s="168"/>
      <c r="Y13" s="168"/>
      <c r="Z13" s="168"/>
    </row>
    <row r="14" spans="1:29">
      <c r="A14" s="174" t="s">
        <v>10</v>
      </c>
      <c r="B14" s="173">
        <v>25918809</v>
      </c>
      <c r="C14" s="172">
        <v>6103961.7199999997</v>
      </c>
      <c r="D14" s="259">
        <f t="shared" si="0"/>
        <v>0.23550317146131211</v>
      </c>
      <c r="E14" s="178">
        <f t="shared" si="1"/>
        <v>1.5810597440114253E-2</v>
      </c>
      <c r="F14" s="172">
        <v>4203660</v>
      </c>
      <c r="G14" s="177">
        <f t="shared" si="2"/>
        <v>0.45205885347530472</v>
      </c>
      <c r="H14" s="176">
        <f t="shared" si="3"/>
        <v>0.45205885347530472</v>
      </c>
      <c r="I14" s="169">
        <f t="shared" si="4"/>
        <v>5.8182313804225776E-2</v>
      </c>
      <c r="J14" s="175">
        <f t="shared" si="5"/>
        <v>2.8348311021743552E-3</v>
      </c>
      <c r="L14" s="174" t="s">
        <v>10</v>
      </c>
      <c r="M14" s="173">
        <f t="shared" si="6"/>
        <v>1847275.7108327763</v>
      </c>
      <c r="N14" s="172">
        <f t="shared" si="7"/>
        <v>4078736.7649208885</v>
      </c>
      <c r="O14" s="171">
        <f t="shared" si="8"/>
        <v>132486.19248437847</v>
      </c>
      <c r="P14" s="170">
        <f t="shared" si="9"/>
        <v>6058498.6682380438</v>
      </c>
      <c r="Q14" s="169">
        <f t="shared" si="10"/>
        <v>2.5926959081759723E-2</v>
      </c>
      <c r="S14" s="168"/>
      <c r="T14" s="168"/>
      <c r="U14" s="168"/>
      <c r="V14" s="168"/>
      <c r="W14" s="168"/>
      <c r="X14" s="168"/>
      <c r="Y14" s="168"/>
      <c r="Z14" s="168"/>
    </row>
    <row r="15" spans="1:29">
      <c r="A15" s="174" t="s">
        <v>11</v>
      </c>
      <c r="B15" s="173">
        <v>2065528</v>
      </c>
      <c r="C15" s="172">
        <v>826855</v>
      </c>
      <c r="D15" s="259">
        <f t="shared" si="0"/>
        <v>0.40031168785898813</v>
      </c>
      <c r="E15" s="178">
        <f t="shared" si="1"/>
        <v>2.6875081588236163E-2</v>
      </c>
      <c r="F15" s="172">
        <v>3866062</v>
      </c>
      <c r="G15" s="177">
        <f t="shared" si="2"/>
        <v>-0.78612474399013776</v>
      </c>
      <c r="H15" s="176">
        <f t="shared" si="3"/>
        <v>0</v>
      </c>
      <c r="I15" s="169">
        <f t="shared" si="4"/>
        <v>0</v>
      </c>
      <c r="J15" s="175">
        <f t="shared" si="5"/>
        <v>3.8401195461435113E-4</v>
      </c>
      <c r="L15" s="174" t="s">
        <v>11</v>
      </c>
      <c r="M15" s="173">
        <f t="shared" si="6"/>
        <v>3140025.8992514745</v>
      </c>
      <c r="N15" s="172">
        <f t="shared" si="7"/>
        <v>0</v>
      </c>
      <c r="O15" s="171">
        <f t="shared" si="8"/>
        <v>17946.847590431931</v>
      </c>
      <c r="P15" s="170">
        <f t="shared" si="9"/>
        <v>3157972.7468419066</v>
      </c>
      <c r="Q15" s="169">
        <f t="shared" si="10"/>
        <v>1.3514343185040948E-2</v>
      </c>
      <c r="S15" s="168"/>
      <c r="T15" s="168"/>
      <c r="U15" s="168"/>
      <c r="V15" s="168"/>
      <c r="W15" s="168"/>
      <c r="X15" s="168"/>
      <c r="Y15" s="168"/>
      <c r="Z15" s="168"/>
    </row>
    <row r="16" spans="1:29">
      <c r="A16" s="174" t="s">
        <v>12</v>
      </c>
      <c r="B16" s="173">
        <v>4522487</v>
      </c>
      <c r="C16" s="172">
        <v>1648610</v>
      </c>
      <c r="D16" s="259">
        <f t="shared" si="0"/>
        <v>0.36453615013155372</v>
      </c>
      <c r="E16" s="178">
        <f t="shared" si="1"/>
        <v>2.4473276883431982E-2</v>
      </c>
      <c r="F16" s="172">
        <v>1407462</v>
      </c>
      <c r="G16" s="177">
        <f t="shared" si="2"/>
        <v>0.17133535399179523</v>
      </c>
      <c r="H16" s="176">
        <f t="shared" si="3"/>
        <v>0.17133535399179523</v>
      </c>
      <c r="I16" s="169">
        <f t="shared" si="4"/>
        <v>2.2051746703050271E-2</v>
      </c>
      <c r="J16" s="175">
        <f t="shared" si="5"/>
        <v>7.6565534283128892E-4</v>
      </c>
      <c r="L16" s="174" t="s">
        <v>12</v>
      </c>
      <c r="M16" s="173">
        <f t="shared" si="6"/>
        <v>2859404.2775731105</v>
      </c>
      <c r="N16" s="172">
        <f t="shared" si="7"/>
        <v>1545886.7846180699</v>
      </c>
      <c r="O16" s="171">
        <f t="shared" si="8"/>
        <v>35782.999928720259</v>
      </c>
      <c r="P16" s="170">
        <f t="shared" si="9"/>
        <v>4441074.0621199012</v>
      </c>
      <c r="Q16" s="169">
        <f t="shared" si="10"/>
        <v>1.9005293521197324E-2</v>
      </c>
      <c r="S16" s="168"/>
      <c r="T16" s="168"/>
      <c r="U16" s="168"/>
      <c r="V16" s="168"/>
      <c r="W16" s="168"/>
      <c r="X16" s="168"/>
      <c r="Y16" s="168"/>
      <c r="Z16" s="168"/>
    </row>
    <row r="17" spans="1:26">
      <c r="A17" s="174" t="s">
        <v>13</v>
      </c>
      <c r="B17" s="173">
        <v>45557174</v>
      </c>
      <c r="C17" s="172">
        <v>14225141</v>
      </c>
      <c r="D17" s="259">
        <f t="shared" si="0"/>
        <v>0.31224809949800664</v>
      </c>
      <c r="E17" s="178">
        <f t="shared" si="1"/>
        <v>2.0962898172327733E-2</v>
      </c>
      <c r="F17" s="172">
        <v>12855566</v>
      </c>
      <c r="G17" s="177">
        <f t="shared" si="2"/>
        <v>0.10653556599530511</v>
      </c>
      <c r="H17" s="176">
        <f t="shared" si="3"/>
        <v>0.10653556599530511</v>
      </c>
      <c r="I17" s="169">
        <f t="shared" si="4"/>
        <v>1.3711678655107373E-2</v>
      </c>
      <c r="J17" s="175">
        <f t="shared" si="5"/>
        <v>6.6065080335424541E-3</v>
      </c>
      <c r="L17" s="174" t="s">
        <v>13</v>
      </c>
      <c r="M17" s="173">
        <f t="shared" si="6"/>
        <v>2449259.2875808482</v>
      </c>
      <c r="N17" s="172">
        <f t="shared" si="7"/>
        <v>961225.57152935909</v>
      </c>
      <c r="O17" s="171">
        <f t="shared" si="8"/>
        <v>308755.99407321052</v>
      </c>
      <c r="P17" s="170">
        <f t="shared" si="9"/>
        <v>3719240.8531834176</v>
      </c>
      <c r="Q17" s="169">
        <f t="shared" si="10"/>
        <v>1.5916254289404561E-2</v>
      </c>
      <c r="S17" s="168"/>
      <c r="T17" s="168"/>
      <c r="U17" s="168"/>
      <c r="V17" s="168"/>
      <c r="W17" s="168"/>
      <c r="X17" s="168"/>
      <c r="Y17" s="168"/>
      <c r="Z17" s="168"/>
    </row>
    <row r="18" spans="1:26">
      <c r="A18" s="174" t="s">
        <v>14</v>
      </c>
      <c r="B18" s="173">
        <v>6492908</v>
      </c>
      <c r="C18" s="172">
        <v>766514</v>
      </c>
      <c r="D18" s="259">
        <f t="shared" si="0"/>
        <v>0.11805403680446419</v>
      </c>
      <c r="E18" s="178">
        <f t="shared" si="1"/>
        <v>7.9256038910815261E-3</v>
      </c>
      <c r="F18" s="172">
        <v>602897</v>
      </c>
      <c r="G18" s="177">
        <f t="shared" si="2"/>
        <v>0.27138466437882425</v>
      </c>
      <c r="H18" s="176">
        <f t="shared" si="3"/>
        <v>0.27138466437882425</v>
      </c>
      <c r="I18" s="169">
        <f t="shared" si="4"/>
        <v>3.4928610695611158E-2</v>
      </c>
      <c r="J18" s="175">
        <f t="shared" si="5"/>
        <v>3.5598809873468114E-4</v>
      </c>
      <c r="L18" s="174" t="s">
        <v>14</v>
      </c>
      <c r="M18" s="173">
        <f t="shared" si="6"/>
        <v>926010.26729897212</v>
      </c>
      <c r="N18" s="172">
        <f t="shared" si="7"/>
        <v>2448589.6018362027</v>
      </c>
      <c r="O18" s="171">
        <f t="shared" si="8"/>
        <v>16637.149117961846</v>
      </c>
      <c r="P18" s="170">
        <f t="shared" si="9"/>
        <v>3391237.0182531369</v>
      </c>
      <c r="Q18" s="169">
        <f t="shared" si="10"/>
        <v>1.4512582773971041E-2</v>
      </c>
      <c r="S18" s="168"/>
      <c r="T18" s="168"/>
      <c r="U18" s="168"/>
      <c r="V18" s="168"/>
      <c r="W18" s="168"/>
      <c r="X18" s="168"/>
      <c r="Y18" s="168"/>
      <c r="Z18" s="168"/>
    </row>
    <row r="19" spans="1:26">
      <c r="A19" s="174" t="s">
        <v>15</v>
      </c>
      <c r="B19" s="173">
        <v>1493874</v>
      </c>
      <c r="C19" s="172">
        <v>328496</v>
      </c>
      <c r="D19" s="259">
        <f t="shared" si="0"/>
        <v>0.21989538609012541</v>
      </c>
      <c r="E19" s="178">
        <f t="shared" si="1"/>
        <v>1.4762762670398314E-2</v>
      </c>
      <c r="F19" s="172">
        <v>363371</v>
      </c>
      <c r="G19" s="177">
        <f t="shared" si="2"/>
        <v>-9.5976288696676404E-2</v>
      </c>
      <c r="H19" s="176">
        <f t="shared" si="3"/>
        <v>0</v>
      </c>
      <c r="I19" s="169">
        <f t="shared" si="4"/>
        <v>0</v>
      </c>
      <c r="J19" s="175">
        <f t="shared" si="5"/>
        <v>1.5256168378131098E-4</v>
      </c>
      <c r="L19" s="174" t="s">
        <v>15</v>
      </c>
      <c r="M19" s="173">
        <f t="shared" si="6"/>
        <v>1724848.9824062304</v>
      </c>
      <c r="N19" s="172">
        <f t="shared" si="7"/>
        <v>0</v>
      </c>
      <c r="O19" s="171">
        <f t="shared" si="8"/>
        <v>7129.9897153267839</v>
      </c>
      <c r="P19" s="170">
        <f t="shared" si="9"/>
        <v>1731978.9721215572</v>
      </c>
      <c r="Q19" s="169">
        <f t="shared" si="10"/>
        <v>7.4118936719554168E-3</v>
      </c>
      <c r="S19" s="168"/>
      <c r="T19" s="168"/>
      <c r="U19" s="168"/>
      <c r="V19" s="168"/>
      <c r="W19" s="168"/>
      <c r="X19" s="168"/>
      <c r="Y19" s="168"/>
      <c r="Z19" s="168"/>
    </row>
    <row r="20" spans="1:26">
      <c r="A20" s="174" t="s">
        <v>16</v>
      </c>
      <c r="B20" s="173">
        <v>2353237</v>
      </c>
      <c r="C20" s="172">
        <v>704192</v>
      </c>
      <c r="D20" s="259">
        <f t="shared" si="0"/>
        <v>0.29924397755092241</v>
      </c>
      <c r="E20" s="178">
        <f t="shared" si="1"/>
        <v>2.0089861363983604E-2</v>
      </c>
      <c r="F20" s="172">
        <v>531178</v>
      </c>
      <c r="G20" s="177">
        <f t="shared" si="2"/>
        <v>0.32571755607348196</v>
      </c>
      <c r="H20" s="176">
        <f t="shared" si="3"/>
        <v>0.32571755607348196</v>
      </c>
      <c r="I20" s="169">
        <f t="shared" si="4"/>
        <v>4.1921535024306511E-2</v>
      </c>
      <c r="J20" s="175">
        <f t="shared" si="5"/>
        <v>3.2704421735829035E-4</v>
      </c>
      <c r="L20" s="174" t="s">
        <v>16</v>
      </c>
      <c r="M20" s="173">
        <f t="shared" si="6"/>
        <v>2347255.5716032805</v>
      </c>
      <c r="N20" s="172">
        <f t="shared" si="7"/>
        <v>2938812.4150734427</v>
      </c>
      <c r="O20" s="171">
        <f t="shared" si="8"/>
        <v>15284.453136766959</v>
      </c>
      <c r="P20" s="170">
        <f t="shared" si="9"/>
        <v>5301352.43981349</v>
      </c>
      <c r="Q20" s="169">
        <f t="shared" si="10"/>
        <v>2.2686800032755406E-2</v>
      </c>
      <c r="S20" s="168"/>
      <c r="T20" s="168"/>
      <c r="U20" s="168"/>
      <c r="V20" s="168"/>
      <c r="W20" s="168"/>
      <c r="X20" s="168"/>
      <c r="Y20" s="168"/>
      <c r="Z20" s="168"/>
    </row>
    <row r="21" spans="1:26">
      <c r="A21" s="174" t="s">
        <v>17</v>
      </c>
      <c r="B21" s="173">
        <v>9897478</v>
      </c>
      <c r="C21" s="172">
        <v>1253081</v>
      </c>
      <c r="D21" s="259">
        <f t="shared" si="0"/>
        <v>0.12660609096579958</v>
      </c>
      <c r="E21" s="178">
        <f t="shared" si="1"/>
        <v>8.499749388961331E-3</v>
      </c>
      <c r="F21" s="172">
        <v>1058773</v>
      </c>
      <c r="G21" s="177">
        <f t="shared" si="2"/>
        <v>0.18352186918253488</v>
      </c>
      <c r="H21" s="176">
        <f t="shared" si="3"/>
        <v>0.18352186918253488</v>
      </c>
      <c r="I21" s="169">
        <f t="shared" si="4"/>
        <v>2.3620214272165835E-2</v>
      </c>
      <c r="J21" s="175">
        <f t="shared" si="5"/>
        <v>5.8196187251707463E-4</v>
      </c>
      <c r="L21" s="174" t="s">
        <v>17</v>
      </c>
      <c r="M21" s="173">
        <f t="shared" si="6"/>
        <v>993092.17465475702</v>
      </c>
      <c r="N21" s="172">
        <f t="shared" si="7"/>
        <v>1655840.5819225886</v>
      </c>
      <c r="O21" s="171">
        <f t="shared" si="8"/>
        <v>27198.062206149854</v>
      </c>
      <c r="P21" s="170">
        <f t="shared" si="9"/>
        <v>2676130.8187834956</v>
      </c>
      <c r="Q21" s="169">
        <f t="shared" si="10"/>
        <v>1.1452331350633825E-2</v>
      </c>
      <c r="S21" s="168"/>
      <c r="T21" s="168"/>
      <c r="U21" s="168"/>
      <c r="V21" s="168"/>
      <c r="W21" s="168"/>
      <c r="X21" s="168"/>
      <c r="Y21" s="168"/>
      <c r="Z21" s="168"/>
    </row>
    <row r="22" spans="1:26">
      <c r="A22" s="174" t="s">
        <v>18</v>
      </c>
      <c r="B22" s="173">
        <v>377012210</v>
      </c>
      <c r="C22" s="172">
        <v>89654721.319999993</v>
      </c>
      <c r="D22" s="259">
        <f t="shared" si="0"/>
        <v>0.23780323008636775</v>
      </c>
      <c r="E22" s="178">
        <f t="shared" si="1"/>
        <v>1.5965012774666939E-2</v>
      </c>
      <c r="F22" s="172">
        <v>84817135</v>
      </c>
      <c r="G22" s="177">
        <f t="shared" si="2"/>
        <v>5.7035483690883737E-2</v>
      </c>
      <c r="H22" s="176">
        <f t="shared" si="3"/>
        <v>5.7035483690883737E-2</v>
      </c>
      <c r="I22" s="169">
        <f t="shared" si="4"/>
        <v>7.3407619042684695E-3</v>
      </c>
      <c r="J22" s="175">
        <f t="shared" si="5"/>
        <v>4.1637874566275997E-2</v>
      </c>
      <c r="L22" s="174" t="s">
        <v>18</v>
      </c>
      <c r="M22" s="173">
        <f t="shared" si="6"/>
        <v>1865317.2616331002</v>
      </c>
      <c r="N22" s="172">
        <f t="shared" si="7"/>
        <v>514607.16330768995</v>
      </c>
      <c r="O22" s="171">
        <f t="shared" si="8"/>
        <v>1945951.3690945671</v>
      </c>
      <c r="P22" s="170">
        <f t="shared" si="9"/>
        <v>4325875.7940353574</v>
      </c>
      <c r="Q22" s="169">
        <f t="shared" si="10"/>
        <v>1.8512309871869203E-2</v>
      </c>
      <c r="S22" s="168"/>
      <c r="T22" s="168"/>
      <c r="U22" s="168"/>
      <c r="V22" s="168"/>
      <c r="W22" s="168"/>
      <c r="X22" s="168"/>
      <c r="Y22" s="168"/>
      <c r="Z22" s="168"/>
    </row>
    <row r="23" spans="1:26">
      <c r="A23" s="174" t="s">
        <v>19</v>
      </c>
      <c r="B23" s="173">
        <v>4942797</v>
      </c>
      <c r="C23" s="172">
        <v>1101010</v>
      </c>
      <c r="D23" s="259">
        <f t="shared" si="0"/>
        <v>0.22275039820571227</v>
      </c>
      <c r="E23" s="178">
        <f t="shared" si="1"/>
        <v>1.4954435024388707E-2</v>
      </c>
      <c r="F23" s="172">
        <v>1347671</v>
      </c>
      <c r="G23" s="177">
        <f t="shared" si="2"/>
        <v>-0.18302760837029219</v>
      </c>
      <c r="H23" s="176">
        <f t="shared" si="3"/>
        <v>0</v>
      </c>
      <c r="I23" s="169">
        <f t="shared" si="4"/>
        <v>0</v>
      </c>
      <c r="J23" s="175">
        <f t="shared" si="5"/>
        <v>5.1133633121883126E-4</v>
      </c>
      <c r="L23" s="174" t="s">
        <v>19</v>
      </c>
      <c r="M23" s="173">
        <f t="shared" si="6"/>
        <v>1747243.5620738051</v>
      </c>
      <c r="N23" s="172">
        <f t="shared" si="7"/>
        <v>0</v>
      </c>
      <c r="O23" s="171">
        <f t="shared" si="8"/>
        <v>23897.368541692875</v>
      </c>
      <c r="P23" s="170">
        <f t="shared" si="9"/>
        <v>1771140.930615498</v>
      </c>
      <c r="Q23" s="169">
        <f t="shared" si="10"/>
        <v>7.5794847784381161E-3</v>
      </c>
      <c r="S23" s="168"/>
      <c r="T23" s="168"/>
      <c r="U23" s="168"/>
      <c r="V23" s="168"/>
      <c r="W23" s="168"/>
      <c r="X23" s="168"/>
      <c r="Y23" s="168"/>
      <c r="Z23" s="168"/>
    </row>
    <row r="24" spans="1:26">
      <c r="A24" s="174" t="s">
        <v>20</v>
      </c>
      <c r="B24" s="173">
        <v>437682929</v>
      </c>
      <c r="C24" s="172">
        <v>149244141.31999999</v>
      </c>
      <c r="D24" s="259">
        <f t="shared" si="0"/>
        <v>0.34098689126621157</v>
      </c>
      <c r="E24" s="178">
        <f t="shared" si="1"/>
        <v>2.2892288187514858E-2</v>
      </c>
      <c r="F24" s="172">
        <v>139338983</v>
      </c>
      <c r="G24" s="177">
        <f t="shared" si="2"/>
        <v>7.1086770598863813E-2</v>
      </c>
      <c r="H24" s="176">
        <f t="shared" si="3"/>
        <v>7.1086770598863813E-2</v>
      </c>
      <c r="I24" s="169">
        <f t="shared" si="4"/>
        <v>9.1492352434107294E-3</v>
      </c>
      <c r="J24" s="175">
        <f t="shared" si="5"/>
        <v>6.9312678066932712E-2</v>
      </c>
      <c r="L24" s="174" t="s">
        <v>20</v>
      </c>
      <c r="M24" s="173">
        <f t="shared" si="6"/>
        <v>2674685.0075941649</v>
      </c>
      <c r="N24" s="172">
        <f t="shared" si="7"/>
        <v>641386.01094098983</v>
      </c>
      <c r="O24" s="171">
        <f t="shared" si="8"/>
        <v>3239336.8341909098</v>
      </c>
      <c r="P24" s="170">
        <f t="shared" si="9"/>
        <v>6555407.8527260646</v>
      </c>
      <c r="Q24" s="169">
        <f t="shared" si="10"/>
        <v>2.8053450280167182E-2</v>
      </c>
      <c r="S24" s="168"/>
      <c r="T24" s="168"/>
      <c r="U24" s="168"/>
      <c r="V24" s="168"/>
      <c r="W24" s="168"/>
      <c r="X24" s="168"/>
      <c r="Y24" s="168"/>
      <c r="Z24" s="168"/>
    </row>
    <row r="25" spans="1:26">
      <c r="A25" s="174" t="s">
        <v>21</v>
      </c>
      <c r="B25" s="173">
        <v>11203821</v>
      </c>
      <c r="C25" s="172">
        <v>4417747</v>
      </c>
      <c r="D25" s="259">
        <f t="shared" si="0"/>
        <v>0.39430717431133538</v>
      </c>
      <c r="E25" s="178">
        <f t="shared" si="1"/>
        <v>2.6471966224920363E-2</v>
      </c>
      <c r="F25" s="172">
        <v>3647488</v>
      </c>
      <c r="G25" s="177">
        <f t="shared" si="2"/>
        <v>0.21117519783478378</v>
      </c>
      <c r="H25" s="176">
        <f t="shared" si="3"/>
        <v>0.21117519783478378</v>
      </c>
      <c r="I25" s="169">
        <f t="shared" si="4"/>
        <v>2.7179340773079343E-2</v>
      </c>
      <c r="J25" s="175">
        <f t="shared" si="5"/>
        <v>2.0517111953869613E-3</v>
      </c>
      <c r="L25" s="174" t="s">
        <v>21</v>
      </c>
      <c r="M25" s="173">
        <f t="shared" si="6"/>
        <v>3092926.7796807326</v>
      </c>
      <c r="N25" s="172">
        <f t="shared" si="7"/>
        <v>1905344.9271627364</v>
      </c>
      <c r="O25" s="171">
        <f t="shared" si="8"/>
        <v>95886.983935621</v>
      </c>
      <c r="P25" s="170">
        <f t="shared" si="9"/>
        <v>5094158.6907790899</v>
      </c>
      <c r="Q25" s="169">
        <f t="shared" si="10"/>
        <v>2.1800127583461369E-2</v>
      </c>
      <c r="S25" s="168"/>
      <c r="T25" s="168"/>
      <c r="U25" s="168"/>
      <c r="V25" s="168"/>
      <c r="W25" s="168"/>
      <c r="X25" s="168"/>
      <c r="Y25" s="168"/>
      <c r="Z25" s="168"/>
    </row>
    <row r="26" spans="1:26">
      <c r="A26" s="174" t="s">
        <v>22</v>
      </c>
      <c r="B26" s="173">
        <v>822645</v>
      </c>
      <c r="C26" s="172">
        <v>320606.25</v>
      </c>
      <c r="D26" s="259">
        <f t="shared" si="0"/>
        <v>0.38972612730886347</v>
      </c>
      <c r="E26" s="178">
        <f t="shared" si="1"/>
        <v>2.6164415844342055E-2</v>
      </c>
      <c r="F26" s="172">
        <v>228955</v>
      </c>
      <c r="G26" s="177">
        <f t="shared" si="2"/>
        <v>0.40030246118232848</v>
      </c>
      <c r="H26" s="176">
        <f t="shared" si="3"/>
        <v>0.40030246118232848</v>
      </c>
      <c r="I26" s="169">
        <f t="shared" si="4"/>
        <v>5.1520998281668361E-2</v>
      </c>
      <c r="J26" s="175">
        <f t="shared" si="5"/>
        <v>1.4889748834327339E-4</v>
      </c>
      <c r="L26" s="174" t="s">
        <v>22</v>
      </c>
      <c r="M26" s="173">
        <f t="shared" si="6"/>
        <v>3056993.264198374</v>
      </c>
      <c r="N26" s="172">
        <f t="shared" si="7"/>
        <v>3611760.6213454539</v>
      </c>
      <c r="O26" s="171">
        <f t="shared" si="8"/>
        <v>6958.7430750130534</v>
      </c>
      <c r="P26" s="170">
        <f t="shared" si="9"/>
        <v>6675712.6286188411</v>
      </c>
      <c r="Q26" s="169">
        <f t="shared" si="10"/>
        <v>2.8568286904340181E-2</v>
      </c>
      <c r="S26" s="168"/>
      <c r="T26" s="168"/>
      <c r="U26" s="168"/>
      <c r="V26" s="168"/>
      <c r="W26" s="168"/>
      <c r="X26" s="168"/>
      <c r="Y26" s="168"/>
      <c r="Z26" s="168"/>
    </row>
    <row r="27" spans="1:26">
      <c r="A27" s="174" t="s">
        <v>23</v>
      </c>
      <c r="B27" s="173"/>
      <c r="C27" s="172"/>
      <c r="D27" s="259">
        <f t="shared" si="0"/>
        <v>0</v>
      </c>
      <c r="E27" s="178">
        <f t="shared" si="1"/>
        <v>0</v>
      </c>
      <c r="F27" s="172"/>
      <c r="G27" s="177">
        <f t="shared" si="2"/>
        <v>0</v>
      </c>
      <c r="H27" s="176">
        <f t="shared" si="3"/>
        <v>0</v>
      </c>
      <c r="I27" s="169">
        <f t="shared" si="4"/>
        <v>0</v>
      </c>
      <c r="J27" s="175">
        <f t="shared" si="5"/>
        <v>0</v>
      </c>
      <c r="L27" s="174" t="s">
        <v>23</v>
      </c>
      <c r="M27" s="173">
        <f t="shared" si="6"/>
        <v>0</v>
      </c>
      <c r="N27" s="172">
        <f t="shared" si="7"/>
        <v>0</v>
      </c>
      <c r="O27" s="171">
        <f t="shared" si="8"/>
        <v>0</v>
      </c>
      <c r="P27" s="170">
        <f t="shared" si="9"/>
        <v>0</v>
      </c>
      <c r="Q27" s="169">
        <f t="shared" si="10"/>
        <v>0</v>
      </c>
      <c r="S27" s="168"/>
      <c r="T27" s="168"/>
      <c r="U27" s="168"/>
      <c r="V27" s="168"/>
      <c r="W27" s="168"/>
      <c r="X27" s="168"/>
      <c r="Y27" s="168"/>
      <c r="Z27" s="168"/>
    </row>
    <row r="28" spans="1:26">
      <c r="A28" s="174" t="s">
        <v>24</v>
      </c>
      <c r="B28" s="173">
        <v>59610291</v>
      </c>
      <c r="C28" s="172">
        <v>7133102</v>
      </c>
      <c r="D28" s="259">
        <f t="shared" si="0"/>
        <v>0.11966225764608329</v>
      </c>
      <c r="E28" s="178">
        <f t="shared" si="1"/>
        <v>8.0335724257040789E-3</v>
      </c>
      <c r="F28" s="172">
        <v>11872386</v>
      </c>
      <c r="G28" s="177">
        <f t="shared" si="2"/>
        <v>-0.39918547122709791</v>
      </c>
      <c r="H28" s="176">
        <f t="shared" si="3"/>
        <v>0</v>
      </c>
      <c r="I28" s="169">
        <f t="shared" si="4"/>
        <v>0</v>
      </c>
      <c r="J28" s="175">
        <f t="shared" si="5"/>
        <v>3.3127893542199507E-3</v>
      </c>
      <c r="L28" s="174" t="s">
        <v>24</v>
      </c>
      <c r="M28" s="173">
        <f t="shared" si="6"/>
        <v>938625.07532870641</v>
      </c>
      <c r="N28" s="172">
        <f t="shared" si="7"/>
        <v>0</v>
      </c>
      <c r="O28" s="171">
        <f t="shared" si="8"/>
        <v>154823.63224628888</v>
      </c>
      <c r="P28" s="170">
        <f t="shared" si="9"/>
        <v>1093448.7075749952</v>
      </c>
      <c r="Q28" s="169">
        <f t="shared" si="10"/>
        <v>4.6793440836960278E-3</v>
      </c>
      <c r="S28" s="168"/>
      <c r="T28" s="168"/>
      <c r="U28" s="168"/>
      <c r="V28" s="168"/>
      <c r="W28" s="168"/>
      <c r="X28" s="168"/>
      <c r="Y28" s="168"/>
      <c r="Z28" s="168"/>
    </row>
    <row r="29" spans="1:26">
      <c r="A29" s="174" t="s">
        <v>25</v>
      </c>
      <c r="B29" s="173">
        <v>542535324</v>
      </c>
      <c r="C29" s="172">
        <v>259353547.03</v>
      </c>
      <c r="D29" s="259">
        <f t="shared" si="0"/>
        <v>0.47803992764533798</v>
      </c>
      <c r="E29" s="178">
        <f t="shared" si="1"/>
        <v>3.2093397338996806E-2</v>
      </c>
      <c r="F29" s="172">
        <v>252087113.56999999</v>
      </c>
      <c r="G29" s="177">
        <f t="shared" si="2"/>
        <v>2.8825088903174922E-2</v>
      </c>
      <c r="H29" s="176">
        <f t="shared" si="3"/>
        <v>2.8825088903174922E-2</v>
      </c>
      <c r="I29" s="169">
        <f t="shared" si="4"/>
        <v>3.7099381089565312E-3</v>
      </c>
      <c r="J29" s="175">
        <f t="shared" si="5"/>
        <v>0.12045021500886534</v>
      </c>
      <c r="L29" s="174" t="s">
        <v>25</v>
      </c>
      <c r="M29" s="173">
        <f t="shared" si="6"/>
        <v>3749722.526741256</v>
      </c>
      <c r="N29" s="172">
        <f t="shared" si="7"/>
        <v>260076.6447944711</v>
      </c>
      <c r="O29" s="171">
        <f t="shared" si="8"/>
        <v>5629256.133887236</v>
      </c>
      <c r="P29" s="170">
        <f t="shared" si="9"/>
        <v>9639055.3054229636</v>
      </c>
      <c r="Q29" s="169">
        <f t="shared" si="10"/>
        <v>4.124972310395842E-2</v>
      </c>
      <c r="S29" s="168"/>
      <c r="T29" s="168"/>
      <c r="U29" s="168"/>
      <c r="V29" s="168"/>
      <c r="W29" s="168"/>
      <c r="X29" s="168"/>
      <c r="Y29" s="168"/>
      <c r="Z29" s="168"/>
    </row>
    <row r="30" spans="1:26">
      <c r="A30" s="174" t="s">
        <v>26</v>
      </c>
      <c r="B30" s="173">
        <v>1019354</v>
      </c>
      <c r="C30" s="172">
        <v>294751</v>
      </c>
      <c r="D30" s="259">
        <f t="shared" si="0"/>
        <v>0.28915469993741133</v>
      </c>
      <c r="E30" s="178">
        <f t="shared" si="1"/>
        <v>1.9412513768964124E-2</v>
      </c>
      <c r="F30" s="172">
        <v>228664</v>
      </c>
      <c r="G30" s="177">
        <f t="shared" si="2"/>
        <v>0.28901357450232656</v>
      </c>
      <c r="H30" s="176">
        <f t="shared" si="3"/>
        <v>0.28901357450232656</v>
      </c>
      <c r="I30" s="169">
        <f t="shared" si="4"/>
        <v>3.719754265645403E-2</v>
      </c>
      <c r="J30" s="175">
        <f t="shared" si="5"/>
        <v>1.3688966945175953E-4</v>
      </c>
      <c r="L30" s="174" t="s">
        <v>26</v>
      </c>
      <c r="M30" s="173">
        <f t="shared" si="6"/>
        <v>2268115.7563742967</v>
      </c>
      <c r="N30" s="172">
        <f t="shared" si="7"/>
        <v>2607647.8379340894</v>
      </c>
      <c r="O30" s="171">
        <f t="shared" si="8"/>
        <v>6397.556130309913</v>
      </c>
      <c r="P30" s="170">
        <f t="shared" si="9"/>
        <v>4882161.1504386952</v>
      </c>
      <c r="Q30" s="169">
        <f t="shared" si="10"/>
        <v>2.089289761530861E-2</v>
      </c>
      <c r="S30" s="168"/>
      <c r="T30" s="168"/>
      <c r="U30" s="168"/>
      <c r="V30" s="168"/>
      <c r="W30" s="168"/>
      <c r="X30" s="168"/>
      <c r="Y30" s="168"/>
      <c r="Z30" s="168"/>
    </row>
    <row r="31" spans="1:26">
      <c r="A31" s="174" t="s">
        <v>27</v>
      </c>
      <c r="B31" s="173">
        <v>2430155</v>
      </c>
      <c r="C31" s="172">
        <v>501704</v>
      </c>
      <c r="D31" s="259">
        <f t="shared" si="0"/>
        <v>0.20644938285829506</v>
      </c>
      <c r="E31" s="178">
        <f t="shared" si="1"/>
        <v>1.3860059989335403E-2</v>
      </c>
      <c r="F31" s="172">
        <v>558660</v>
      </c>
      <c r="G31" s="177">
        <f t="shared" si="2"/>
        <v>-0.10195109726846385</v>
      </c>
      <c r="H31" s="176">
        <f t="shared" si="3"/>
        <v>0</v>
      </c>
      <c r="I31" s="169">
        <f t="shared" si="4"/>
        <v>0</v>
      </c>
      <c r="J31" s="175">
        <f t="shared" si="5"/>
        <v>2.3300377173487302E-4</v>
      </c>
      <c r="L31" s="174" t="s">
        <v>27</v>
      </c>
      <c r="M31" s="173">
        <f t="shared" si="6"/>
        <v>1619379.1705824027</v>
      </c>
      <c r="N31" s="172">
        <f t="shared" si="7"/>
        <v>0</v>
      </c>
      <c r="O31" s="171">
        <f t="shared" si="8"/>
        <v>10889.460937540514</v>
      </c>
      <c r="P31" s="170">
        <f t="shared" si="9"/>
        <v>1630268.6315199432</v>
      </c>
      <c r="Q31" s="169">
        <f t="shared" si="10"/>
        <v>6.9766307490146734E-3</v>
      </c>
      <c r="S31" s="168"/>
      <c r="T31" s="168"/>
      <c r="U31" s="168"/>
      <c r="V31" s="168"/>
      <c r="W31" s="168"/>
      <c r="X31" s="168"/>
      <c r="Y31" s="168"/>
      <c r="Z31" s="168"/>
    </row>
    <row r="32" spans="1:26">
      <c r="A32" s="174" t="s">
        <v>28</v>
      </c>
      <c r="B32" s="173">
        <v>721085</v>
      </c>
      <c r="C32" s="172">
        <v>314751</v>
      </c>
      <c r="D32" s="259">
        <f t="shared" si="0"/>
        <v>0.436496390855447</v>
      </c>
      <c r="E32" s="178">
        <f t="shared" si="1"/>
        <v>2.9304355763259706E-2</v>
      </c>
      <c r="F32" s="172">
        <v>282361</v>
      </c>
      <c r="G32" s="177">
        <f t="shared" si="2"/>
        <v>0.11471130928138096</v>
      </c>
      <c r="H32" s="176">
        <f t="shared" si="3"/>
        <v>0.11471130928138096</v>
      </c>
      <c r="I32" s="169">
        <f t="shared" si="4"/>
        <v>1.4763939124726164E-2</v>
      </c>
      <c r="J32" s="175">
        <f t="shared" si="5"/>
        <v>1.4617816512789018E-4</v>
      </c>
      <c r="L32" s="174" t="s">
        <v>28</v>
      </c>
      <c r="M32" s="173">
        <f t="shared" si="6"/>
        <v>3423856.9938999694</v>
      </c>
      <c r="N32" s="172">
        <f t="shared" si="7"/>
        <v>1034991.8620579315</v>
      </c>
      <c r="O32" s="171">
        <f t="shared" si="8"/>
        <v>6831.6551583240607</v>
      </c>
      <c r="P32" s="170">
        <f t="shared" si="9"/>
        <v>4465680.5111162253</v>
      </c>
      <c r="Q32" s="169">
        <f t="shared" si="10"/>
        <v>1.9110595252073273E-2</v>
      </c>
      <c r="S32" s="168"/>
      <c r="T32" s="168"/>
      <c r="U32" s="168"/>
      <c r="V32" s="168"/>
      <c r="W32" s="168"/>
      <c r="X32" s="168"/>
      <c r="Y32" s="168"/>
      <c r="Z32" s="168"/>
    </row>
    <row r="33" spans="1:26">
      <c r="A33" s="174" t="s">
        <v>29</v>
      </c>
      <c r="B33" s="173">
        <v>1890448</v>
      </c>
      <c r="C33" s="172">
        <v>586273</v>
      </c>
      <c r="D33" s="259">
        <f t="shared" si="0"/>
        <v>0.31012384366033874</v>
      </c>
      <c r="E33" s="178">
        <f t="shared" si="1"/>
        <v>2.082028542660215E-2</v>
      </c>
      <c r="F33" s="172">
        <v>494360</v>
      </c>
      <c r="G33" s="177">
        <f t="shared" si="2"/>
        <v>0.18592321385225352</v>
      </c>
      <c r="H33" s="176">
        <f t="shared" si="3"/>
        <v>0.18592321385225352</v>
      </c>
      <c r="I33" s="169">
        <f t="shared" si="4"/>
        <v>2.3929279757890928E-2</v>
      </c>
      <c r="J33" s="175">
        <f t="shared" si="5"/>
        <v>2.7227971127660776E-4</v>
      </c>
      <c r="L33" s="174" t="s">
        <v>29</v>
      </c>
      <c r="M33" s="173">
        <f t="shared" si="6"/>
        <v>2432596.7255093078</v>
      </c>
      <c r="N33" s="172">
        <f t="shared" si="7"/>
        <v>1677506.9041599061</v>
      </c>
      <c r="O33" s="171">
        <f t="shared" si="8"/>
        <v>12725.026972546942</v>
      </c>
      <c r="P33" s="170">
        <f t="shared" si="9"/>
        <v>4122828.6566417608</v>
      </c>
      <c r="Q33" s="169">
        <f t="shared" si="10"/>
        <v>1.7643382582923667E-2</v>
      </c>
      <c r="S33" s="168"/>
      <c r="T33" s="168"/>
      <c r="U33" s="168"/>
      <c r="V33" s="168"/>
      <c r="W33" s="168"/>
      <c r="X33" s="168"/>
      <c r="Y33" s="168"/>
      <c r="Z33" s="168"/>
    </row>
    <row r="34" spans="1:26">
      <c r="A34" s="174" t="s">
        <v>30</v>
      </c>
      <c r="B34" s="173">
        <v>574456</v>
      </c>
      <c r="C34" s="172">
        <v>107675</v>
      </c>
      <c r="D34" s="259">
        <f t="shared" si="0"/>
        <v>0.18743820240366538</v>
      </c>
      <c r="E34" s="178">
        <f t="shared" si="1"/>
        <v>1.2583736960798625E-2</v>
      </c>
      <c r="F34" s="172">
        <v>111314</v>
      </c>
      <c r="G34" s="177">
        <f t="shared" si="2"/>
        <v>-3.2691305675835891E-2</v>
      </c>
      <c r="H34" s="176">
        <f t="shared" si="3"/>
        <v>0</v>
      </c>
      <c r="I34" s="169">
        <f t="shared" si="4"/>
        <v>0</v>
      </c>
      <c r="J34" s="175">
        <f t="shared" si="5"/>
        <v>5.0006938596368483E-5</v>
      </c>
      <c r="L34" s="174" t="s">
        <v>30</v>
      </c>
      <c r="M34" s="173">
        <f t="shared" si="6"/>
        <v>1470256.3724893611</v>
      </c>
      <c r="N34" s="172">
        <f t="shared" si="7"/>
        <v>0</v>
      </c>
      <c r="O34" s="171">
        <f t="shared" si="8"/>
        <v>2337.0806420711715</v>
      </c>
      <c r="P34" s="170">
        <f t="shared" si="9"/>
        <v>1472593.4531314322</v>
      </c>
      <c r="Q34" s="169">
        <f t="shared" si="10"/>
        <v>6.3018698681185838E-3</v>
      </c>
      <c r="S34" s="168"/>
      <c r="T34" s="168"/>
      <c r="U34" s="168"/>
      <c r="V34" s="168"/>
      <c r="W34" s="168"/>
      <c r="X34" s="168"/>
      <c r="Y34" s="168"/>
      <c r="Z34" s="168"/>
    </row>
    <row r="35" spans="1:26">
      <c r="A35" s="174" t="s">
        <v>31</v>
      </c>
      <c r="B35" s="173"/>
      <c r="C35" s="172"/>
      <c r="D35" s="259">
        <f t="shared" si="0"/>
        <v>0</v>
      </c>
      <c r="E35" s="178">
        <f t="shared" si="1"/>
        <v>0</v>
      </c>
      <c r="F35" s="172"/>
      <c r="G35" s="177">
        <f t="shared" si="2"/>
        <v>0</v>
      </c>
      <c r="H35" s="176">
        <f t="shared" si="3"/>
        <v>0</v>
      </c>
      <c r="I35" s="169">
        <f t="shared" si="4"/>
        <v>0</v>
      </c>
      <c r="J35" s="175">
        <f t="shared" si="5"/>
        <v>0</v>
      </c>
      <c r="L35" s="174" t="s">
        <v>31</v>
      </c>
      <c r="M35" s="173">
        <f t="shared" si="6"/>
        <v>0</v>
      </c>
      <c r="N35" s="172">
        <f t="shared" si="7"/>
        <v>0</v>
      </c>
      <c r="O35" s="171">
        <f t="shared" si="8"/>
        <v>0</v>
      </c>
      <c r="P35" s="170">
        <f t="shared" si="9"/>
        <v>0</v>
      </c>
      <c r="Q35" s="169">
        <f t="shared" si="10"/>
        <v>0</v>
      </c>
      <c r="S35" s="168"/>
      <c r="T35" s="168"/>
      <c r="U35" s="168"/>
      <c r="V35" s="168"/>
      <c r="W35" s="168"/>
      <c r="X35" s="168"/>
      <c r="Y35" s="168"/>
      <c r="Z35" s="168"/>
    </row>
    <row r="36" spans="1:26">
      <c r="A36" s="174" t="s">
        <v>32</v>
      </c>
      <c r="B36" s="173">
        <v>3808697</v>
      </c>
      <c r="C36" s="172">
        <v>1383880</v>
      </c>
      <c r="D36" s="259">
        <f t="shared" si="0"/>
        <v>0.36334736000264656</v>
      </c>
      <c r="E36" s="178">
        <f t="shared" si="1"/>
        <v>2.4393466993602026E-2</v>
      </c>
      <c r="F36" s="172">
        <v>1144646</v>
      </c>
      <c r="G36" s="177">
        <f t="shared" si="2"/>
        <v>0.20900260866678422</v>
      </c>
      <c r="H36" s="176">
        <f t="shared" si="3"/>
        <v>0.20900260866678422</v>
      </c>
      <c r="I36" s="169">
        <f t="shared" si="4"/>
        <v>2.6899717304213651E-2</v>
      </c>
      <c r="J36" s="175">
        <f t="shared" si="5"/>
        <v>6.4270816981418536E-4</v>
      </c>
      <c r="L36" s="174" t="s">
        <v>32</v>
      </c>
      <c r="M36" s="173">
        <f t="shared" si="6"/>
        <v>2850079.4641670682</v>
      </c>
      <c r="N36" s="172">
        <f t="shared" si="7"/>
        <v>1885742.5695350415</v>
      </c>
      <c r="O36" s="171">
        <f t="shared" si="8"/>
        <v>30037.048144410983</v>
      </c>
      <c r="P36" s="170">
        <f t="shared" si="9"/>
        <v>4765859.0818465212</v>
      </c>
      <c r="Q36" s="169">
        <f t="shared" si="10"/>
        <v>2.039519032202794E-2</v>
      </c>
      <c r="S36" s="168"/>
      <c r="T36" s="168"/>
      <c r="U36" s="168"/>
      <c r="V36" s="168"/>
      <c r="W36" s="168"/>
      <c r="X36" s="168"/>
      <c r="Y36" s="168"/>
      <c r="Z36" s="168"/>
    </row>
    <row r="37" spans="1:26">
      <c r="A37" s="174" t="s">
        <v>33</v>
      </c>
      <c r="B37" s="173">
        <v>39439786</v>
      </c>
      <c r="C37" s="172">
        <v>10865396</v>
      </c>
      <c r="D37" s="259">
        <f t="shared" si="0"/>
        <v>0.27549327980633564</v>
      </c>
      <c r="E37" s="178">
        <f t="shared" si="1"/>
        <v>1.8495348990195132E-2</v>
      </c>
      <c r="F37" s="172">
        <v>10001944</v>
      </c>
      <c r="G37" s="177">
        <f t="shared" si="2"/>
        <v>8.6328417755588305E-2</v>
      </c>
      <c r="H37" s="176">
        <f t="shared" si="3"/>
        <v>8.6328417755588305E-2</v>
      </c>
      <c r="I37" s="169">
        <f t="shared" si="4"/>
        <v>1.1110914106568476E-2</v>
      </c>
      <c r="J37" s="175">
        <f t="shared" si="5"/>
        <v>5.0461591882723722E-3</v>
      </c>
      <c r="L37" s="174" t="s">
        <v>33</v>
      </c>
      <c r="M37" s="173">
        <f t="shared" si="6"/>
        <v>2160956.2246065312</v>
      </c>
      <c r="N37" s="172">
        <f t="shared" si="7"/>
        <v>778904.97808025451</v>
      </c>
      <c r="O37" s="171">
        <f t="shared" si="8"/>
        <v>235832.89212944079</v>
      </c>
      <c r="P37" s="170">
        <f t="shared" si="9"/>
        <v>3175694.0948162265</v>
      </c>
      <c r="Q37" s="169">
        <f t="shared" si="10"/>
        <v>1.3590180564722578E-2</v>
      </c>
      <c r="S37" s="168"/>
      <c r="T37" s="168"/>
      <c r="U37" s="168"/>
      <c r="V37" s="168"/>
      <c r="W37" s="168"/>
      <c r="X37" s="168"/>
      <c r="Y37" s="168"/>
      <c r="Z37" s="168"/>
    </row>
    <row r="38" spans="1:26">
      <c r="A38" s="174" t="s">
        <v>34</v>
      </c>
      <c r="B38" s="173">
        <v>2142351</v>
      </c>
      <c r="C38" s="172">
        <v>1126052</v>
      </c>
      <c r="D38" s="259">
        <f t="shared" si="0"/>
        <v>0.52561508361608344</v>
      </c>
      <c r="E38" s="178">
        <f t="shared" si="1"/>
        <v>3.5287374025326369E-2</v>
      </c>
      <c r="F38" s="172">
        <v>491980</v>
      </c>
      <c r="G38" s="177">
        <f t="shared" si="2"/>
        <v>1.28881661856173</v>
      </c>
      <c r="H38" s="176">
        <f t="shared" si="3"/>
        <v>1.28881661856173</v>
      </c>
      <c r="I38" s="169">
        <f t="shared" si="4"/>
        <v>0.16587736831340727</v>
      </c>
      <c r="J38" s="175">
        <f t="shared" si="5"/>
        <v>5.2296645665491455E-4</v>
      </c>
      <c r="L38" s="174" t="s">
        <v>34</v>
      </c>
      <c r="M38" s="173">
        <f t="shared" si="6"/>
        <v>4122899.7944549373</v>
      </c>
      <c r="N38" s="172">
        <f t="shared" si="7"/>
        <v>11628449.890885539</v>
      </c>
      <c r="O38" s="171">
        <f t="shared" si="8"/>
        <v>24440.903934669393</v>
      </c>
      <c r="P38" s="170">
        <f t="shared" si="9"/>
        <v>15775790.589275146</v>
      </c>
      <c r="Q38" s="169">
        <f t="shared" si="10"/>
        <v>6.7511490798016313E-2</v>
      </c>
      <c r="S38" s="168"/>
      <c r="T38" s="168"/>
      <c r="U38" s="168"/>
      <c r="V38" s="168"/>
      <c r="W38" s="168"/>
      <c r="X38" s="168"/>
      <c r="Y38" s="168"/>
      <c r="Z38" s="168"/>
    </row>
    <row r="39" spans="1:26">
      <c r="A39" s="174" t="s">
        <v>35</v>
      </c>
      <c r="B39" s="173">
        <v>758867</v>
      </c>
      <c r="C39" s="172">
        <v>319251</v>
      </c>
      <c r="D39" s="259">
        <f t="shared" si="0"/>
        <v>0.42069427185527897</v>
      </c>
      <c r="E39" s="178">
        <f t="shared" si="1"/>
        <v>2.8243474329425255E-2</v>
      </c>
      <c r="F39" s="172">
        <v>296444</v>
      </c>
      <c r="G39" s="177">
        <f t="shared" si="2"/>
        <v>7.6935272766525786E-2</v>
      </c>
      <c r="H39" s="176">
        <f t="shared" si="3"/>
        <v>7.6935272766525786E-2</v>
      </c>
      <c r="I39" s="169">
        <f t="shared" si="4"/>
        <v>9.9019677378362429E-3</v>
      </c>
      <c r="J39" s="175">
        <f t="shared" si="5"/>
        <v>1.4826807665501958E-4</v>
      </c>
      <c r="L39" s="174" t="s">
        <v>35</v>
      </c>
      <c r="M39" s="173">
        <f t="shared" si="6"/>
        <v>3299905.9217017977</v>
      </c>
      <c r="N39" s="172">
        <f t="shared" si="7"/>
        <v>694154.58438574267</v>
      </c>
      <c r="O39" s="171">
        <f t="shared" si="8"/>
        <v>6929.3274396272445</v>
      </c>
      <c r="P39" s="170">
        <f t="shared" si="9"/>
        <v>4000989.8335271678</v>
      </c>
      <c r="Q39" s="169">
        <f t="shared" si="10"/>
        <v>1.7121981101394498E-2</v>
      </c>
      <c r="S39" s="168"/>
      <c r="T39" s="168"/>
      <c r="U39" s="168"/>
      <c r="V39" s="168"/>
      <c r="W39" s="168"/>
      <c r="X39" s="168"/>
      <c r="Y39" s="168"/>
      <c r="Z39" s="168"/>
    </row>
    <row r="40" spans="1:26">
      <c r="A40" s="174" t="s">
        <v>36</v>
      </c>
      <c r="B40" s="173">
        <v>746282</v>
      </c>
      <c r="C40" s="172">
        <v>69817</v>
      </c>
      <c r="D40" s="259">
        <f t="shared" si="0"/>
        <v>9.3553107270441999E-2</v>
      </c>
      <c r="E40" s="178">
        <f t="shared" si="1"/>
        <v>6.2807244129524271E-3</v>
      </c>
      <c r="F40" s="172">
        <v>94052</v>
      </c>
      <c r="G40" s="177">
        <f t="shared" si="2"/>
        <v>-0.25767660443159102</v>
      </c>
      <c r="H40" s="176">
        <f t="shared" si="3"/>
        <v>0</v>
      </c>
      <c r="I40" s="169">
        <f t="shared" si="4"/>
        <v>0</v>
      </c>
      <c r="J40" s="175">
        <f t="shared" si="5"/>
        <v>3.2424745131020741E-5</v>
      </c>
      <c r="L40" s="174" t="s">
        <v>36</v>
      </c>
      <c r="M40" s="173">
        <f t="shared" si="6"/>
        <v>733826.13771726168</v>
      </c>
      <c r="N40" s="172">
        <f t="shared" si="7"/>
        <v>0</v>
      </c>
      <c r="O40" s="171">
        <f t="shared" si="8"/>
        <v>1515.3745919431899</v>
      </c>
      <c r="P40" s="170">
        <f t="shared" si="9"/>
        <v>735341.5123092049</v>
      </c>
      <c r="Q40" s="169">
        <f t="shared" si="10"/>
        <v>3.1468471555024169E-3</v>
      </c>
      <c r="S40" s="168"/>
      <c r="T40" s="168"/>
      <c r="U40" s="168"/>
      <c r="V40" s="168"/>
      <c r="W40" s="168"/>
      <c r="X40" s="168"/>
      <c r="Y40" s="168"/>
      <c r="Z40" s="168"/>
    </row>
    <row r="41" spans="1:26">
      <c r="A41" s="174" t="s">
        <v>37</v>
      </c>
      <c r="B41" s="173">
        <v>4564482</v>
      </c>
      <c r="C41" s="172">
        <v>875732</v>
      </c>
      <c r="D41" s="259">
        <f t="shared" si="0"/>
        <v>0.19185791509310365</v>
      </c>
      <c r="E41" s="178">
        <f t="shared" si="1"/>
        <v>1.2880456099229219E-2</v>
      </c>
      <c r="F41" s="172">
        <v>601205</v>
      </c>
      <c r="G41" s="177">
        <f t="shared" si="2"/>
        <v>0.45662793888939723</v>
      </c>
      <c r="H41" s="176">
        <f t="shared" si="3"/>
        <v>0.45662793888939723</v>
      </c>
      <c r="I41" s="169">
        <f t="shared" si="4"/>
        <v>5.8770378741605803E-2</v>
      </c>
      <c r="J41" s="175">
        <f t="shared" si="5"/>
        <v>4.067116447724631E-4</v>
      </c>
      <c r="L41" s="174" t="s">
        <v>37</v>
      </c>
      <c r="M41" s="173">
        <f t="shared" si="6"/>
        <v>1504924.3892697631</v>
      </c>
      <c r="N41" s="172">
        <f t="shared" si="7"/>
        <v>4119961.6995002106</v>
      </c>
      <c r="O41" s="171">
        <f t="shared" si="8"/>
        <v>19007.72050004431</v>
      </c>
      <c r="P41" s="170">
        <f t="shared" si="9"/>
        <v>5643893.8092700187</v>
      </c>
      <c r="Q41" s="169">
        <f t="shared" si="10"/>
        <v>2.4152684001050834E-2</v>
      </c>
      <c r="S41" s="168"/>
      <c r="T41" s="168"/>
      <c r="U41" s="168"/>
      <c r="V41" s="168"/>
      <c r="W41" s="168"/>
      <c r="X41" s="168"/>
      <c r="Y41" s="168"/>
      <c r="Z41" s="168"/>
    </row>
    <row r="42" spans="1:26">
      <c r="A42" s="174" t="s">
        <v>38</v>
      </c>
      <c r="B42" s="173">
        <v>56486259</v>
      </c>
      <c r="C42" s="172">
        <v>15135193.17</v>
      </c>
      <c r="D42" s="259">
        <f t="shared" si="0"/>
        <v>0.26794469022988404</v>
      </c>
      <c r="E42" s="178">
        <f t="shared" si="1"/>
        <v>1.7988571479330379E-2</v>
      </c>
      <c r="F42" s="172">
        <v>16720965.199999999</v>
      </c>
      <c r="G42" s="177">
        <f t="shared" si="2"/>
        <v>-9.4837350059193914E-2</v>
      </c>
      <c r="H42" s="176">
        <f t="shared" si="3"/>
        <v>0</v>
      </c>
      <c r="I42" s="169">
        <f t="shared" si="4"/>
        <v>0</v>
      </c>
      <c r="J42" s="175">
        <f t="shared" si="5"/>
        <v>7.0291588158473703E-3</v>
      </c>
      <c r="L42" s="174" t="s">
        <v>38</v>
      </c>
      <c r="M42" s="173">
        <f t="shared" si="6"/>
        <v>2101745.4458764652</v>
      </c>
      <c r="N42" s="172">
        <f t="shared" si="7"/>
        <v>0</v>
      </c>
      <c r="O42" s="171">
        <f t="shared" si="8"/>
        <v>328508.63219516887</v>
      </c>
      <c r="P42" s="170">
        <f t="shared" si="9"/>
        <v>2430254.0780716343</v>
      </c>
      <c r="Q42" s="169">
        <f t="shared" si="10"/>
        <v>1.040011750283466E-2</v>
      </c>
      <c r="S42" s="168"/>
      <c r="T42" s="168"/>
      <c r="U42" s="168"/>
      <c r="V42" s="168"/>
      <c r="W42" s="168"/>
      <c r="X42" s="168"/>
      <c r="Y42" s="168"/>
      <c r="Z42" s="168"/>
    </row>
    <row r="43" spans="1:26">
      <c r="A43" s="174" t="s">
        <v>39</v>
      </c>
      <c r="B43" s="173"/>
      <c r="C43" s="172"/>
      <c r="D43" s="259">
        <f t="shared" si="0"/>
        <v>0</v>
      </c>
      <c r="E43" s="178">
        <f t="shared" si="1"/>
        <v>0</v>
      </c>
      <c r="F43" s="172"/>
      <c r="G43" s="177">
        <f t="shared" si="2"/>
        <v>0</v>
      </c>
      <c r="H43" s="176">
        <f t="shared" si="3"/>
        <v>0</v>
      </c>
      <c r="I43" s="169">
        <f t="shared" si="4"/>
        <v>0</v>
      </c>
      <c r="J43" s="175">
        <f t="shared" si="5"/>
        <v>0</v>
      </c>
      <c r="L43" s="174" t="s">
        <v>39</v>
      </c>
      <c r="M43" s="173">
        <f t="shared" si="6"/>
        <v>0</v>
      </c>
      <c r="N43" s="172">
        <f t="shared" si="7"/>
        <v>0</v>
      </c>
      <c r="O43" s="171">
        <f t="shared" si="8"/>
        <v>0</v>
      </c>
      <c r="P43" s="170">
        <f t="shared" si="9"/>
        <v>0</v>
      </c>
      <c r="Q43" s="169">
        <f t="shared" si="10"/>
        <v>0</v>
      </c>
      <c r="S43" s="168"/>
      <c r="T43" s="168"/>
      <c r="U43" s="168"/>
      <c r="V43" s="168"/>
      <c r="W43" s="168"/>
      <c r="X43" s="168"/>
      <c r="Y43" s="168"/>
      <c r="Z43" s="168"/>
    </row>
    <row r="44" spans="1:26">
      <c r="A44" s="174" t="s">
        <v>40</v>
      </c>
      <c r="B44" s="173">
        <v>1354101</v>
      </c>
      <c r="C44" s="172">
        <v>468889</v>
      </c>
      <c r="D44" s="259">
        <f t="shared" si="0"/>
        <v>0.34627328389832074</v>
      </c>
      <c r="E44" s="178">
        <f t="shared" si="1"/>
        <v>2.3247192222556248E-2</v>
      </c>
      <c r="F44" s="172">
        <v>476354</v>
      </c>
      <c r="G44" s="177">
        <f t="shared" si="2"/>
        <v>-1.5671118537894047E-2</v>
      </c>
      <c r="H44" s="176">
        <f t="shared" si="3"/>
        <v>0</v>
      </c>
      <c r="I44" s="169">
        <f t="shared" si="4"/>
        <v>0</v>
      </c>
      <c r="J44" s="175">
        <f t="shared" si="5"/>
        <v>2.1776367245426162E-4</v>
      </c>
      <c r="L44" s="174" t="s">
        <v>40</v>
      </c>
      <c r="M44" s="173">
        <f t="shared" si="6"/>
        <v>2716151.2207522532</v>
      </c>
      <c r="N44" s="172">
        <f t="shared" si="7"/>
        <v>0</v>
      </c>
      <c r="O44" s="171">
        <f t="shared" si="8"/>
        <v>10177.212957326301</v>
      </c>
      <c r="P44" s="170">
        <f t="shared" si="9"/>
        <v>2726328.4337095795</v>
      </c>
      <c r="Q44" s="169">
        <f t="shared" si="10"/>
        <v>1.1667148845768971E-2</v>
      </c>
      <c r="S44" s="168"/>
      <c r="T44" s="168"/>
      <c r="U44" s="168"/>
      <c r="V44" s="168"/>
      <c r="W44" s="168"/>
      <c r="X44" s="168"/>
      <c r="Y44" s="168"/>
      <c r="Z44" s="168"/>
    </row>
    <row r="45" spans="1:26">
      <c r="A45" s="174" t="s">
        <v>41</v>
      </c>
      <c r="B45" s="173">
        <v>81632998</v>
      </c>
      <c r="C45" s="172">
        <v>15857010</v>
      </c>
      <c r="D45" s="259">
        <f t="shared" si="0"/>
        <v>0.19424755170697025</v>
      </c>
      <c r="E45" s="178">
        <f t="shared" si="1"/>
        <v>1.3040885287063785E-2</v>
      </c>
      <c r="F45" s="172">
        <v>16886302</v>
      </c>
      <c r="G45" s="177">
        <f t="shared" si="2"/>
        <v>-6.0954257480412277E-2</v>
      </c>
      <c r="H45" s="176">
        <f t="shared" si="3"/>
        <v>0</v>
      </c>
      <c r="I45" s="169">
        <f t="shared" si="4"/>
        <v>0</v>
      </c>
      <c r="J45" s="175">
        <f t="shared" si="5"/>
        <v>7.3643884410680375E-3</v>
      </c>
      <c r="L45" s="174" t="s">
        <v>41</v>
      </c>
      <c r="M45" s="173">
        <f t="shared" si="6"/>
        <v>1523668.5855670841</v>
      </c>
      <c r="N45" s="172">
        <f t="shared" si="7"/>
        <v>0</v>
      </c>
      <c r="O45" s="171">
        <f t="shared" si="8"/>
        <v>344175.63141053153</v>
      </c>
      <c r="P45" s="170">
        <f t="shared" si="9"/>
        <v>1867844.2169776156</v>
      </c>
      <c r="Q45" s="169">
        <f t="shared" si="10"/>
        <v>7.9933203317454956E-3</v>
      </c>
      <c r="S45" s="168"/>
      <c r="T45" s="168"/>
      <c r="U45" s="168"/>
      <c r="V45" s="168"/>
      <c r="W45" s="168"/>
      <c r="X45" s="168"/>
      <c r="Y45" s="168"/>
      <c r="Z45" s="168"/>
    </row>
    <row r="46" spans="1:26">
      <c r="A46" s="174" t="s">
        <v>42</v>
      </c>
      <c r="B46" s="173">
        <v>7103115</v>
      </c>
      <c r="C46" s="172">
        <v>1139783</v>
      </c>
      <c r="D46" s="259">
        <f t="shared" si="0"/>
        <v>0.16046241684106199</v>
      </c>
      <c r="E46" s="178">
        <f t="shared" si="1"/>
        <v>1.0772707056128176E-2</v>
      </c>
      <c r="F46" s="172">
        <v>704593</v>
      </c>
      <c r="G46" s="177">
        <f t="shared" si="2"/>
        <v>0.61764735102392443</v>
      </c>
      <c r="H46" s="176">
        <f t="shared" si="3"/>
        <v>0.61764735102392443</v>
      </c>
      <c r="I46" s="169">
        <f t="shared" si="4"/>
        <v>7.9494410343598984E-2</v>
      </c>
      <c r="J46" s="175">
        <f t="shared" si="5"/>
        <v>5.2934347336136198E-4</v>
      </c>
      <c r="L46" s="174" t="s">
        <v>42</v>
      </c>
      <c r="M46" s="173">
        <f t="shared" si="6"/>
        <v>1258659.589561888</v>
      </c>
      <c r="N46" s="172">
        <f t="shared" si="7"/>
        <v>5572772.0826839171</v>
      </c>
      <c r="O46" s="171">
        <f t="shared" si="8"/>
        <v>24738.934622352503</v>
      </c>
      <c r="P46" s="170">
        <f t="shared" si="9"/>
        <v>6856170.6068681581</v>
      </c>
      <c r="Q46" s="169">
        <f t="shared" si="10"/>
        <v>2.9340545325816043E-2</v>
      </c>
      <c r="S46" s="168"/>
      <c r="T46" s="168"/>
      <c r="U46" s="168"/>
      <c r="V46" s="168"/>
      <c r="W46" s="168"/>
      <c r="X46" s="168"/>
      <c r="Y46" s="168"/>
      <c r="Z46" s="168"/>
    </row>
    <row r="47" spans="1:26">
      <c r="A47" s="174" t="s">
        <v>43</v>
      </c>
      <c r="B47" s="173">
        <v>939947</v>
      </c>
      <c r="C47" s="172">
        <v>622808</v>
      </c>
      <c r="D47" s="259">
        <f t="shared" si="0"/>
        <v>0.66259906143644265</v>
      </c>
      <c r="E47" s="178">
        <f t="shared" si="1"/>
        <v>4.4483846903480499E-2</v>
      </c>
      <c r="F47" s="172">
        <v>625255</v>
      </c>
      <c r="G47" s="177">
        <f t="shared" si="2"/>
        <v>-3.9136032498739981E-3</v>
      </c>
      <c r="H47" s="176">
        <f t="shared" si="3"/>
        <v>0</v>
      </c>
      <c r="I47" s="169">
        <f t="shared" si="4"/>
        <v>0</v>
      </c>
      <c r="J47" s="175">
        <f t="shared" si="5"/>
        <v>2.8924747075297942E-4</v>
      </c>
      <c r="L47" s="174" t="s">
        <v>43</v>
      </c>
      <c r="M47" s="173">
        <f t="shared" si="6"/>
        <v>5197395.6215413902</v>
      </c>
      <c r="N47" s="172">
        <f t="shared" si="7"/>
        <v>0</v>
      </c>
      <c r="O47" s="171">
        <f t="shared" si="8"/>
        <v>13518.017371971786</v>
      </c>
      <c r="P47" s="170">
        <f t="shared" si="9"/>
        <v>5210913.6389133623</v>
      </c>
      <c r="Q47" s="169">
        <f t="shared" si="10"/>
        <v>2.2299772945890837E-2</v>
      </c>
      <c r="S47" s="168"/>
      <c r="T47" s="168"/>
      <c r="U47" s="168"/>
      <c r="V47" s="168"/>
      <c r="W47" s="168"/>
      <c r="X47" s="168"/>
      <c r="Y47" s="168"/>
      <c r="Z47" s="168"/>
    </row>
    <row r="48" spans="1:26">
      <c r="A48" s="174" t="s">
        <v>44</v>
      </c>
      <c r="B48" s="173">
        <v>19089007</v>
      </c>
      <c r="C48" s="172">
        <v>9313018</v>
      </c>
      <c r="D48" s="259">
        <f t="shared" si="0"/>
        <v>0.48787336083013644</v>
      </c>
      <c r="E48" s="178">
        <f t="shared" si="1"/>
        <v>3.2753568718322155E-2</v>
      </c>
      <c r="F48" s="172">
        <v>6249012</v>
      </c>
      <c r="G48" s="177">
        <f t="shared" si="2"/>
        <v>0.49031846954366554</v>
      </c>
      <c r="H48" s="176">
        <f t="shared" si="3"/>
        <v>0.49031846954366554</v>
      </c>
      <c r="I48" s="169">
        <f t="shared" si="4"/>
        <v>6.3106524382130477E-2</v>
      </c>
      <c r="J48" s="175">
        <f t="shared" si="5"/>
        <v>4.3251963712363541E-3</v>
      </c>
      <c r="L48" s="174" t="s">
        <v>44</v>
      </c>
      <c r="M48" s="173">
        <f t="shared" si="6"/>
        <v>3826855.5104019847</v>
      </c>
      <c r="N48" s="172">
        <f t="shared" si="7"/>
        <v>4423937.1773674199</v>
      </c>
      <c r="O48" s="171">
        <f t="shared" si="8"/>
        <v>202138.60308391342</v>
      </c>
      <c r="P48" s="170">
        <f t="shared" si="9"/>
        <v>8452931.2908533178</v>
      </c>
      <c r="Q48" s="169">
        <f t="shared" si="10"/>
        <v>3.6173780948047476E-2</v>
      </c>
      <c r="S48" s="168"/>
      <c r="T48" s="168"/>
      <c r="U48" s="168"/>
      <c r="V48" s="168"/>
      <c r="W48" s="168"/>
      <c r="X48" s="168"/>
      <c r="Y48" s="168"/>
      <c r="Z48" s="168"/>
    </row>
    <row r="49" spans="1:26">
      <c r="A49" s="174" t="s">
        <v>45</v>
      </c>
      <c r="B49" s="173">
        <v>119215481</v>
      </c>
      <c r="C49" s="172">
        <v>20380807.239999998</v>
      </c>
      <c r="D49" s="259">
        <f t="shared" si="0"/>
        <v>0.17095772351914595</v>
      </c>
      <c r="E49" s="178">
        <f t="shared" si="1"/>
        <v>1.1477313571055676E-2</v>
      </c>
      <c r="F49" s="172">
        <v>19718538</v>
      </c>
      <c r="G49" s="177">
        <f t="shared" si="2"/>
        <v>3.3586122865701284E-2</v>
      </c>
      <c r="H49" s="176">
        <f t="shared" si="3"/>
        <v>3.3586122865701284E-2</v>
      </c>
      <c r="I49" s="169">
        <f t="shared" si="4"/>
        <v>4.322707817835638E-3</v>
      </c>
      <c r="J49" s="175">
        <f t="shared" si="5"/>
        <v>9.4653519962396293E-3</v>
      </c>
      <c r="L49" s="174" t="s">
        <v>45</v>
      </c>
      <c r="M49" s="173">
        <f t="shared" si="6"/>
        <v>1340984.2775219842</v>
      </c>
      <c r="N49" s="172">
        <f t="shared" si="7"/>
        <v>303033.45033584093</v>
      </c>
      <c r="O49" s="171">
        <f t="shared" si="8"/>
        <v>442364.43065138586</v>
      </c>
      <c r="P49" s="170">
        <f t="shared" si="9"/>
        <v>2086382.1585092109</v>
      </c>
      <c r="Q49" s="169">
        <f t="shared" si="10"/>
        <v>8.9285395301264524E-3</v>
      </c>
      <c r="S49" s="168"/>
      <c r="T49" s="168"/>
      <c r="U49" s="168"/>
      <c r="V49" s="168"/>
      <c r="W49" s="168"/>
      <c r="X49" s="168"/>
      <c r="Y49" s="168"/>
      <c r="Z49" s="168"/>
    </row>
    <row r="50" spans="1:26">
      <c r="A50" s="174" t="s">
        <v>46</v>
      </c>
      <c r="B50" s="173">
        <v>642295900</v>
      </c>
      <c r="C50" s="172">
        <v>291911120</v>
      </c>
      <c r="D50" s="259">
        <f t="shared" si="0"/>
        <v>0.4544807463351393</v>
      </c>
      <c r="E50" s="178">
        <f t="shared" si="1"/>
        <v>3.0511742495866995E-2</v>
      </c>
      <c r="F50" s="172">
        <v>290272983.67000002</v>
      </c>
      <c r="G50" s="177">
        <f t="shared" si="2"/>
        <v>5.6434336716031375E-3</v>
      </c>
      <c r="H50" s="176">
        <f t="shared" si="3"/>
        <v>5.6434336716031375E-3</v>
      </c>
      <c r="I50" s="169">
        <f t="shared" si="4"/>
        <v>7.2633911777260417E-4</v>
      </c>
      <c r="J50" s="175">
        <f t="shared" si="5"/>
        <v>0.13557075879672301</v>
      </c>
      <c r="L50" s="174" t="s">
        <v>46</v>
      </c>
      <c r="M50" s="173">
        <f t="shared" si="6"/>
        <v>3564925.4255753173</v>
      </c>
      <c r="N50" s="172">
        <f t="shared" si="7"/>
        <v>50918.326717425152</v>
      </c>
      <c r="O50" s="171">
        <f t="shared" si="8"/>
        <v>6335916.6729260711</v>
      </c>
      <c r="P50" s="170">
        <f t="shared" si="9"/>
        <v>9951760.4252188131</v>
      </c>
      <c r="Q50" s="169">
        <f t="shared" si="10"/>
        <v>4.2587924742609862E-2</v>
      </c>
      <c r="S50" s="168"/>
      <c r="T50" s="168"/>
      <c r="U50" s="168"/>
      <c r="V50" s="168"/>
      <c r="W50" s="168"/>
      <c r="X50" s="168"/>
      <c r="Y50" s="168"/>
      <c r="Z50" s="168"/>
    </row>
    <row r="51" spans="1:26">
      <c r="A51" s="174" t="s">
        <v>47</v>
      </c>
      <c r="B51" s="173">
        <v>1119704293</v>
      </c>
      <c r="C51" s="172">
        <v>707374780.13</v>
      </c>
      <c r="D51" s="259">
        <f t="shared" si="0"/>
        <v>0.63175142272139162</v>
      </c>
      <c r="E51" s="178">
        <f t="shared" si="1"/>
        <v>4.2412878624474216E-2</v>
      </c>
      <c r="F51" s="172">
        <v>691961660.51999998</v>
      </c>
      <c r="G51" s="177">
        <f t="shared" si="2"/>
        <v>2.227452832923893E-2</v>
      </c>
      <c r="H51" s="176">
        <f t="shared" si="3"/>
        <v>2.227452832923893E-2</v>
      </c>
      <c r="I51" s="169">
        <f t="shared" si="4"/>
        <v>2.8668470645574779E-3</v>
      </c>
      <c r="J51" s="175">
        <f t="shared" si="5"/>
        <v>0.32852237933206935</v>
      </c>
      <c r="L51" s="174" t="s">
        <v>47</v>
      </c>
      <c r="M51" s="173">
        <f t="shared" si="6"/>
        <v>4955428.2060655449</v>
      </c>
      <c r="N51" s="172">
        <f t="shared" si="7"/>
        <v>200973.69384382997</v>
      </c>
      <c r="O51" s="171">
        <f t="shared" si="8"/>
        <v>15353535.224807747</v>
      </c>
      <c r="P51" s="170">
        <f t="shared" si="9"/>
        <v>20509937.124717124</v>
      </c>
      <c r="Q51" s="169">
        <f t="shared" si="10"/>
        <v>8.7770969298018198E-2</v>
      </c>
      <c r="S51" s="168"/>
      <c r="T51" s="168"/>
      <c r="U51" s="168"/>
      <c r="V51" s="168"/>
      <c r="W51" s="168"/>
      <c r="X51" s="168"/>
      <c r="Y51" s="168"/>
      <c r="Z51" s="168"/>
    </row>
    <row r="52" spans="1:26">
      <c r="A52" s="174" t="s">
        <v>48</v>
      </c>
      <c r="B52" s="173">
        <v>274755070</v>
      </c>
      <c r="C52" s="172">
        <v>114179634.2</v>
      </c>
      <c r="D52" s="259">
        <f t="shared" si="0"/>
        <v>0.41556879805712049</v>
      </c>
      <c r="E52" s="178">
        <f t="shared" si="1"/>
        <v>2.7899373643180996E-2</v>
      </c>
      <c r="F52" s="172">
        <v>108456329.03999999</v>
      </c>
      <c r="G52" s="177">
        <f t="shared" si="2"/>
        <v>5.2770596337344156E-2</v>
      </c>
      <c r="H52" s="176">
        <f t="shared" si="3"/>
        <v>5.2770596337344156E-2</v>
      </c>
      <c r="I52" s="169">
        <f t="shared" si="4"/>
        <v>6.791848831477894E-3</v>
      </c>
      <c r="J52" s="175">
        <f t="shared" si="5"/>
        <v>5.3027851928444066E-2</v>
      </c>
      <c r="L52" s="174" t="s">
        <v>48</v>
      </c>
      <c r="M52" s="173">
        <f t="shared" si="6"/>
        <v>3259701.9482474388</v>
      </c>
      <c r="N52" s="172">
        <f t="shared" si="7"/>
        <v>476126.87979283929</v>
      </c>
      <c r="O52" s="171">
        <f t="shared" si="8"/>
        <v>2478263.4112615506</v>
      </c>
      <c r="P52" s="170">
        <f t="shared" si="9"/>
        <v>6214092.2393018287</v>
      </c>
      <c r="Q52" s="169">
        <f t="shared" si="10"/>
        <v>2.6592811856722669E-2</v>
      </c>
      <c r="S52" s="168"/>
      <c r="T52" s="168"/>
      <c r="U52" s="168"/>
      <c r="V52" s="168"/>
      <c r="W52" s="168"/>
      <c r="X52" s="168"/>
      <c r="Y52" s="168"/>
      <c r="Z52" s="168"/>
    </row>
    <row r="53" spans="1:26">
      <c r="A53" s="174" t="s">
        <v>49</v>
      </c>
      <c r="B53" s="173">
        <v>175563518</v>
      </c>
      <c r="C53" s="172">
        <v>77757928.799999997</v>
      </c>
      <c r="D53" s="259">
        <f t="shared" si="0"/>
        <v>0.4429048226294941</v>
      </c>
      <c r="E53" s="178">
        <f t="shared" si="1"/>
        <v>2.9734588334537588E-2</v>
      </c>
      <c r="F53" s="172">
        <v>65213950.950000003</v>
      </c>
      <c r="G53" s="177">
        <f t="shared" si="2"/>
        <v>0.19235114062660541</v>
      </c>
      <c r="H53" s="176">
        <f t="shared" si="3"/>
        <v>0.19235114062660541</v>
      </c>
      <c r="I53" s="169">
        <f t="shared" si="4"/>
        <v>2.4756587197665155E-2</v>
      </c>
      <c r="J53" s="175">
        <f t="shared" si="5"/>
        <v>3.611270927218381E-2</v>
      </c>
      <c r="L53" s="174" t="s">
        <v>49</v>
      </c>
      <c r="M53" s="173">
        <f t="shared" si="6"/>
        <v>3474124.4288872345</v>
      </c>
      <c r="N53" s="172">
        <f t="shared" si="7"/>
        <v>1735503.3819530362</v>
      </c>
      <c r="O53" s="171">
        <f t="shared" si="8"/>
        <v>1687732.0656236676</v>
      </c>
      <c r="P53" s="170">
        <f t="shared" si="9"/>
        <v>6897359.8764639385</v>
      </c>
      <c r="Q53" s="169">
        <f t="shared" si="10"/>
        <v>2.9516812181005093E-2</v>
      </c>
      <c r="S53" s="168"/>
      <c r="T53" s="168"/>
      <c r="U53" s="168"/>
      <c r="V53" s="168"/>
      <c r="W53" s="168"/>
      <c r="X53" s="168"/>
      <c r="Y53" s="168"/>
      <c r="Z53" s="168"/>
    </row>
    <row r="54" spans="1:26">
      <c r="A54" s="174" t="s">
        <v>50</v>
      </c>
      <c r="B54" s="173">
        <v>4524382</v>
      </c>
      <c r="C54" s="172">
        <v>1324391</v>
      </c>
      <c r="D54" s="259">
        <f t="shared" si="0"/>
        <v>0.29272307245497836</v>
      </c>
      <c r="E54" s="178">
        <f t="shared" si="1"/>
        <v>1.9652077852290652E-2</v>
      </c>
      <c r="F54" s="172">
        <v>1227159</v>
      </c>
      <c r="G54" s="177">
        <f t="shared" si="2"/>
        <v>7.9233416370657839E-2</v>
      </c>
      <c r="H54" s="176">
        <f t="shared" si="3"/>
        <v>7.9233416370657839E-2</v>
      </c>
      <c r="I54" s="169">
        <f t="shared" si="4"/>
        <v>1.0197750712364558E-2</v>
      </c>
      <c r="J54" s="175">
        <f t="shared" si="5"/>
        <v>6.1508000385031856E-4</v>
      </c>
      <c r="L54" s="174" t="s">
        <v>50</v>
      </c>
      <c r="M54" s="173">
        <f t="shared" si="6"/>
        <v>2296105.901211848</v>
      </c>
      <c r="N54" s="172">
        <f t="shared" si="7"/>
        <v>714889.76684523909</v>
      </c>
      <c r="O54" s="171">
        <f t="shared" si="8"/>
        <v>28745.8422905343</v>
      </c>
      <c r="P54" s="170">
        <f t="shared" si="9"/>
        <v>3039741.510347621</v>
      </c>
      <c r="Q54" s="169">
        <f t="shared" si="10"/>
        <v>1.300838014062475E-2</v>
      </c>
      <c r="S54" s="168"/>
      <c r="T54" s="168"/>
      <c r="U54" s="168"/>
      <c r="V54" s="168"/>
      <c r="W54" s="168"/>
      <c r="X54" s="168"/>
      <c r="Y54" s="168"/>
      <c r="Z54" s="168"/>
    </row>
    <row r="55" spans="1:26">
      <c r="A55" s="174" t="s">
        <v>51</v>
      </c>
      <c r="B55" s="173">
        <v>2896776</v>
      </c>
      <c r="C55" s="172">
        <v>606247</v>
      </c>
      <c r="D55" s="259">
        <f t="shared" si="0"/>
        <v>0.20928335501260711</v>
      </c>
      <c r="E55" s="178">
        <f t="shared" si="1"/>
        <v>1.405031981730414E-2</v>
      </c>
      <c r="F55" s="172">
        <v>442199</v>
      </c>
      <c r="G55" s="177">
        <f t="shared" si="2"/>
        <v>0.37098229530143678</v>
      </c>
      <c r="H55" s="176">
        <f t="shared" si="3"/>
        <v>0.37098229530143678</v>
      </c>
      <c r="I55" s="169">
        <f t="shared" si="4"/>
        <v>4.7747341203702991E-2</v>
      </c>
      <c r="J55" s="175">
        <f t="shared" si="5"/>
        <v>2.8155613190835942E-4</v>
      </c>
      <c r="L55" s="174" t="s">
        <v>51</v>
      </c>
      <c r="M55" s="173">
        <f t="shared" si="6"/>
        <v>1641608.7137913234</v>
      </c>
      <c r="N55" s="172">
        <f t="shared" si="7"/>
        <v>3347217.1053572088</v>
      </c>
      <c r="O55" s="171">
        <f t="shared" si="8"/>
        <v>13158.561671824671</v>
      </c>
      <c r="P55" s="170">
        <f t="shared" si="9"/>
        <v>5001984.3808203572</v>
      </c>
      <c r="Q55" s="169">
        <f t="shared" si="10"/>
        <v>2.1405673496144632E-2</v>
      </c>
      <c r="S55" s="168"/>
      <c r="T55" s="168"/>
      <c r="U55" s="168"/>
      <c r="V55" s="168"/>
      <c r="W55" s="168"/>
      <c r="X55" s="168"/>
      <c r="Y55" s="168"/>
      <c r="Z55" s="168"/>
    </row>
    <row r="56" spans="1:26" ht="13.5" thickBot="1">
      <c r="A56" s="260" t="s">
        <v>52</v>
      </c>
      <c r="B56" s="261">
        <f>SUM(B5:B55)</f>
        <v>4925400302</v>
      </c>
      <c r="C56" s="262">
        <f>SUM(C5:C55)</f>
        <v>2153201196.1199999</v>
      </c>
      <c r="D56" s="263">
        <f>SUM(D5:D55)</f>
        <v>14.895273398322024</v>
      </c>
      <c r="E56" s="264">
        <f>SUM(E5:E55)</f>
        <v>0.99999999999999989</v>
      </c>
      <c r="F56" s="265">
        <f>SUM(F5:F55)</f>
        <v>2063222036.5599999</v>
      </c>
      <c r="G56" s="266"/>
      <c r="H56" s="267">
        <f>SUM(H5:H55)</f>
        <v>7.7696953578781827</v>
      </c>
      <c r="I56" s="268">
        <f>SUM(I5:I55)</f>
        <v>0.99999999999999989</v>
      </c>
      <c r="J56" s="269">
        <f>SUM(J5:J55)</f>
        <v>1</v>
      </c>
      <c r="L56" s="260" t="s">
        <v>52</v>
      </c>
      <c r="M56" s="270">
        <f>SUM(M5:M55)</f>
        <v>116837818.2943242</v>
      </c>
      <c r="N56" s="265">
        <f>SUM(N5:N55)</f>
        <v>70102690.976594508</v>
      </c>
      <c r="O56" s="271">
        <f>SUM(O5:O55)</f>
        <v>46735127.317729674</v>
      </c>
      <c r="P56" s="272">
        <f>SUM(P5:P55)</f>
        <v>233675636.58864847</v>
      </c>
      <c r="Q56" s="268">
        <f>SUM(Q5:Q55)</f>
        <v>0.99999999999999967</v>
      </c>
      <c r="S56" s="168"/>
      <c r="T56" s="168"/>
      <c r="U56" s="168"/>
      <c r="V56" s="168"/>
      <c r="W56" s="168"/>
      <c r="X56" s="168"/>
      <c r="Y56" s="168"/>
      <c r="Z56" s="168"/>
    </row>
    <row r="57" spans="1:26" ht="13.5" thickTop="1"/>
    <row r="59" spans="1:26">
      <c r="L59" s="394" t="s">
        <v>171</v>
      </c>
      <c r="M59" s="394"/>
      <c r="N59" s="394"/>
      <c r="O59" s="394"/>
      <c r="P59" s="394"/>
      <c r="Q59" s="394"/>
    </row>
    <row r="60" spans="1:26">
      <c r="L60" s="394"/>
      <c r="M60" s="394"/>
      <c r="N60" s="394"/>
      <c r="O60" s="394"/>
      <c r="P60" s="394"/>
      <c r="Q60" s="394"/>
    </row>
    <row r="61" spans="1:26">
      <c r="L61" s="394"/>
      <c r="M61" s="394"/>
      <c r="N61" s="394"/>
      <c r="O61" s="394"/>
      <c r="P61" s="394"/>
      <c r="Q61" s="394"/>
    </row>
    <row r="62" spans="1:26">
      <c r="L62" s="394"/>
      <c r="M62" s="394"/>
      <c r="N62" s="394"/>
      <c r="O62" s="394"/>
      <c r="P62" s="394"/>
      <c r="Q62" s="394"/>
    </row>
    <row r="63" spans="1:26">
      <c r="L63" s="394"/>
      <c r="M63" s="394"/>
      <c r="N63" s="394"/>
      <c r="O63" s="394"/>
      <c r="P63" s="394"/>
      <c r="Q63" s="394"/>
    </row>
  </sheetData>
  <mergeCells count="4">
    <mergeCell ref="B1:E1"/>
    <mergeCell ref="F1:I1"/>
    <mergeCell ref="L1:Q1"/>
    <mergeCell ref="L59:Q63"/>
  </mergeCells>
  <printOptions horizontalCentered="1" verticalCentered="1"/>
  <pageMargins left="0.19685039370078741" right="0.19685039370078741" top="0.39370078740157483" bottom="0.19685039370078741" header="0.31496062992125984" footer="0.31496062992125984"/>
  <pageSetup scale="70" orientation="landscape" r:id="rId1"/>
  <headerFooter>
    <oddHeader>&amp;LAnexo 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1"/>
    <col min="13" max="16384" width="11.42578125" style="143"/>
  </cols>
  <sheetData>
    <row r="1" spans="1:11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</row>
    <row r="2" spans="1:11" ht="13.5" thickTop="1">
      <c r="A2" s="145" t="s">
        <v>1</v>
      </c>
      <c r="B2" s="209">
        <v>3927817.5198464976</v>
      </c>
      <c r="C2" s="209">
        <v>534858.19811553764</v>
      </c>
      <c r="D2" s="209">
        <v>1447429.2042262175</v>
      </c>
      <c r="E2" s="209">
        <v>113762.86914220151</v>
      </c>
      <c r="F2" s="209">
        <v>201941.85333767594</v>
      </c>
      <c r="G2" s="209">
        <v>10300.939818711136</v>
      </c>
      <c r="H2" s="209">
        <v>97334.805107226843</v>
      </c>
      <c r="I2" s="209">
        <v>23760.562785618138</v>
      </c>
      <c r="J2" s="209">
        <v>43961.390939837816</v>
      </c>
      <c r="K2" s="210">
        <f t="shared" ref="K2:K52" si="0">SUM(B2:J2)</f>
        <v>6401167.3433195241</v>
      </c>
    </row>
    <row r="3" spans="1:11">
      <c r="A3" s="145" t="s">
        <v>2</v>
      </c>
      <c r="B3" s="209">
        <v>7780132.0688939113</v>
      </c>
      <c r="C3" s="209">
        <v>1059435.016632884</v>
      </c>
      <c r="D3" s="209">
        <v>1435268.999109854</v>
      </c>
      <c r="E3" s="209">
        <v>225338.9170933821</v>
      </c>
      <c r="F3" s="209">
        <v>400001.85376883933</v>
      </c>
      <c r="G3" s="209">
        <v>20403.868514348094</v>
      </c>
      <c r="H3" s="209">
        <v>192798.57956941688</v>
      </c>
      <c r="I3" s="209">
        <v>47064.385137367448</v>
      </c>
      <c r="J3" s="209">
        <v>93812.716186512014</v>
      </c>
      <c r="K3" s="210">
        <f t="shared" si="0"/>
        <v>11254256.404906515</v>
      </c>
    </row>
    <row r="4" spans="1:11">
      <c r="A4" s="145" t="s">
        <v>247</v>
      </c>
      <c r="B4" s="209">
        <v>8093633.1145895608</v>
      </c>
      <c r="C4" s="209">
        <v>1102125.0355965616</v>
      </c>
      <c r="D4" s="209">
        <v>63100.633002878742</v>
      </c>
      <c r="E4" s="209">
        <v>234418.96683021696</v>
      </c>
      <c r="F4" s="209">
        <v>416119.96054727049</v>
      </c>
      <c r="G4" s="209">
        <v>21226.044032558035</v>
      </c>
      <c r="H4" s="209">
        <v>200567.41379593418</v>
      </c>
      <c r="I4" s="209">
        <v>48960.848311119858</v>
      </c>
      <c r="J4" s="209">
        <v>86296.691488275232</v>
      </c>
      <c r="K4" s="210">
        <f t="shared" si="0"/>
        <v>10266448.708194377</v>
      </c>
    </row>
    <row r="5" spans="1:11">
      <c r="A5" s="145" t="s">
        <v>4</v>
      </c>
      <c r="B5" s="209">
        <v>22386457.951926947</v>
      </c>
      <c r="C5" s="209">
        <v>3048405.5081114946</v>
      </c>
      <c r="D5" s="209">
        <v>2695175.1936243954</v>
      </c>
      <c r="E5" s="209">
        <v>648387.47565899906</v>
      </c>
      <c r="F5" s="209">
        <v>1150960.4979446081</v>
      </c>
      <c r="G5" s="209">
        <v>58709.84457697488</v>
      </c>
      <c r="H5" s="209">
        <v>554756.30188570824</v>
      </c>
      <c r="I5" s="209">
        <v>135422.49277790997</v>
      </c>
      <c r="J5" s="209">
        <v>611516.81830575038</v>
      </c>
      <c r="K5" s="210">
        <f t="shared" si="0"/>
        <v>31289792.084812786</v>
      </c>
    </row>
    <row r="6" spans="1:11">
      <c r="A6" s="145" t="s">
        <v>5</v>
      </c>
      <c r="B6" s="209">
        <v>28273562.715367682</v>
      </c>
      <c r="C6" s="209">
        <v>3850063.4848329723</v>
      </c>
      <c r="D6" s="209">
        <v>894011.86531774979</v>
      </c>
      <c r="E6" s="209">
        <v>818897.9246413426</v>
      </c>
      <c r="F6" s="209">
        <v>1453635.6707893857</v>
      </c>
      <c r="G6" s="209">
        <v>74149.134097996415</v>
      </c>
      <c r="H6" s="209">
        <v>700643.98426911118</v>
      </c>
      <c r="I6" s="209">
        <v>171035.37999847313</v>
      </c>
      <c r="J6" s="209">
        <v>413037.38453904208</v>
      </c>
      <c r="K6" s="210">
        <f t="shared" si="0"/>
        <v>36649037.54385376</v>
      </c>
    </row>
    <row r="7" spans="1:11">
      <c r="A7" s="145" t="s">
        <v>6</v>
      </c>
      <c r="B7" s="209">
        <v>192894611.37429264</v>
      </c>
      <c r="C7" s="209">
        <v>26266817.066868994</v>
      </c>
      <c r="D7" s="209">
        <v>5221117.3654384464</v>
      </c>
      <c r="E7" s="209">
        <v>5586879.8184053767</v>
      </c>
      <c r="F7" s="209">
        <v>9917338.3495926075</v>
      </c>
      <c r="G7" s="209">
        <v>505877.82479210349</v>
      </c>
      <c r="H7" s="209">
        <v>4780099.714277152</v>
      </c>
      <c r="I7" s="209">
        <v>1166878.1712510434</v>
      </c>
      <c r="J7" s="209">
        <v>8915218.7684686668</v>
      </c>
      <c r="K7" s="210">
        <f t="shared" si="0"/>
        <v>255254838.45338705</v>
      </c>
    </row>
    <row r="8" spans="1:11">
      <c r="A8" s="145" t="s">
        <v>7</v>
      </c>
      <c r="B8" s="209">
        <v>32274454.451264828</v>
      </c>
      <c r="C8" s="209">
        <v>4394872.3345070584</v>
      </c>
      <c r="D8" s="209">
        <v>0</v>
      </c>
      <c r="E8" s="209">
        <v>934777.27002925402</v>
      </c>
      <c r="F8" s="209">
        <v>1659334.5068651605</v>
      </c>
      <c r="G8" s="209">
        <v>84641.71548305676</v>
      </c>
      <c r="H8" s="209">
        <v>799789.63332255371</v>
      </c>
      <c r="I8" s="209">
        <v>195237.99094180434</v>
      </c>
      <c r="J8" s="209">
        <v>471100.39338677446</v>
      </c>
      <c r="K8" s="210">
        <f t="shared" si="0"/>
        <v>40814208.295800485</v>
      </c>
    </row>
    <row r="9" spans="1:11">
      <c r="A9" s="145" t="s">
        <v>8</v>
      </c>
      <c r="B9" s="209">
        <v>5131809.3015379841</v>
      </c>
      <c r="C9" s="209">
        <v>698807.9925363824</v>
      </c>
      <c r="D9" s="209">
        <v>1340844.5294942742</v>
      </c>
      <c r="E9" s="209">
        <v>148634.53994074912</v>
      </c>
      <c r="F9" s="209">
        <v>263842.98050806735</v>
      </c>
      <c r="G9" s="209">
        <v>13458.481334517481</v>
      </c>
      <c r="H9" s="209">
        <v>127170.79031517095</v>
      </c>
      <c r="I9" s="209">
        <v>31043.875255635041</v>
      </c>
      <c r="J9" s="209">
        <v>84045.574381136714</v>
      </c>
      <c r="K9" s="210">
        <f t="shared" si="0"/>
        <v>7839658.065303918</v>
      </c>
    </row>
    <row r="10" spans="1:11">
      <c r="A10" s="145" t="s">
        <v>9</v>
      </c>
      <c r="B10" s="209">
        <v>51011188.633551836</v>
      </c>
      <c r="C10" s="209">
        <v>6946288.1863563769</v>
      </c>
      <c r="D10" s="209">
        <v>2024278.0852009193</v>
      </c>
      <c r="E10" s="209">
        <v>1477456.4113491983</v>
      </c>
      <c r="F10" s="209">
        <v>2622650.8542127553</v>
      </c>
      <c r="G10" s="209">
        <v>133779.93797829861</v>
      </c>
      <c r="H10" s="209">
        <v>1264102.5401120968</v>
      </c>
      <c r="I10" s="209">
        <v>308582.1946086454</v>
      </c>
      <c r="J10" s="209">
        <v>1486688.5552352129</v>
      </c>
      <c r="K10" s="210">
        <f t="shared" si="0"/>
        <v>67275015.398605332</v>
      </c>
    </row>
    <row r="11" spans="1:11">
      <c r="A11" s="145" t="s">
        <v>10</v>
      </c>
      <c r="B11" s="209">
        <v>8475448.573979605</v>
      </c>
      <c r="C11" s="209">
        <v>1154117.5550020956</v>
      </c>
      <c r="D11" s="209">
        <v>1371570.5103516467</v>
      </c>
      <c r="E11" s="209">
        <v>245477.63285112637</v>
      </c>
      <c r="F11" s="209">
        <v>435750.33316835272</v>
      </c>
      <c r="G11" s="209">
        <v>22227.378246573178</v>
      </c>
      <c r="H11" s="209">
        <v>210029.13984070945</v>
      </c>
      <c r="I11" s="209">
        <v>51270.566150484068</v>
      </c>
      <c r="J11" s="209">
        <v>563373.7569699419</v>
      </c>
      <c r="K11" s="210">
        <f t="shared" si="0"/>
        <v>12529265.446560534</v>
      </c>
    </row>
    <row r="12" spans="1:11">
      <c r="A12" s="145" t="s">
        <v>11</v>
      </c>
      <c r="B12" s="209">
        <v>12313568.638764504</v>
      </c>
      <c r="C12" s="209">
        <v>1676761.4842654304</v>
      </c>
      <c r="D12" s="209">
        <v>4891506.057704594</v>
      </c>
      <c r="E12" s="209">
        <v>356642.56056885951</v>
      </c>
      <c r="F12" s="209">
        <v>633080.54907040752</v>
      </c>
      <c r="G12" s="209">
        <v>32293.08104579131</v>
      </c>
      <c r="H12" s="209">
        <v>305141.1623815567</v>
      </c>
      <c r="I12" s="209">
        <v>74488.521749813008</v>
      </c>
      <c r="J12" s="209">
        <v>204731.55147685186</v>
      </c>
      <c r="K12" s="210">
        <f t="shared" si="0"/>
        <v>20488213.607027806</v>
      </c>
    </row>
    <row r="13" spans="1:11">
      <c r="A13" s="145" t="s">
        <v>12</v>
      </c>
      <c r="B13" s="209">
        <v>25897236.518100638</v>
      </c>
      <c r="C13" s="209">
        <v>3526474.7382624159</v>
      </c>
      <c r="D13" s="209">
        <v>1303802.9642958471</v>
      </c>
      <c r="E13" s="209">
        <v>750071.4873506811</v>
      </c>
      <c r="F13" s="209">
        <v>1331461.0244403025</v>
      </c>
      <c r="G13" s="209">
        <v>67917.074430257271</v>
      </c>
      <c r="H13" s="209">
        <v>641756.51148976875</v>
      </c>
      <c r="I13" s="209">
        <v>156660.2600943592</v>
      </c>
      <c r="J13" s="209">
        <v>318306.03954924521</v>
      </c>
      <c r="K13" s="210">
        <f t="shared" si="0"/>
        <v>33993686.618013509</v>
      </c>
    </row>
    <row r="14" spans="1:11">
      <c r="A14" s="145" t="s">
        <v>13</v>
      </c>
      <c r="B14" s="209">
        <v>13176761.314206276</v>
      </c>
      <c r="C14" s="209">
        <v>1794304.0321767097</v>
      </c>
      <c r="D14" s="209">
        <v>1602259.0660879791</v>
      </c>
      <c r="E14" s="209">
        <v>381643.53754515946</v>
      </c>
      <c r="F14" s="209">
        <v>677460.08752539952</v>
      </c>
      <c r="G14" s="209">
        <v>34556.856222909388</v>
      </c>
      <c r="H14" s="209">
        <v>326531.84318828484</v>
      </c>
      <c r="I14" s="209">
        <v>79710.23677534239</v>
      </c>
      <c r="J14" s="209">
        <v>633597.19326051173</v>
      </c>
      <c r="K14" s="210">
        <f t="shared" si="0"/>
        <v>18706824.166988578</v>
      </c>
    </row>
    <row r="15" spans="1:11">
      <c r="A15" s="145" t="s">
        <v>14</v>
      </c>
      <c r="B15" s="209">
        <v>72174034.558933616</v>
      </c>
      <c r="C15" s="209">
        <v>9828072.1749080662</v>
      </c>
      <c r="D15" s="209">
        <v>425882.10254613054</v>
      </c>
      <c r="E15" s="209">
        <v>2090403.9476135275</v>
      </c>
      <c r="F15" s="209">
        <v>3710701.4844870209</v>
      </c>
      <c r="G15" s="209">
        <v>189280.78575661738</v>
      </c>
      <c r="H15" s="209">
        <v>1788536.6497042878</v>
      </c>
      <c r="I15" s="209">
        <v>436602.68608810916</v>
      </c>
      <c r="J15" s="209">
        <v>1038312.2139325847</v>
      </c>
      <c r="K15" s="210">
        <f t="shared" si="0"/>
        <v>91681826.603969976</v>
      </c>
    </row>
    <row r="16" spans="1:11">
      <c r="A16" s="145" t="s">
        <v>15</v>
      </c>
      <c r="B16" s="209">
        <v>9213795.7202674188</v>
      </c>
      <c r="C16" s="209">
        <v>1254659.6556093262</v>
      </c>
      <c r="D16" s="209">
        <v>3762592.6679118001</v>
      </c>
      <c r="E16" s="209">
        <v>266862.66139693861</v>
      </c>
      <c r="F16" s="209">
        <v>473711.15756372141</v>
      </c>
      <c r="G16" s="209">
        <v>24163.738446811076</v>
      </c>
      <c r="H16" s="209">
        <v>228326.03760194001</v>
      </c>
      <c r="I16" s="209">
        <v>55737.052599589588</v>
      </c>
      <c r="J16" s="209">
        <v>100029.78886889147</v>
      </c>
      <c r="K16" s="210">
        <f t="shared" si="0"/>
        <v>15379878.480266439</v>
      </c>
    </row>
    <row r="17" spans="1:11">
      <c r="A17" s="145" t="s">
        <v>16</v>
      </c>
      <c r="B17" s="209">
        <v>6416240.394779155</v>
      </c>
      <c r="C17" s="209">
        <v>873711.35723276215</v>
      </c>
      <c r="D17" s="209">
        <v>2480383.8443762218</v>
      </c>
      <c r="E17" s="209">
        <v>185836.00504045177</v>
      </c>
      <c r="F17" s="209">
        <v>329879.75389253866</v>
      </c>
      <c r="G17" s="209">
        <v>16826.979826595012</v>
      </c>
      <c r="H17" s="209">
        <v>159000.13307424533</v>
      </c>
      <c r="I17" s="209">
        <v>38813.789586061896</v>
      </c>
      <c r="J17" s="209">
        <v>65388.885865779281</v>
      </c>
      <c r="K17" s="210">
        <f t="shared" si="0"/>
        <v>10566081.143673811</v>
      </c>
    </row>
    <row r="18" spans="1:11">
      <c r="A18" s="145" t="s">
        <v>17</v>
      </c>
      <c r="B18" s="209">
        <v>56271288.960216083</v>
      </c>
      <c r="C18" s="209">
        <v>7662565.8057750463</v>
      </c>
      <c r="D18" s="209">
        <v>2566552.0350718969</v>
      </c>
      <c r="E18" s="209">
        <v>1629806.6929275901</v>
      </c>
      <c r="F18" s="209">
        <v>2893089.6929168021</v>
      </c>
      <c r="G18" s="209">
        <v>147574.8703119852</v>
      </c>
      <c r="H18" s="209">
        <v>1394452.4959217377</v>
      </c>
      <c r="I18" s="209">
        <v>340402.14129375538</v>
      </c>
      <c r="J18" s="209">
        <v>960107.19995759591</v>
      </c>
      <c r="K18" s="210">
        <f t="shared" si="0"/>
        <v>73865839.894392475</v>
      </c>
    </row>
    <row r="19" spans="1:11">
      <c r="A19" s="145" t="s">
        <v>18</v>
      </c>
      <c r="B19" s="209">
        <v>69018668.201164618</v>
      </c>
      <c r="C19" s="209">
        <v>9398400.0844957139</v>
      </c>
      <c r="D19" s="209">
        <v>3415202.8011871483</v>
      </c>
      <c r="E19" s="209">
        <v>1999013.8745663946</v>
      </c>
      <c r="F19" s="209">
        <v>3548473.853741047</v>
      </c>
      <c r="G19" s="209">
        <v>181005.6459892703</v>
      </c>
      <c r="H19" s="209">
        <v>1710343.8701457942</v>
      </c>
      <c r="I19" s="209">
        <v>417514.91531551786</v>
      </c>
      <c r="J19" s="209">
        <v>3735426.4564223443</v>
      </c>
      <c r="K19" s="210">
        <f t="shared" si="0"/>
        <v>93424049.703027844</v>
      </c>
    </row>
    <row r="20" spans="1:11">
      <c r="A20" s="145" t="s">
        <v>19</v>
      </c>
      <c r="B20" s="209">
        <v>10815361.274795752</v>
      </c>
      <c r="C20" s="209">
        <v>1472747.8082107776</v>
      </c>
      <c r="D20" s="209">
        <v>1751340.4831700823</v>
      </c>
      <c r="E20" s="209">
        <v>313249.41222786432</v>
      </c>
      <c r="F20" s="209">
        <v>556052.8434208266</v>
      </c>
      <c r="G20" s="209">
        <v>28363.941309993435</v>
      </c>
      <c r="H20" s="209">
        <v>268014.25385149621</v>
      </c>
      <c r="I20" s="209">
        <v>65425.409739750467</v>
      </c>
      <c r="J20" s="209">
        <v>138854.65820942464</v>
      </c>
      <c r="K20" s="210">
        <f t="shared" si="0"/>
        <v>15409410.084935967</v>
      </c>
    </row>
    <row r="21" spans="1:11">
      <c r="A21" s="145" t="s">
        <v>20</v>
      </c>
      <c r="B21" s="209">
        <v>147839587.50940788</v>
      </c>
      <c r="C21" s="209">
        <v>20131590.886257995</v>
      </c>
      <c r="D21" s="209">
        <v>3739062.6153755668</v>
      </c>
      <c r="E21" s="209">
        <v>4281934.0671730349</v>
      </c>
      <c r="F21" s="209">
        <v>7600913.2673490671</v>
      </c>
      <c r="G21" s="209">
        <v>387718.29038967297</v>
      </c>
      <c r="H21" s="209">
        <v>3663596.2247867859</v>
      </c>
      <c r="I21" s="209">
        <v>894326.62883851468</v>
      </c>
      <c r="J21" s="209">
        <v>6332277.4294343395</v>
      </c>
      <c r="K21" s="210">
        <f t="shared" si="0"/>
        <v>194871006.91901287</v>
      </c>
    </row>
    <row r="22" spans="1:11">
      <c r="A22" s="145" t="s">
        <v>21</v>
      </c>
      <c r="B22" s="209">
        <v>21827956.340249706</v>
      </c>
      <c r="C22" s="209">
        <v>2972353.3075810629</v>
      </c>
      <c r="D22" s="209">
        <v>1206429.9083991791</v>
      </c>
      <c r="E22" s="209">
        <v>632211.38157012977</v>
      </c>
      <c r="F22" s="209">
        <v>1122246.1164886723</v>
      </c>
      <c r="G22" s="209">
        <v>57245.140205788826</v>
      </c>
      <c r="H22" s="209">
        <v>540916.13613208127</v>
      </c>
      <c r="I22" s="209">
        <v>132043.94666596016</v>
      </c>
      <c r="J22" s="209">
        <v>346712.42935125704</v>
      </c>
      <c r="K22" s="210">
        <f t="shared" si="0"/>
        <v>28838114.706643838</v>
      </c>
    </row>
    <row r="23" spans="1:11">
      <c r="A23" s="145" t="s">
        <v>22</v>
      </c>
      <c r="B23" s="209">
        <v>3501213.4871678986</v>
      </c>
      <c r="C23" s="209">
        <v>476766.73559866007</v>
      </c>
      <c r="D23" s="209">
        <v>1552659.4418051925</v>
      </c>
      <c r="E23" s="209">
        <v>101406.97467920018</v>
      </c>
      <c r="F23" s="209">
        <v>180008.75472371347</v>
      </c>
      <c r="G23" s="209">
        <v>9182.1448531004462</v>
      </c>
      <c r="H23" s="209">
        <v>86763.178454787223</v>
      </c>
      <c r="I23" s="209">
        <v>21179.905244416001</v>
      </c>
      <c r="J23" s="209">
        <v>26935.136781647016</v>
      </c>
      <c r="K23" s="210">
        <f t="shared" si="0"/>
        <v>5956115.7593086148</v>
      </c>
    </row>
    <row r="24" spans="1:11">
      <c r="A24" s="145" t="s">
        <v>23</v>
      </c>
      <c r="B24" s="209">
        <v>16214089.732939178</v>
      </c>
      <c r="C24" s="209">
        <v>2207902.6774600288</v>
      </c>
      <c r="D24" s="209">
        <v>0</v>
      </c>
      <c r="E24" s="209">
        <v>469614.83297736302</v>
      </c>
      <c r="F24" s="209">
        <v>833619.00452572037</v>
      </c>
      <c r="G24" s="209">
        <v>42522.434331602031</v>
      </c>
      <c r="H24" s="209">
        <v>401799.53782791836</v>
      </c>
      <c r="I24" s="209">
        <v>98083.960154595974</v>
      </c>
      <c r="J24" s="209">
        <v>210333.87230489787</v>
      </c>
      <c r="K24" s="210">
        <f t="shared" si="0"/>
        <v>20477966.052521307</v>
      </c>
    </row>
    <row r="25" spans="1:11">
      <c r="A25" s="145" t="s">
        <v>24</v>
      </c>
      <c r="B25" s="209">
        <v>15798593.30763546</v>
      </c>
      <c r="C25" s="209">
        <v>2151323.7584449518</v>
      </c>
      <c r="D25" s="209">
        <v>18628.620486811571</v>
      </c>
      <c r="E25" s="209">
        <v>457580.6523612719</v>
      </c>
      <c r="F25" s="209">
        <v>812256.98407618306</v>
      </c>
      <c r="G25" s="209">
        <v>41432.769740434756</v>
      </c>
      <c r="H25" s="209">
        <v>391503.16754713521</v>
      </c>
      <c r="I25" s="209">
        <v>95570.495908676865</v>
      </c>
      <c r="J25" s="209">
        <v>1036807.1485529329</v>
      </c>
      <c r="K25" s="210">
        <f t="shared" si="0"/>
        <v>20803696.904753864</v>
      </c>
    </row>
    <row r="26" spans="1:11">
      <c r="A26" s="145" t="s">
        <v>25</v>
      </c>
      <c r="B26" s="209">
        <v>252852208.35666531</v>
      </c>
      <c r="C26" s="209">
        <v>34431354.274438344</v>
      </c>
      <c r="D26" s="209">
        <v>5585800.5581319546</v>
      </c>
      <c r="E26" s="209">
        <v>7323454.4492586702</v>
      </c>
      <c r="F26" s="209">
        <v>12999953.10832686</v>
      </c>
      <c r="G26" s="209">
        <v>663120.26160828595</v>
      </c>
      <c r="H26" s="209">
        <v>6265902.1955505116</v>
      </c>
      <c r="I26" s="209">
        <v>1529579.910926091</v>
      </c>
      <c r="J26" s="209">
        <v>10205823.5043869</v>
      </c>
      <c r="K26" s="210">
        <f t="shared" si="0"/>
        <v>331857196.61929291</v>
      </c>
    </row>
    <row r="27" spans="1:11">
      <c r="A27" s="145" t="s">
        <v>248</v>
      </c>
      <c r="B27" s="209">
        <v>6510840.5531982584</v>
      </c>
      <c r="C27" s="209">
        <v>886593.236296091</v>
      </c>
      <c r="D27" s="209">
        <v>2291723.3554156045</v>
      </c>
      <c r="E27" s="209">
        <v>188575.94532247499</v>
      </c>
      <c r="F27" s="209">
        <v>334743.45522811852</v>
      </c>
      <c r="G27" s="209">
        <v>17075.074483180233</v>
      </c>
      <c r="H27" s="209">
        <v>161344.40898225547</v>
      </c>
      <c r="I27" s="209">
        <v>39386.054716070874</v>
      </c>
      <c r="J27" s="209">
        <v>58147.770108937875</v>
      </c>
      <c r="K27" s="210">
        <f t="shared" si="0"/>
        <v>10488429.853750991</v>
      </c>
    </row>
    <row r="28" spans="1:11">
      <c r="A28" s="145" t="s">
        <v>27</v>
      </c>
      <c r="B28" s="209">
        <v>11207405.200372936</v>
      </c>
      <c r="C28" s="209">
        <v>1526133.1568316952</v>
      </c>
      <c r="D28" s="209">
        <v>978131.26940221305</v>
      </c>
      <c r="E28" s="209">
        <v>324604.32919589465</v>
      </c>
      <c r="F28" s="209">
        <v>576209.09470307245</v>
      </c>
      <c r="G28" s="209">
        <v>29392.100297333462</v>
      </c>
      <c r="H28" s="209">
        <v>277729.45036882785</v>
      </c>
      <c r="I28" s="209">
        <v>67797.002681970669</v>
      </c>
      <c r="J28" s="209">
        <v>257086.47905853955</v>
      </c>
      <c r="K28" s="210">
        <f t="shared" si="0"/>
        <v>15244488.082912482</v>
      </c>
    </row>
    <row r="29" spans="1:11">
      <c r="A29" s="145" t="s">
        <v>28</v>
      </c>
      <c r="B29" s="209">
        <v>6432197.3478406202</v>
      </c>
      <c r="C29" s="209">
        <v>875884.24513265677</v>
      </c>
      <c r="D29" s="209">
        <v>1614100.8712708279</v>
      </c>
      <c r="E29" s="209">
        <v>186298.17232644893</v>
      </c>
      <c r="F29" s="209">
        <v>330700.15266579436</v>
      </c>
      <c r="G29" s="209">
        <v>16868.827904400459</v>
      </c>
      <c r="H29" s="209">
        <v>159395.56053707804</v>
      </c>
      <c r="I29" s="209">
        <v>38910.31804828508</v>
      </c>
      <c r="J29" s="209">
        <v>74274.905982813274</v>
      </c>
      <c r="K29" s="210">
        <f t="shared" si="0"/>
        <v>9728630.4017089251</v>
      </c>
    </row>
    <row r="30" spans="1:11">
      <c r="A30" s="145" t="s">
        <v>29</v>
      </c>
      <c r="B30" s="209">
        <v>8972205.1528674122</v>
      </c>
      <c r="C30" s="209">
        <v>1221761.8198752648</v>
      </c>
      <c r="D30" s="209">
        <v>1994474.1242609848</v>
      </c>
      <c r="E30" s="209">
        <v>259865.38212766341</v>
      </c>
      <c r="F30" s="209">
        <v>461290.2019864457</v>
      </c>
      <c r="G30" s="209">
        <v>23530.152522062457</v>
      </c>
      <c r="H30" s="209">
        <v>222339.20886694748</v>
      </c>
      <c r="I30" s="209">
        <v>54275.597779930526</v>
      </c>
      <c r="J30" s="209">
        <v>146179.85451393813</v>
      </c>
      <c r="K30" s="210">
        <f t="shared" si="0"/>
        <v>13355921.494800648</v>
      </c>
    </row>
    <row r="31" spans="1:11">
      <c r="A31" s="145" t="s">
        <v>30</v>
      </c>
      <c r="B31" s="209">
        <v>8444968.357938081</v>
      </c>
      <c r="C31" s="209">
        <v>1149967.007440309</v>
      </c>
      <c r="D31" s="209">
        <v>7041837.4780092556</v>
      </c>
      <c r="E31" s="209">
        <v>244594.82278893859</v>
      </c>
      <c r="F31" s="209">
        <v>434183.24628448993</v>
      </c>
      <c r="G31" s="209">
        <v>22147.442030209106</v>
      </c>
      <c r="H31" s="209">
        <v>209273.81302803621</v>
      </c>
      <c r="I31" s="209">
        <v>51086.182053383222</v>
      </c>
      <c r="J31" s="209">
        <v>115594.12906556389</v>
      </c>
      <c r="K31" s="210">
        <f t="shared" si="0"/>
        <v>17713652.478638265</v>
      </c>
    </row>
    <row r="32" spans="1:11">
      <c r="A32" s="145" t="s">
        <v>31</v>
      </c>
      <c r="B32" s="209">
        <v>78448820.116284013</v>
      </c>
      <c r="C32" s="209">
        <v>10682521.364517314</v>
      </c>
      <c r="D32" s="209">
        <v>0</v>
      </c>
      <c r="E32" s="209">
        <v>2272142.9425259307</v>
      </c>
      <c r="F32" s="209">
        <v>4033308.5858467976</v>
      </c>
      <c r="G32" s="209">
        <v>205736.79168738943</v>
      </c>
      <c r="H32" s="209">
        <v>1944031.4063288809</v>
      </c>
      <c r="I32" s="209">
        <v>474560.77234043099</v>
      </c>
      <c r="J32" s="209">
        <v>4811493.3589947587</v>
      </c>
      <c r="K32" s="210">
        <f t="shared" si="0"/>
        <v>102872615.33852552</v>
      </c>
    </row>
    <row r="33" spans="1:11">
      <c r="A33" s="145" t="s">
        <v>32</v>
      </c>
      <c r="B33" s="209">
        <v>15287895.269626115</v>
      </c>
      <c r="C33" s="209">
        <v>2081781.0592206013</v>
      </c>
      <c r="D33" s="209">
        <v>1238643.3600070628</v>
      </c>
      <c r="E33" s="209">
        <v>442789.11131444992</v>
      </c>
      <c r="F33" s="209">
        <v>786000.33957311744</v>
      </c>
      <c r="G33" s="209">
        <v>40093.433142314556</v>
      </c>
      <c r="H33" s="209">
        <v>378847.61678717379</v>
      </c>
      <c r="I33" s="209">
        <v>92481.128152842997</v>
      </c>
      <c r="J33" s="209">
        <v>180422.29632475256</v>
      </c>
      <c r="K33" s="210">
        <f t="shared" si="0"/>
        <v>20528953.614148431</v>
      </c>
    </row>
    <row r="34" spans="1:11">
      <c r="A34" s="145" t="s">
        <v>33</v>
      </c>
      <c r="B34" s="209">
        <v>56051651.358995952</v>
      </c>
      <c r="C34" s="209">
        <v>7632657.3461703323</v>
      </c>
      <c r="D34" s="209">
        <v>1123469.5087661173</v>
      </c>
      <c r="E34" s="209">
        <v>1623445.2457473029</v>
      </c>
      <c r="F34" s="209">
        <v>2881797.4106178107</v>
      </c>
      <c r="G34" s="209">
        <v>146998.85737333348</v>
      </c>
      <c r="H34" s="209">
        <v>1389009.681177682</v>
      </c>
      <c r="I34" s="209">
        <v>339073.48664330272</v>
      </c>
      <c r="J34" s="209">
        <v>1419756.267374184</v>
      </c>
      <c r="K34" s="210">
        <f t="shared" si="0"/>
        <v>72607859.162865996</v>
      </c>
    </row>
    <row r="35" spans="1:11">
      <c r="A35" s="145" t="s">
        <v>34</v>
      </c>
      <c r="B35" s="209">
        <v>11959530.725034978</v>
      </c>
      <c r="C35" s="209">
        <v>1628551.4847822173</v>
      </c>
      <c r="D35" s="209">
        <v>268768.31370974256</v>
      </c>
      <c r="E35" s="209">
        <v>346388.42614243046</v>
      </c>
      <c r="F35" s="209">
        <v>614878.31027262902</v>
      </c>
      <c r="G35" s="209">
        <v>31364.595131045364</v>
      </c>
      <c r="H35" s="209">
        <v>296367.78857808665</v>
      </c>
      <c r="I35" s="209">
        <v>72346.838732423683</v>
      </c>
      <c r="J35" s="209">
        <v>172096.21240872963</v>
      </c>
      <c r="K35" s="210">
        <f t="shared" si="0"/>
        <v>15390292.694792282</v>
      </c>
    </row>
    <row r="36" spans="1:11">
      <c r="A36" s="145" t="s">
        <v>35</v>
      </c>
      <c r="B36" s="209">
        <v>11495540.675940575</v>
      </c>
      <c r="C36" s="209">
        <v>1565369.0990557354</v>
      </c>
      <c r="D36" s="209">
        <v>2990938.5755694434</v>
      </c>
      <c r="E36" s="209">
        <v>332949.70630076289</v>
      </c>
      <c r="F36" s="209">
        <v>591023.07515263662</v>
      </c>
      <c r="G36" s="209">
        <v>30147.753068487145</v>
      </c>
      <c r="H36" s="209">
        <v>284869.70324899483</v>
      </c>
      <c r="I36" s="209">
        <v>69540.021807323617</v>
      </c>
      <c r="J36" s="209">
        <v>112421.05207906541</v>
      </c>
      <c r="K36" s="210">
        <f t="shared" si="0"/>
        <v>17472799.66222303</v>
      </c>
    </row>
    <row r="37" spans="1:11">
      <c r="A37" s="145" t="s">
        <v>36</v>
      </c>
      <c r="B37" s="209">
        <v>12070178.177360734</v>
      </c>
      <c r="C37" s="209">
        <v>1643618.5536259201</v>
      </c>
      <c r="D37" s="209">
        <v>1596932.9645806688</v>
      </c>
      <c r="E37" s="209">
        <v>349593.1502866277</v>
      </c>
      <c r="F37" s="209">
        <v>620567.055097676</v>
      </c>
      <c r="G37" s="209">
        <v>31654.774789785177</v>
      </c>
      <c r="H37" s="209">
        <v>299109.73067527433</v>
      </c>
      <c r="I37" s="209">
        <v>73016.178823904702</v>
      </c>
      <c r="J37" s="209">
        <v>185953.53518131684</v>
      </c>
      <c r="K37" s="210">
        <f t="shared" si="0"/>
        <v>16870624.120421909</v>
      </c>
    </row>
    <row r="38" spans="1:11">
      <c r="A38" s="145" t="s">
        <v>37</v>
      </c>
      <c r="B38" s="209">
        <v>17001369.166516367</v>
      </c>
      <c r="C38" s="209">
        <v>2315107.9784010388</v>
      </c>
      <c r="D38" s="209">
        <v>609657.47423477494</v>
      </c>
      <c r="E38" s="209">
        <v>492417.1059261043</v>
      </c>
      <c r="F38" s="209">
        <v>874095.59670646582</v>
      </c>
      <c r="G38" s="209">
        <v>44587.122424877947</v>
      </c>
      <c r="H38" s="209">
        <v>421309.02110838355</v>
      </c>
      <c r="I38" s="209">
        <v>102846.45289180128</v>
      </c>
      <c r="J38" s="209">
        <v>193164.96068740217</v>
      </c>
      <c r="K38" s="210">
        <f t="shared" si="0"/>
        <v>22054554.878897216</v>
      </c>
    </row>
    <row r="39" spans="1:11">
      <c r="A39" s="145" t="s">
        <v>38</v>
      </c>
      <c r="B39" s="209">
        <v>39886782.0533114</v>
      </c>
      <c r="C39" s="209">
        <v>5431457.1055976776</v>
      </c>
      <c r="D39" s="209">
        <v>1700204.1967246344</v>
      </c>
      <c r="E39" s="209">
        <v>1155256.0026800106</v>
      </c>
      <c r="F39" s="209">
        <v>2050708.9880887456</v>
      </c>
      <c r="G39" s="209">
        <v>104605.50659931509</v>
      </c>
      <c r="H39" s="209">
        <v>988429.86923313746</v>
      </c>
      <c r="I39" s="209">
        <v>241287.27582309139</v>
      </c>
      <c r="J39" s="209">
        <v>1056600.1041625477</v>
      </c>
      <c r="K39" s="210">
        <f t="shared" si="0"/>
        <v>52615331.102220565</v>
      </c>
    </row>
    <row r="40" spans="1:11">
      <c r="A40" s="145" t="s">
        <v>39</v>
      </c>
      <c r="B40" s="209">
        <v>825465357.40625024</v>
      </c>
      <c r="C40" s="209">
        <v>112405149.0269741</v>
      </c>
      <c r="D40" s="209">
        <v>0</v>
      </c>
      <c r="E40" s="209">
        <v>23908266.349323131</v>
      </c>
      <c r="F40" s="209">
        <v>42439854.52439753</v>
      </c>
      <c r="G40" s="209">
        <v>2164832.9959597951</v>
      </c>
      <c r="H40" s="209">
        <v>20455764.372944891</v>
      </c>
      <c r="I40" s="209">
        <v>4993491.0043301713</v>
      </c>
      <c r="J40" s="209">
        <v>20228838.788856879</v>
      </c>
      <c r="K40" s="210">
        <f t="shared" si="0"/>
        <v>1052061554.4690367</v>
      </c>
    </row>
    <row r="41" spans="1:11">
      <c r="A41" s="145" t="s">
        <v>40</v>
      </c>
      <c r="B41" s="209">
        <v>4263200.2536111744</v>
      </c>
      <c r="C41" s="209">
        <v>580527.887135981</v>
      </c>
      <c r="D41" s="209">
        <v>1419791.229791702</v>
      </c>
      <c r="E41" s="209">
        <v>123476.6865130543</v>
      </c>
      <c r="F41" s="209">
        <v>219184.96875525321</v>
      </c>
      <c r="G41" s="209">
        <v>11180.501391846485</v>
      </c>
      <c r="H41" s="209">
        <v>105645.88698981632</v>
      </c>
      <c r="I41" s="209">
        <v>25789.394945605884</v>
      </c>
      <c r="J41" s="209">
        <v>39307.184838375819</v>
      </c>
      <c r="K41" s="210">
        <f t="shared" si="0"/>
        <v>6788103.9939728091</v>
      </c>
    </row>
    <row r="42" spans="1:11">
      <c r="A42" s="145" t="s">
        <v>41</v>
      </c>
      <c r="B42" s="209">
        <v>17949050.420696057</v>
      </c>
      <c r="C42" s="209">
        <v>2444155.4928126112</v>
      </c>
      <c r="D42" s="209">
        <v>31821.793798102466</v>
      </c>
      <c r="E42" s="209">
        <v>519865.15766552795</v>
      </c>
      <c r="F42" s="209">
        <v>922818.96735070518</v>
      </c>
      <c r="G42" s="209">
        <v>47072.474027211836</v>
      </c>
      <c r="H42" s="209">
        <v>444793.40390194987</v>
      </c>
      <c r="I42" s="209">
        <v>108579.265026508</v>
      </c>
      <c r="J42" s="209">
        <v>1312778.1886425877</v>
      </c>
      <c r="K42" s="210">
        <f t="shared" si="0"/>
        <v>23780935.163921267</v>
      </c>
    </row>
    <row r="43" spans="1:11">
      <c r="A43" s="145" t="s">
        <v>249</v>
      </c>
      <c r="B43" s="209">
        <v>9042118.1570718233</v>
      </c>
      <c r="C43" s="209">
        <v>1231282.0033523925</v>
      </c>
      <c r="D43" s="209">
        <v>556857.96092559386</v>
      </c>
      <c r="E43" s="209">
        <v>261890.29899522601</v>
      </c>
      <c r="F43" s="209">
        <v>464884.65655825473</v>
      </c>
      <c r="G43" s="209">
        <v>23713.503618496055</v>
      </c>
      <c r="H43" s="209">
        <v>224071.71517721089</v>
      </c>
      <c r="I43" s="209">
        <v>54698.52280573341</v>
      </c>
      <c r="J43" s="209">
        <v>106104.01641160598</v>
      </c>
      <c r="K43" s="210">
        <f t="shared" si="0"/>
        <v>11965620.834916336</v>
      </c>
    </row>
    <row r="44" spans="1:11">
      <c r="A44" s="145" t="s">
        <v>43</v>
      </c>
      <c r="B44" s="209">
        <v>10132365.544054925</v>
      </c>
      <c r="C44" s="209">
        <v>1379743.0125401989</v>
      </c>
      <c r="D44" s="209">
        <v>4231981.3035503644</v>
      </c>
      <c r="E44" s="209">
        <v>293467.54773228877</v>
      </c>
      <c r="F44" s="209">
        <v>520937.81503913307</v>
      </c>
      <c r="G44" s="209">
        <v>26572.743556215701</v>
      </c>
      <c r="H44" s="209">
        <v>251089.01330637932</v>
      </c>
      <c r="I44" s="209">
        <v>61293.760837891416</v>
      </c>
      <c r="J44" s="209">
        <v>119399.69543599804</v>
      </c>
      <c r="K44" s="210">
        <f t="shared" si="0"/>
        <v>17016850.436053392</v>
      </c>
    </row>
    <row r="45" spans="1:11">
      <c r="A45" s="145" t="s">
        <v>44</v>
      </c>
      <c r="B45" s="209">
        <v>29152404.523080256</v>
      </c>
      <c r="C45" s="209">
        <v>3969737.0041160462</v>
      </c>
      <c r="D45" s="209">
        <v>1457150.5701858625</v>
      </c>
      <c r="E45" s="209">
        <v>844352.15337328427</v>
      </c>
      <c r="F45" s="209">
        <v>1498819.7819512112</v>
      </c>
      <c r="G45" s="209">
        <v>76453.950074215245</v>
      </c>
      <c r="H45" s="209">
        <v>722422.46446620789</v>
      </c>
      <c r="I45" s="209">
        <v>176351.76138464219</v>
      </c>
      <c r="J45" s="209">
        <v>576875.26345190546</v>
      </c>
      <c r="K45" s="210">
        <f t="shared" si="0"/>
        <v>38474567.472083636</v>
      </c>
    </row>
    <row r="46" spans="1:11">
      <c r="A46" s="145" t="s">
        <v>45</v>
      </c>
      <c r="B46" s="209">
        <v>25087172.453008395</v>
      </c>
      <c r="C46" s="209">
        <v>3416166.8117805566</v>
      </c>
      <c r="D46" s="209">
        <v>441197.57924215542</v>
      </c>
      <c r="E46" s="209">
        <v>726609.29447429441</v>
      </c>
      <c r="F46" s="209">
        <v>1289813.000365759</v>
      </c>
      <c r="G46" s="209">
        <v>65792.632258070546</v>
      </c>
      <c r="H46" s="209">
        <v>621682.40481304028</v>
      </c>
      <c r="I46" s="209">
        <v>151759.93619139193</v>
      </c>
      <c r="J46" s="209">
        <v>874267.78060306201</v>
      </c>
      <c r="K46" s="210">
        <f t="shared" si="0"/>
        <v>32674461.892736722</v>
      </c>
    </row>
    <row r="47" spans="1:11">
      <c r="A47" s="145" t="s">
        <v>46</v>
      </c>
      <c r="B47" s="209">
        <v>227002539.70222384</v>
      </c>
      <c r="C47" s="209">
        <v>30911356.940412857</v>
      </c>
      <c r="D47" s="209">
        <v>5416905.3420475209</v>
      </c>
      <c r="E47" s="209">
        <v>6574760.6879916182</v>
      </c>
      <c r="F47" s="209">
        <v>11670937.702222468</v>
      </c>
      <c r="G47" s="209">
        <v>595327.9367872919</v>
      </c>
      <c r="H47" s="209">
        <v>5625324.4579511378</v>
      </c>
      <c r="I47" s="209">
        <v>1373207.4033063161</v>
      </c>
      <c r="J47" s="209">
        <v>7052476.4702315545</v>
      </c>
      <c r="K47" s="210">
        <f t="shared" si="0"/>
        <v>296222836.64317453</v>
      </c>
    </row>
    <row r="48" spans="1:11">
      <c r="A48" s="145" t="s">
        <v>47</v>
      </c>
      <c r="B48" s="209">
        <v>438626758.76234585</v>
      </c>
      <c r="C48" s="209">
        <v>59728619.430888288</v>
      </c>
      <c r="D48" s="209">
        <v>10346430.654805433</v>
      </c>
      <c r="E48" s="209">
        <v>12704113.240296066</v>
      </c>
      <c r="F48" s="209">
        <v>22551226.002838209</v>
      </c>
      <c r="G48" s="209">
        <v>1150325.2944051819</v>
      </c>
      <c r="H48" s="209">
        <v>10869560.478108987</v>
      </c>
      <c r="I48" s="209">
        <v>2653386.6678796737</v>
      </c>
      <c r="J48" s="209">
        <v>5447250.0405576834</v>
      </c>
      <c r="K48" s="210">
        <f t="shared" si="0"/>
        <v>564077670.57212555</v>
      </c>
    </row>
    <row r="49" spans="1:11">
      <c r="A49" s="145" t="s">
        <v>48</v>
      </c>
      <c r="B49" s="209">
        <v>118194481.33510803</v>
      </c>
      <c r="C49" s="209">
        <v>16094761.784291599</v>
      </c>
      <c r="D49" s="209">
        <v>2715276.5969098071</v>
      </c>
      <c r="E49" s="209">
        <v>3423311.608931812</v>
      </c>
      <c r="F49" s="209">
        <v>6076762.0935785882</v>
      </c>
      <c r="G49" s="209">
        <v>309972.20033386536</v>
      </c>
      <c r="H49" s="209">
        <v>2928964.1760017672</v>
      </c>
      <c r="I49" s="209">
        <v>714994.36531515827</v>
      </c>
      <c r="J49" s="209">
        <v>4498678.9158758903</v>
      </c>
      <c r="K49" s="210">
        <f t="shared" si="0"/>
        <v>154957203.07634652</v>
      </c>
    </row>
    <row r="50" spans="1:11">
      <c r="A50" s="145" t="s">
        <v>49</v>
      </c>
      <c r="B50" s="209">
        <v>37674118.091050237</v>
      </c>
      <c r="C50" s="209">
        <v>5130154.5491753407</v>
      </c>
      <c r="D50" s="209">
        <v>2924616.8962597083</v>
      </c>
      <c r="E50" s="209">
        <v>1091169.7767994814</v>
      </c>
      <c r="F50" s="209">
        <v>1936948.7486950459</v>
      </c>
      <c r="G50" s="209">
        <v>98802.661075276104</v>
      </c>
      <c r="H50" s="209">
        <v>933598.09193028242</v>
      </c>
      <c r="I50" s="209">
        <v>227902.1985548287</v>
      </c>
      <c r="J50" s="209">
        <v>861372.33287796925</v>
      </c>
      <c r="K50" s="210">
        <f t="shared" si="0"/>
        <v>50878683.34641818</v>
      </c>
    </row>
    <row r="51" spans="1:11">
      <c r="A51" s="145" t="s">
        <v>50</v>
      </c>
      <c r="B51" s="209">
        <v>7569708.3308103792</v>
      </c>
      <c r="C51" s="209">
        <v>1030781.2258639863</v>
      </c>
      <c r="D51" s="209">
        <v>51786.538394713039</v>
      </c>
      <c r="E51" s="209">
        <v>219244.3345270959</v>
      </c>
      <c r="F51" s="209">
        <v>389183.28609350312</v>
      </c>
      <c r="G51" s="209">
        <v>19852.019490946564</v>
      </c>
      <c r="H51" s="209">
        <v>187584.09253359982</v>
      </c>
      <c r="I51" s="209">
        <v>45791.46794733627</v>
      </c>
      <c r="J51" s="209">
        <v>67152.646343271481</v>
      </c>
      <c r="K51" s="210">
        <f t="shared" si="0"/>
        <v>9581083.9420048315</v>
      </c>
    </row>
    <row r="52" spans="1:11" ht="13.5" thickBot="1">
      <c r="A52" s="145" t="s">
        <v>51</v>
      </c>
      <c r="B52" s="209">
        <v>10428871.043167474</v>
      </c>
      <c r="C52" s="209">
        <v>1420118.7163974601</v>
      </c>
      <c r="D52" s="209">
        <v>654686.42056883266</v>
      </c>
      <c r="E52" s="209">
        <v>302055.34900489013</v>
      </c>
      <c r="F52" s="209">
        <v>536182.12557877868</v>
      </c>
      <c r="G52" s="209">
        <v>27350.347222079126</v>
      </c>
      <c r="H52" s="209">
        <v>258436.68280057429</v>
      </c>
      <c r="I52" s="209">
        <v>63087.412781329971</v>
      </c>
      <c r="J52" s="209">
        <v>82319.609856129988</v>
      </c>
      <c r="K52" s="210">
        <f t="shared" si="0"/>
        <v>13773107.707377549</v>
      </c>
    </row>
    <row r="53" spans="1:11" ht="14.25" thickTop="1" thickBot="1">
      <c r="A53" s="146" t="s">
        <v>52</v>
      </c>
      <c r="B53" s="211">
        <f t="shared" ref="B53:E53" si="1">SUM(B2:B52)</f>
        <v>3137937250.1983109</v>
      </c>
      <c r="C53" s="211">
        <f t="shared" si="1"/>
        <v>427298736.501966</v>
      </c>
      <c r="D53" s="211">
        <f t="shared" si="1"/>
        <v>104492283.93074793</v>
      </c>
      <c r="E53" s="211">
        <f t="shared" si="1"/>
        <v>90885267.191511795</v>
      </c>
      <c r="F53" s="211">
        <f>SUM(F2:F52)</f>
        <v>161331543.72893122</v>
      </c>
      <c r="G53" s="211">
        <f t="shared" ref="G53:K53" si="2">SUM(G2:G52)</f>
        <v>8229430.8749984819</v>
      </c>
      <c r="H53" s="211">
        <f t="shared" si="2"/>
        <v>77760870.800000027</v>
      </c>
      <c r="I53" s="211">
        <f t="shared" si="2"/>
        <v>18982336.800000008</v>
      </c>
      <c r="J53" s="211">
        <f t="shared" si="2"/>
        <v>88172707.418181807</v>
      </c>
      <c r="K53" s="212">
        <f t="shared" si="2"/>
        <v>4115090427.4446478</v>
      </c>
    </row>
    <row r="54" spans="1:11" ht="13.5" thickTop="1"/>
  </sheetData>
  <printOptions horizontalCentered="1"/>
  <pageMargins left="0.19685039370078741" right="0.19685039370078741" top="0.74803149606299213" bottom="0.15748031496062992" header="0.15748031496062992" footer="0.15748031496062992"/>
  <pageSetup scale="75" orientation="landscape" r:id="rId1"/>
  <headerFooter alignWithMargins="0">
    <oddHeader>&amp;LAnexo II&amp;CCÁLCULO DE DISTRIBUCIÓN DEL 1er SEMESTRE
COEFICIENTE PRELIMINAR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6" sqref="A26"/>
    </sheetView>
  </sheetViews>
  <sheetFormatPr baseColWidth="10" defaultColWidth="11.42578125" defaultRowHeight="12"/>
  <cols>
    <col min="1" max="1" width="39.7109375" style="214" customWidth="1"/>
    <col min="2" max="2" width="15" style="214" bestFit="1" customWidth="1"/>
    <col min="3" max="4" width="14.140625" style="214" customWidth="1"/>
    <col min="5" max="5" width="15.28515625" style="214" bestFit="1" customWidth="1"/>
    <col min="6" max="6" width="15.28515625" style="214" customWidth="1"/>
    <col min="7" max="8" width="15.7109375" style="214" customWidth="1"/>
    <col min="9" max="9" width="15" style="214" customWidth="1"/>
    <col min="10" max="10" width="13.28515625" style="214" customWidth="1"/>
    <col min="11" max="11" width="14.5703125" style="214" customWidth="1"/>
    <col min="12" max="12" width="13.42578125" style="214" customWidth="1"/>
    <col min="13" max="13" width="15.42578125" style="214" customWidth="1"/>
    <col min="14" max="14" width="14.42578125" style="214" customWidth="1"/>
    <col min="15" max="15" width="16.140625" style="214" bestFit="1" customWidth="1"/>
    <col min="16" max="17" width="13.7109375" style="214" customWidth="1"/>
    <col min="18" max="18" width="17" style="214" customWidth="1"/>
    <col min="19" max="19" width="16.28515625" style="214" bestFit="1" customWidth="1"/>
    <col min="20" max="20" width="16.28515625" style="214" customWidth="1"/>
    <col min="21" max="21" width="13.7109375" style="214" customWidth="1"/>
    <col min="22" max="22" width="13.85546875" style="214" bestFit="1" customWidth="1"/>
    <col min="23" max="25" width="15.7109375" style="214" customWidth="1"/>
    <col min="26" max="26" width="17.140625" style="214" bestFit="1" customWidth="1"/>
    <col min="27" max="27" width="17.42578125" style="214" bestFit="1" customWidth="1"/>
    <col min="28" max="28" width="16.7109375" style="214" customWidth="1"/>
    <col min="29" max="29" width="17.140625" style="214" bestFit="1" customWidth="1"/>
    <col min="30" max="30" width="11.42578125" style="214"/>
    <col min="31" max="31" width="15.5703125" style="214" bestFit="1" customWidth="1"/>
    <col min="32" max="16384" width="11.42578125" style="214"/>
  </cols>
  <sheetData>
    <row r="1" spans="1:31" ht="16.5" customHeight="1" thickBot="1">
      <c r="A1" s="213" t="s">
        <v>226</v>
      </c>
      <c r="X1" s="215"/>
      <c r="Y1" s="215"/>
    </row>
    <row r="2" spans="1:31" ht="37.5" thickTop="1" thickBot="1">
      <c r="A2" s="208" t="s">
        <v>222</v>
      </c>
      <c r="B2" s="208" t="s">
        <v>199</v>
      </c>
      <c r="C2" s="208" t="s">
        <v>211</v>
      </c>
      <c r="D2" s="208" t="s">
        <v>218</v>
      </c>
      <c r="E2" s="208" t="s">
        <v>200</v>
      </c>
      <c r="F2" s="208" t="s">
        <v>212</v>
      </c>
      <c r="G2" s="208" t="s">
        <v>201</v>
      </c>
      <c r="H2" s="208" t="s">
        <v>218</v>
      </c>
      <c r="I2" s="208" t="s">
        <v>202</v>
      </c>
      <c r="J2" s="208" t="s">
        <v>213</v>
      </c>
      <c r="K2" s="208" t="s">
        <v>203</v>
      </c>
      <c r="L2" s="208" t="s">
        <v>214</v>
      </c>
      <c r="M2" s="208" t="s">
        <v>204</v>
      </c>
      <c r="N2" s="208" t="s">
        <v>215</v>
      </c>
      <c r="O2" s="208" t="s">
        <v>205</v>
      </c>
      <c r="P2" s="208" t="s">
        <v>217</v>
      </c>
      <c r="Q2" s="208" t="s">
        <v>218</v>
      </c>
      <c r="R2" s="208" t="s">
        <v>206</v>
      </c>
      <c r="S2" s="208" t="s">
        <v>207</v>
      </c>
      <c r="T2" s="208" t="s">
        <v>218</v>
      </c>
      <c r="U2" s="208" t="s">
        <v>219</v>
      </c>
      <c r="V2" s="208" t="s">
        <v>220</v>
      </c>
      <c r="W2" s="208" t="s">
        <v>208</v>
      </c>
      <c r="X2" s="208" t="s">
        <v>209</v>
      </c>
      <c r="Y2" s="208" t="s">
        <v>218</v>
      </c>
      <c r="Z2" s="208" t="s">
        <v>210</v>
      </c>
      <c r="AA2" s="208" t="s">
        <v>223</v>
      </c>
      <c r="AB2" s="208" t="s">
        <v>216</v>
      </c>
      <c r="AC2" s="208" t="s">
        <v>221</v>
      </c>
    </row>
    <row r="3" spans="1:31" ht="12.75" thickTop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</row>
    <row r="4" spans="1:31">
      <c r="A4" s="217" t="s">
        <v>225</v>
      </c>
      <c r="B4" s="229"/>
      <c r="C4" s="229"/>
      <c r="D4" s="230"/>
      <c r="E4" s="230"/>
      <c r="F4" s="230"/>
      <c r="G4" s="231"/>
      <c r="H4" s="232"/>
      <c r="I4" s="232"/>
      <c r="J4" s="232"/>
      <c r="K4" s="233"/>
      <c r="L4" s="234"/>
      <c r="M4" s="235">
        <v>44007</v>
      </c>
      <c r="N4" s="235">
        <v>44008</v>
      </c>
      <c r="O4" s="236"/>
      <c r="P4" s="236"/>
      <c r="Q4" s="236"/>
      <c r="R4" s="237"/>
      <c r="S4" s="238"/>
      <c r="T4" s="239"/>
      <c r="U4" s="239"/>
      <c r="V4" s="231"/>
      <c r="W4" s="231"/>
      <c r="X4" s="240"/>
      <c r="Y4" s="241"/>
      <c r="Z4" s="241"/>
    </row>
    <row r="5" spans="1:31" ht="18" customHeight="1">
      <c r="A5" s="218" t="s">
        <v>131</v>
      </c>
      <c r="B5" s="279">
        <v>2309224936.7668486</v>
      </c>
      <c r="C5" s="279"/>
      <c r="D5" s="280">
        <v>47014959</v>
      </c>
      <c r="E5" s="280">
        <v>3282617205.612988</v>
      </c>
      <c r="F5" s="281">
        <v>163287299</v>
      </c>
      <c r="G5" s="282">
        <v>2317334668.0073538</v>
      </c>
      <c r="H5" s="283"/>
      <c r="I5" s="283">
        <v>3387610179.3495207</v>
      </c>
      <c r="J5" s="284"/>
      <c r="K5" s="285">
        <v>2273835262.2548423</v>
      </c>
      <c r="L5" s="285">
        <v>78081829</v>
      </c>
      <c r="M5" s="242">
        <v>1867327303</v>
      </c>
      <c r="N5" s="242">
        <v>-36647391</v>
      </c>
      <c r="O5" s="286"/>
      <c r="P5" s="287"/>
      <c r="Q5" s="287"/>
      <c r="R5" s="288"/>
      <c r="S5" s="289"/>
      <c r="T5" s="282"/>
      <c r="U5" s="282"/>
      <c r="V5" s="282"/>
      <c r="W5" s="282"/>
      <c r="X5" s="290"/>
      <c r="Y5" s="291"/>
      <c r="Z5" s="291"/>
      <c r="AA5" s="292">
        <f t="shared" ref="AA5:AA13" si="0">+AC5+AB5</f>
        <v>15689686250.991554</v>
      </c>
      <c r="AB5" s="293">
        <f t="shared" ref="AB5:AB13" si="1">SUM(B5:N5)</f>
        <v>15689686250.991554</v>
      </c>
      <c r="AC5" s="293">
        <f t="shared" ref="AC5:AC13" si="2">SUM(O5:Z5)</f>
        <v>0</v>
      </c>
    </row>
    <row r="6" spans="1:31" ht="18" customHeight="1">
      <c r="A6" s="221" t="s">
        <v>228</v>
      </c>
      <c r="B6" s="294">
        <v>61333835.679756865</v>
      </c>
      <c r="C6" s="294"/>
      <c r="D6" s="295">
        <v>2071159</v>
      </c>
      <c r="E6" s="295">
        <v>92515645.820595697</v>
      </c>
      <c r="F6" s="296">
        <v>4499818.5018424094</v>
      </c>
      <c r="G6" s="297">
        <v>61573346.117051534</v>
      </c>
      <c r="H6" s="298"/>
      <c r="I6" s="298">
        <v>95881213.862653643</v>
      </c>
      <c r="J6" s="299"/>
      <c r="K6" s="276">
        <v>60158516.220414616</v>
      </c>
      <c r="L6" s="276">
        <v>165872</v>
      </c>
      <c r="M6" s="243">
        <v>47247691.029074699</v>
      </c>
      <c r="N6" s="243">
        <v>1851638.2705764174</v>
      </c>
      <c r="O6" s="300"/>
      <c r="P6" s="300"/>
      <c r="Q6" s="300"/>
      <c r="R6" s="244"/>
      <c r="S6" s="301"/>
      <c r="T6" s="297"/>
      <c r="U6" s="297"/>
      <c r="V6" s="297"/>
      <c r="W6" s="297"/>
      <c r="X6" s="302"/>
      <c r="Y6" s="303"/>
      <c r="Z6" s="303"/>
      <c r="AA6" s="304">
        <f t="shared" si="0"/>
        <v>427298736.50196594</v>
      </c>
      <c r="AB6" s="305">
        <f t="shared" si="1"/>
        <v>427298736.50196594</v>
      </c>
      <c r="AC6" s="305">
        <f t="shared" si="2"/>
        <v>0</v>
      </c>
    </row>
    <row r="7" spans="1:31" ht="18" customHeight="1">
      <c r="A7" s="221" t="s">
        <v>229</v>
      </c>
      <c r="B7" s="294">
        <v>14825292.798314258</v>
      </c>
      <c r="C7" s="294"/>
      <c r="D7" s="295"/>
      <c r="E7" s="295">
        <v>37712172.562519237</v>
      </c>
      <c r="F7" s="296">
        <v>1843743.3238514885</v>
      </c>
      <c r="G7" s="297">
        <v>14987453.301347679</v>
      </c>
      <c r="H7" s="298"/>
      <c r="I7" s="298">
        <v>40183921.257441796</v>
      </c>
      <c r="J7" s="299"/>
      <c r="K7" s="276">
        <v>13935399.45601695</v>
      </c>
      <c r="L7" s="276">
        <v>-12481076</v>
      </c>
      <c r="M7" s="243">
        <v>3981373.3155022496</v>
      </c>
      <c r="N7" s="243">
        <v>-10495996.084245741</v>
      </c>
      <c r="O7" s="300"/>
      <c r="P7" s="300"/>
      <c r="Q7" s="300"/>
      <c r="R7" s="244"/>
      <c r="S7" s="301"/>
      <c r="T7" s="297"/>
      <c r="U7" s="297"/>
      <c r="V7" s="297"/>
      <c r="W7" s="297"/>
      <c r="X7" s="302"/>
      <c r="Y7" s="303"/>
      <c r="Z7" s="303"/>
      <c r="AA7" s="304">
        <f t="shared" si="0"/>
        <v>104492283.93074793</v>
      </c>
      <c r="AB7" s="305">
        <f t="shared" si="1"/>
        <v>104492283.93074793</v>
      </c>
      <c r="AC7" s="305">
        <f t="shared" si="2"/>
        <v>0</v>
      </c>
    </row>
    <row r="8" spans="1:31" ht="18" customHeight="1">
      <c r="A8" s="222" t="s">
        <v>133</v>
      </c>
      <c r="B8" s="306">
        <v>73531093.72557734</v>
      </c>
      <c r="C8" s="306"/>
      <c r="D8" s="307"/>
      <c r="E8" s="307">
        <v>190273257.42431185</v>
      </c>
      <c r="F8" s="296">
        <v>-39199608</v>
      </c>
      <c r="G8" s="297">
        <v>53618078.762930043</v>
      </c>
      <c r="H8" s="298"/>
      <c r="I8" s="298">
        <v>50443003.030397505</v>
      </c>
      <c r="J8" s="308"/>
      <c r="K8" s="276">
        <v>52761484.945955276</v>
      </c>
      <c r="L8" s="276">
        <v>2420114.0683869123</v>
      </c>
      <c r="M8" s="243">
        <v>52242753</v>
      </c>
      <c r="N8" s="243">
        <v>18336159</v>
      </c>
      <c r="O8" s="277"/>
      <c r="P8" s="309"/>
      <c r="Q8" s="309"/>
      <c r="R8" s="244"/>
      <c r="S8" s="301"/>
      <c r="T8" s="297"/>
      <c r="U8" s="297"/>
      <c r="V8" s="297"/>
      <c r="W8" s="297"/>
      <c r="X8" s="302"/>
      <c r="Y8" s="303"/>
      <c r="Z8" s="303"/>
      <c r="AA8" s="304">
        <f t="shared" si="0"/>
        <v>454426335.95755887</v>
      </c>
      <c r="AB8" s="305">
        <f t="shared" si="1"/>
        <v>454426335.95755887</v>
      </c>
      <c r="AC8" s="305">
        <f t="shared" si="2"/>
        <v>0</v>
      </c>
    </row>
    <row r="9" spans="1:31" ht="18" customHeight="1">
      <c r="A9" s="222" t="s">
        <v>149</v>
      </c>
      <c r="B9" s="310">
        <v>75298111</v>
      </c>
      <c r="C9" s="310">
        <v>96715012.243929476</v>
      </c>
      <c r="D9" s="296">
        <v>12684</v>
      </c>
      <c r="E9" s="296">
        <v>75298111</v>
      </c>
      <c r="F9" s="296"/>
      <c r="G9" s="297">
        <v>75298111</v>
      </c>
      <c r="H9" s="298">
        <v>26916952</v>
      </c>
      <c r="I9" s="298">
        <v>75298111</v>
      </c>
      <c r="J9" s="298">
        <v>231234376.168897</v>
      </c>
      <c r="K9" s="276">
        <v>75298111</v>
      </c>
      <c r="L9" s="276">
        <v>-9971.7681703567505</v>
      </c>
      <c r="M9" s="243">
        <v>75298111</v>
      </c>
      <c r="N9" s="243"/>
      <c r="O9" s="277"/>
      <c r="P9" s="277"/>
      <c r="Q9" s="277"/>
      <c r="R9" s="244"/>
      <c r="S9" s="301"/>
      <c r="T9" s="297"/>
      <c r="U9" s="297"/>
      <c r="V9" s="297"/>
      <c r="W9" s="297"/>
      <c r="X9" s="302"/>
      <c r="Y9" s="303"/>
      <c r="Z9" s="303"/>
      <c r="AA9" s="304">
        <f t="shared" si="0"/>
        <v>806657718.64465618</v>
      </c>
      <c r="AB9" s="305">
        <f t="shared" si="1"/>
        <v>806657718.64465618</v>
      </c>
      <c r="AC9" s="305">
        <f t="shared" si="2"/>
        <v>0</v>
      </c>
    </row>
    <row r="10" spans="1:31" ht="18" customHeight="1">
      <c r="A10" s="222" t="s">
        <v>143</v>
      </c>
      <c r="B10" s="310">
        <v>8289531.4471487645</v>
      </c>
      <c r="C10" s="310"/>
      <c r="D10" s="296"/>
      <c r="E10" s="296">
        <v>7786891.8388083437</v>
      </c>
      <c r="F10" s="296"/>
      <c r="G10" s="297">
        <v>6223586.7160004787</v>
      </c>
      <c r="H10" s="298"/>
      <c r="I10" s="298">
        <v>6369961.4160207827</v>
      </c>
      <c r="J10" s="298"/>
      <c r="K10" s="276">
        <v>6173874.5069111269</v>
      </c>
      <c r="L10" s="276">
        <v>-281115.5498971045</v>
      </c>
      <c r="M10" s="243">
        <v>6584424</v>
      </c>
      <c r="N10" s="243"/>
      <c r="O10" s="277"/>
      <c r="P10" s="277"/>
      <c r="Q10" s="277"/>
      <c r="R10" s="244"/>
      <c r="S10" s="301"/>
      <c r="T10" s="297"/>
      <c r="U10" s="297"/>
      <c r="V10" s="297"/>
      <c r="W10" s="297"/>
      <c r="X10" s="302"/>
      <c r="Y10" s="303"/>
      <c r="Z10" s="303"/>
      <c r="AA10" s="304">
        <f t="shared" si="0"/>
        <v>41147154.374992393</v>
      </c>
      <c r="AB10" s="305">
        <f t="shared" si="1"/>
        <v>41147154.374992393</v>
      </c>
      <c r="AC10" s="305">
        <f t="shared" si="2"/>
        <v>0</v>
      </c>
      <c r="AE10" s="220"/>
    </row>
    <row r="11" spans="1:31" ht="18" customHeight="1">
      <c r="A11" s="223" t="s">
        <v>163</v>
      </c>
      <c r="B11" s="311">
        <v>71858915</v>
      </c>
      <c r="C11" s="311"/>
      <c r="D11" s="312"/>
      <c r="E11" s="312">
        <v>82163496</v>
      </c>
      <c r="F11" s="312"/>
      <c r="G11" s="313">
        <v>84541264</v>
      </c>
      <c r="H11" s="314"/>
      <c r="I11" s="314">
        <v>56220007</v>
      </c>
      <c r="J11" s="314"/>
      <c r="K11" s="315">
        <v>59437666</v>
      </c>
      <c r="L11" s="315"/>
      <c r="M11" s="245">
        <v>34583006</v>
      </c>
      <c r="N11" s="245"/>
      <c r="O11" s="316"/>
      <c r="P11" s="316"/>
      <c r="Q11" s="316"/>
      <c r="R11" s="317"/>
      <c r="S11" s="318"/>
      <c r="T11" s="313"/>
      <c r="U11" s="313"/>
      <c r="V11" s="313"/>
      <c r="W11" s="313"/>
      <c r="X11" s="319"/>
      <c r="Y11" s="303"/>
      <c r="Z11" s="303"/>
      <c r="AA11" s="304">
        <f t="shared" si="0"/>
        <v>388804354</v>
      </c>
      <c r="AB11" s="305">
        <f t="shared" si="1"/>
        <v>388804354</v>
      </c>
      <c r="AC11" s="305">
        <f t="shared" si="2"/>
        <v>0</v>
      </c>
      <c r="AE11" s="220"/>
    </row>
    <row r="12" spans="1:31" ht="18" customHeight="1">
      <c r="A12" s="223" t="s">
        <v>164</v>
      </c>
      <c r="B12" s="320">
        <v>15818614</v>
      </c>
      <c r="C12" s="320"/>
      <c r="D12" s="321"/>
      <c r="E12" s="321">
        <v>15818614</v>
      </c>
      <c r="F12" s="321"/>
      <c r="G12" s="313">
        <v>15818614</v>
      </c>
      <c r="H12" s="314"/>
      <c r="I12" s="314">
        <v>15818614</v>
      </c>
      <c r="J12" s="322"/>
      <c r="K12" s="315">
        <v>15818614</v>
      </c>
      <c r="L12" s="315"/>
      <c r="M12" s="245">
        <v>15818614</v>
      </c>
      <c r="N12" s="245"/>
      <c r="O12" s="316"/>
      <c r="P12" s="323"/>
      <c r="Q12" s="323"/>
      <c r="R12" s="317"/>
      <c r="S12" s="318"/>
      <c r="T12" s="313"/>
      <c r="U12" s="313"/>
      <c r="V12" s="313"/>
      <c r="W12" s="313"/>
      <c r="X12" s="319"/>
      <c r="Y12" s="303"/>
      <c r="Z12" s="303"/>
      <c r="AA12" s="324">
        <f t="shared" si="0"/>
        <v>94911684</v>
      </c>
      <c r="AB12" s="305">
        <f t="shared" si="1"/>
        <v>94911684</v>
      </c>
      <c r="AC12" s="325">
        <f t="shared" si="2"/>
        <v>0</v>
      </c>
    </row>
    <row r="13" spans="1:31" ht="18" customHeight="1">
      <c r="A13" s="222" t="s">
        <v>230</v>
      </c>
      <c r="B13" s="306">
        <v>76483638</v>
      </c>
      <c r="C13" s="306"/>
      <c r="D13" s="307"/>
      <c r="E13" s="307">
        <v>77186212</v>
      </c>
      <c r="F13" s="307"/>
      <c r="G13" s="297">
        <v>78140034</v>
      </c>
      <c r="H13" s="298"/>
      <c r="I13" s="298">
        <v>68305395.272727266</v>
      </c>
      <c r="J13" s="308"/>
      <c r="K13" s="276">
        <v>73647000.818181813</v>
      </c>
      <c r="L13" s="276"/>
      <c r="M13" s="243">
        <v>67101257</v>
      </c>
      <c r="N13" s="243"/>
      <c r="O13" s="277"/>
      <c r="P13" s="309"/>
      <c r="Q13" s="309"/>
      <c r="R13" s="244"/>
      <c r="S13" s="301"/>
      <c r="T13" s="297"/>
      <c r="U13" s="297"/>
      <c r="V13" s="297"/>
      <c r="W13" s="297"/>
      <c r="X13" s="302"/>
      <c r="Y13" s="303"/>
      <c r="Z13" s="303"/>
      <c r="AA13" s="304">
        <f t="shared" si="0"/>
        <v>440863537.09090906</v>
      </c>
      <c r="AB13" s="305">
        <f t="shared" si="1"/>
        <v>440863537.09090906</v>
      </c>
      <c r="AC13" s="305">
        <f t="shared" si="2"/>
        <v>0</v>
      </c>
    </row>
    <row r="14" spans="1:31" ht="18" customHeight="1">
      <c r="A14" s="225" t="s">
        <v>244</v>
      </c>
      <c r="B14" s="306"/>
      <c r="C14" s="306"/>
      <c r="D14" s="307"/>
      <c r="E14" s="307"/>
      <c r="F14" s="307"/>
      <c r="G14" s="297"/>
      <c r="H14" s="298"/>
      <c r="I14" s="298"/>
      <c r="J14" s="298">
        <v>92339711</v>
      </c>
      <c r="K14" s="326"/>
      <c r="L14" s="276"/>
      <c r="M14" s="243">
        <v>16930881</v>
      </c>
      <c r="N14" s="243"/>
      <c r="O14" s="277"/>
      <c r="P14" s="309"/>
      <c r="Q14" s="309"/>
      <c r="R14" s="244"/>
      <c r="S14" s="327"/>
      <c r="T14" s="297"/>
      <c r="U14" s="297"/>
      <c r="V14" s="297"/>
      <c r="W14" s="297"/>
      <c r="X14" s="302"/>
      <c r="Y14" s="303"/>
      <c r="Z14" s="303"/>
      <c r="AA14" s="304">
        <f t="shared" ref="AA14:AA15" si="3">+AC14+AB14</f>
        <v>109270592</v>
      </c>
      <c r="AB14" s="305">
        <f t="shared" ref="AB14:AB15" si="4">SUM(B14:N14)</f>
        <v>109270592</v>
      </c>
      <c r="AC14" s="305">
        <f t="shared" ref="AC14:AC15" si="5">SUM(O14:Z14)</f>
        <v>0</v>
      </c>
      <c r="AD14" s="228"/>
    </row>
    <row r="15" spans="1:31" ht="18" customHeight="1">
      <c r="A15" s="225" t="s">
        <v>245</v>
      </c>
      <c r="B15" s="328"/>
      <c r="C15" s="328"/>
      <c r="D15" s="329"/>
      <c r="E15" s="329"/>
      <c r="F15" s="329"/>
      <c r="G15" s="330"/>
      <c r="H15" s="331"/>
      <c r="I15" s="331"/>
      <c r="J15" s="331"/>
      <c r="K15" s="332"/>
      <c r="L15" s="333"/>
      <c r="M15" s="278"/>
      <c r="N15" s="278"/>
      <c r="O15" s="334"/>
      <c r="P15" s="335"/>
      <c r="Q15" s="335"/>
      <c r="R15" s="336"/>
      <c r="S15" s="337"/>
      <c r="T15" s="330"/>
      <c r="U15" s="330"/>
      <c r="V15" s="330"/>
      <c r="W15" s="330"/>
      <c r="X15" s="338"/>
      <c r="Y15" s="339"/>
      <c r="Z15" s="339"/>
      <c r="AA15" s="340">
        <f t="shared" si="3"/>
        <v>0</v>
      </c>
      <c r="AB15" s="341">
        <f t="shared" si="4"/>
        <v>0</v>
      </c>
      <c r="AC15" s="341">
        <f t="shared" si="5"/>
        <v>0</v>
      </c>
      <c r="AD15" s="228"/>
    </row>
    <row r="16" spans="1:31" s="227" customFormat="1" ht="18" customHeight="1">
      <c r="A16" s="226" t="s">
        <v>224</v>
      </c>
      <c r="B16" s="342">
        <f>SUM(B5:B15)</f>
        <v>2706663968.4176455</v>
      </c>
      <c r="C16" s="342">
        <f t="shared" ref="C16:Z16" si="6">SUM(C5:C15)</f>
        <v>96715012.243929476</v>
      </c>
      <c r="D16" s="343">
        <f t="shared" si="6"/>
        <v>49098802</v>
      </c>
      <c r="E16" s="343">
        <f t="shared" si="6"/>
        <v>3861371606.259223</v>
      </c>
      <c r="F16" s="343">
        <f t="shared" si="6"/>
        <v>130431252.82569391</v>
      </c>
      <c r="G16" s="344">
        <f t="shared" si="6"/>
        <v>2707535155.9046836</v>
      </c>
      <c r="H16" s="345">
        <f t="shared" si="6"/>
        <v>26916952</v>
      </c>
      <c r="I16" s="345">
        <v>3796130406.1887622</v>
      </c>
      <c r="J16" s="345">
        <v>323574087.16889703</v>
      </c>
      <c r="K16" s="346">
        <v>2631065929.2023225</v>
      </c>
      <c r="L16" s="346">
        <v>67895651.750319451</v>
      </c>
      <c r="M16" s="347">
        <f t="shared" si="6"/>
        <v>2187115413.3445768</v>
      </c>
      <c r="N16" s="347">
        <f t="shared" si="6"/>
        <v>-26955589.813669324</v>
      </c>
      <c r="O16" s="348">
        <f>SUM(O5:O15)</f>
        <v>0</v>
      </c>
      <c r="P16" s="348">
        <f t="shared" ref="P16:Q16" si="7">SUM(P5:P15)</f>
        <v>0</v>
      </c>
      <c r="Q16" s="348">
        <f t="shared" si="7"/>
        <v>0</v>
      </c>
      <c r="R16" s="349">
        <f t="shared" si="6"/>
        <v>0</v>
      </c>
      <c r="S16" s="350">
        <f t="shared" si="6"/>
        <v>0</v>
      </c>
      <c r="T16" s="344">
        <f t="shared" si="6"/>
        <v>0</v>
      </c>
      <c r="U16" s="344">
        <f t="shared" si="6"/>
        <v>0</v>
      </c>
      <c r="V16" s="344">
        <f t="shared" si="6"/>
        <v>0</v>
      </c>
      <c r="W16" s="344">
        <f t="shared" si="6"/>
        <v>0</v>
      </c>
      <c r="X16" s="351">
        <f t="shared" si="6"/>
        <v>0</v>
      </c>
      <c r="Y16" s="352">
        <f t="shared" si="6"/>
        <v>0</v>
      </c>
      <c r="Z16" s="352">
        <f t="shared" si="6"/>
        <v>0</v>
      </c>
      <c r="AA16" s="353">
        <f>SUM(AA5:AA15)</f>
        <v>18557558647.492386</v>
      </c>
      <c r="AB16" s="354">
        <f>SUM(B16:N16)</f>
        <v>18557558647.492382</v>
      </c>
      <c r="AC16" s="355">
        <f>SUM(AC5:AC13)</f>
        <v>0</v>
      </c>
    </row>
    <row r="17" spans="1:29">
      <c r="D17" s="275"/>
      <c r="W17" s="224"/>
    </row>
    <row r="18" spans="1:29">
      <c r="E18" s="219"/>
    </row>
    <row r="19" spans="1:29" ht="12.75" thickBot="1">
      <c r="A19" s="213" t="s">
        <v>227</v>
      </c>
      <c r="X19" s="215"/>
      <c r="Y19" s="215"/>
    </row>
    <row r="20" spans="1:29" ht="37.5" thickTop="1" thickBot="1">
      <c r="A20" s="208" t="s">
        <v>222</v>
      </c>
      <c r="B20" s="208" t="s">
        <v>199</v>
      </c>
      <c r="C20" s="208" t="s">
        <v>211</v>
      </c>
      <c r="D20" s="208" t="s">
        <v>218</v>
      </c>
      <c r="E20" s="208" t="s">
        <v>200</v>
      </c>
      <c r="F20" s="208" t="s">
        <v>212</v>
      </c>
      <c r="G20" s="208" t="s">
        <v>201</v>
      </c>
      <c r="H20" s="208" t="s">
        <v>202</v>
      </c>
      <c r="I20" s="208" t="s">
        <v>213</v>
      </c>
      <c r="J20" s="208" t="s">
        <v>203</v>
      </c>
      <c r="K20" s="208" t="s">
        <v>214</v>
      </c>
      <c r="L20" s="208" t="s">
        <v>204</v>
      </c>
      <c r="M20" s="208" t="s">
        <v>204</v>
      </c>
      <c r="N20" s="208" t="s">
        <v>215</v>
      </c>
      <c r="O20" s="208" t="s">
        <v>205</v>
      </c>
      <c r="P20" s="208" t="s">
        <v>217</v>
      </c>
      <c r="Q20" s="208" t="s">
        <v>218</v>
      </c>
      <c r="R20" s="208" t="s">
        <v>206</v>
      </c>
      <c r="S20" s="208" t="s">
        <v>207</v>
      </c>
      <c r="T20" s="208" t="s">
        <v>218</v>
      </c>
      <c r="U20" s="208" t="s">
        <v>219</v>
      </c>
      <c r="V20" s="208" t="s">
        <v>220</v>
      </c>
      <c r="W20" s="208" t="s">
        <v>208</v>
      </c>
      <c r="X20" s="208" t="s">
        <v>209</v>
      </c>
      <c r="Y20" s="208" t="s">
        <v>218</v>
      </c>
      <c r="Z20" s="208" t="s">
        <v>210</v>
      </c>
      <c r="AA20" s="208" t="s">
        <v>223</v>
      </c>
      <c r="AB20" s="208" t="s">
        <v>216</v>
      </c>
      <c r="AC20" s="208" t="s">
        <v>221</v>
      </c>
    </row>
    <row r="21" spans="1:29" ht="12.75" thickTop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</row>
    <row r="22" spans="1:29">
      <c r="A22" s="217" t="s">
        <v>225</v>
      </c>
      <c r="B22" s="229"/>
      <c r="C22" s="229"/>
      <c r="D22" s="230"/>
      <c r="E22" s="230"/>
      <c r="F22" s="230"/>
      <c r="G22" s="231"/>
      <c r="H22" s="232"/>
      <c r="I22" s="232"/>
      <c r="J22" s="232"/>
      <c r="K22" s="233"/>
      <c r="L22" s="234"/>
      <c r="M22" s="235"/>
      <c r="N22" s="235"/>
      <c r="O22" s="236"/>
      <c r="P22" s="236"/>
      <c r="Q22" s="236"/>
      <c r="R22" s="237"/>
      <c r="S22" s="238"/>
      <c r="T22" s="239"/>
      <c r="U22" s="239"/>
      <c r="V22" s="231"/>
      <c r="W22" s="231"/>
      <c r="X22" s="240"/>
      <c r="Y22" s="241"/>
      <c r="Z22" s="241"/>
    </row>
    <row r="23" spans="1:29" ht="18" customHeight="1">
      <c r="A23" s="218" t="s">
        <v>131</v>
      </c>
      <c r="B23" s="279">
        <f>+B5*0.2</f>
        <v>461844987.35336971</v>
      </c>
      <c r="C23" s="279">
        <f t="shared" ref="C23:Z23" si="8">+C5*0.2</f>
        <v>0</v>
      </c>
      <c r="D23" s="280">
        <f t="shared" si="8"/>
        <v>9402991.8000000007</v>
      </c>
      <c r="E23" s="280">
        <f t="shared" si="8"/>
        <v>656523441.12259769</v>
      </c>
      <c r="F23" s="281">
        <f t="shared" si="8"/>
        <v>32657459.800000001</v>
      </c>
      <c r="G23" s="282">
        <f t="shared" si="8"/>
        <v>463466933.60147077</v>
      </c>
      <c r="H23" s="283">
        <f t="shared" si="8"/>
        <v>0</v>
      </c>
      <c r="I23" s="283">
        <f t="shared" si="8"/>
        <v>677522035.86990416</v>
      </c>
      <c r="J23" s="284">
        <f t="shared" si="8"/>
        <v>0</v>
      </c>
      <c r="K23" s="285">
        <f t="shared" si="8"/>
        <v>454767052.4509685</v>
      </c>
      <c r="L23" s="285">
        <f t="shared" si="8"/>
        <v>15616365.800000001</v>
      </c>
      <c r="M23" s="242">
        <f>+M5*0.2</f>
        <v>373465460.60000002</v>
      </c>
      <c r="N23" s="242">
        <f>+N5*0.2</f>
        <v>-7329478.2000000002</v>
      </c>
      <c r="O23" s="286">
        <f t="shared" si="8"/>
        <v>0</v>
      </c>
      <c r="P23" s="287">
        <f t="shared" si="8"/>
        <v>0</v>
      </c>
      <c r="Q23" s="287">
        <f t="shared" si="8"/>
        <v>0</v>
      </c>
      <c r="R23" s="288">
        <f t="shared" si="8"/>
        <v>0</v>
      </c>
      <c r="S23" s="289">
        <f t="shared" si="8"/>
        <v>0</v>
      </c>
      <c r="T23" s="282">
        <f t="shared" si="8"/>
        <v>0</v>
      </c>
      <c r="U23" s="282">
        <f t="shared" si="8"/>
        <v>0</v>
      </c>
      <c r="V23" s="282">
        <f t="shared" si="8"/>
        <v>0</v>
      </c>
      <c r="W23" s="282">
        <f t="shared" si="8"/>
        <v>0</v>
      </c>
      <c r="X23" s="290">
        <f t="shared" si="8"/>
        <v>0</v>
      </c>
      <c r="Y23" s="291">
        <f t="shared" si="8"/>
        <v>0</v>
      </c>
      <c r="Z23" s="291">
        <f t="shared" si="8"/>
        <v>0</v>
      </c>
      <c r="AA23" s="292">
        <f t="shared" ref="AA23:AA31" si="9">+AC23+AB23</f>
        <v>3137937250.1983113</v>
      </c>
      <c r="AB23" s="293">
        <f t="shared" ref="AB23:AB31" si="10">SUM(B23:N23)</f>
        <v>3137937250.1983113</v>
      </c>
      <c r="AC23" s="293">
        <f t="shared" ref="AC23:AC31" si="11">SUM(O23:Z23)</f>
        <v>0</v>
      </c>
    </row>
    <row r="24" spans="1:29" ht="18" customHeight="1">
      <c r="A24" s="221" t="s">
        <v>228</v>
      </c>
      <c r="B24" s="294">
        <f>+B6</f>
        <v>61333835.679756865</v>
      </c>
      <c r="C24" s="294">
        <f t="shared" ref="C24:Z24" si="12">+C6</f>
        <v>0</v>
      </c>
      <c r="D24" s="295">
        <f t="shared" si="12"/>
        <v>2071159</v>
      </c>
      <c r="E24" s="295">
        <f t="shared" si="12"/>
        <v>92515645.820595697</v>
      </c>
      <c r="F24" s="296">
        <f t="shared" si="12"/>
        <v>4499818.5018424094</v>
      </c>
      <c r="G24" s="297">
        <f t="shared" si="12"/>
        <v>61573346.117051534</v>
      </c>
      <c r="H24" s="298">
        <f t="shared" si="12"/>
        <v>0</v>
      </c>
      <c r="I24" s="298">
        <f t="shared" si="12"/>
        <v>95881213.862653643</v>
      </c>
      <c r="J24" s="299">
        <f t="shared" si="12"/>
        <v>0</v>
      </c>
      <c r="K24" s="276">
        <f t="shared" si="12"/>
        <v>60158516.220414616</v>
      </c>
      <c r="L24" s="276">
        <f t="shared" si="12"/>
        <v>165872</v>
      </c>
      <c r="M24" s="243">
        <f>+M6</f>
        <v>47247691.029074699</v>
      </c>
      <c r="N24" s="243">
        <f>+N6</f>
        <v>1851638.2705764174</v>
      </c>
      <c r="O24" s="300">
        <f t="shared" si="12"/>
        <v>0</v>
      </c>
      <c r="P24" s="300">
        <f t="shared" si="12"/>
        <v>0</v>
      </c>
      <c r="Q24" s="300">
        <f t="shared" si="12"/>
        <v>0</v>
      </c>
      <c r="R24" s="244">
        <f t="shared" si="12"/>
        <v>0</v>
      </c>
      <c r="S24" s="301">
        <f t="shared" si="12"/>
        <v>0</v>
      </c>
      <c r="T24" s="297">
        <f t="shared" si="12"/>
        <v>0</v>
      </c>
      <c r="U24" s="297">
        <f t="shared" si="12"/>
        <v>0</v>
      </c>
      <c r="V24" s="297">
        <f t="shared" si="12"/>
        <v>0</v>
      </c>
      <c r="W24" s="297">
        <f t="shared" si="12"/>
        <v>0</v>
      </c>
      <c r="X24" s="302">
        <f t="shared" si="12"/>
        <v>0</v>
      </c>
      <c r="Y24" s="303">
        <f t="shared" si="12"/>
        <v>0</v>
      </c>
      <c r="Z24" s="303">
        <f t="shared" si="12"/>
        <v>0</v>
      </c>
      <c r="AA24" s="304">
        <f t="shared" si="9"/>
        <v>427298736.50196594</v>
      </c>
      <c r="AB24" s="305">
        <f t="shared" si="10"/>
        <v>427298736.50196594</v>
      </c>
      <c r="AC24" s="305">
        <f t="shared" si="11"/>
        <v>0</v>
      </c>
    </row>
    <row r="25" spans="1:29" ht="18" customHeight="1">
      <c r="A25" s="221" t="s">
        <v>229</v>
      </c>
      <c r="B25" s="294">
        <f>+B7</f>
        <v>14825292.798314258</v>
      </c>
      <c r="C25" s="294">
        <f t="shared" ref="C25:Z25" si="13">+C7</f>
        <v>0</v>
      </c>
      <c r="D25" s="295">
        <f t="shared" si="13"/>
        <v>0</v>
      </c>
      <c r="E25" s="295">
        <f t="shared" si="13"/>
        <v>37712172.562519237</v>
      </c>
      <c r="F25" s="296">
        <f t="shared" si="13"/>
        <v>1843743.3238514885</v>
      </c>
      <c r="G25" s="297">
        <f t="shared" si="13"/>
        <v>14987453.301347679</v>
      </c>
      <c r="H25" s="298">
        <f t="shared" si="13"/>
        <v>0</v>
      </c>
      <c r="I25" s="298">
        <f t="shared" si="13"/>
        <v>40183921.257441796</v>
      </c>
      <c r="J25" s="299">
        <f t="shared" si="13"/>
        <v>0</v>
      </c>
      <c r="K25" s="276">
        <f t="shared" si="13"/>
        <v>13935399.45601695</v>
      </c>
      <c r="L25" s="276">
        <f t="shared" si="13"/>
        <v>-12481076</v>
      </c>
      <c r="M25" s="243">
        <f>+M7</f>
        <v>3981373.3155022496</v>
      </c>
      <c r="N25" s="243">
        <f>+N7</f>
        <v>-10495996.084245741</v>
      </c>
      <c r="O25" s="300">
        <f t="shared" si="13"/>
        <v>0</v>
      </c>
      <c r="P25" s="300">
        <f t="shared" si="13"/>
        <v>0</v>
      </c>
      <c r="Q25" s="300">
        <f t="shared" si="13"/>
        <v>0</v>
      </c>
      <c r="R25" s="244">
        <f t="shared" si="13"/>
        <v>0</v>
      </c>
      <c r="S25" s="301">
        <f t="shared" si="13"/>
        <v>0</v>
      </c>
      <c r="T25" s="297">
        <f t="shared" si="13"/>
        <v>0</v>
      </c>
      <c r="U25" s="297">
        <f t="shared" si="13"/>
        <v>0</v>
      </c>
      <c r="V25" s="297">
        <f t="shared" si="13"/>
        <v>0</v>
      </c>
      <c r="W25" s="297">
        <f t="shared" si="13"/>
        <v>0</v>
      </c>
      <c r="X25" s="302">
        <f t="shared" si="13"/>
        <v>0</v>
      </c>
      <c r="Y25" s="303">
        <f t="shared" si="13"/>
        <v>0</v>
      </c>
      <c r="Z25" s="303">
        <f t="shared" si="13"/>
        <v>0</v>
      </c>
      <c r="AA25" s="304">
        <f t="shared" si="9"/>
        <v>104492283.93074793</v>
      </c>
      <c r="AB25" s="305">
        <f t="shared" si="10"/>
        <v>104492283.93074793</v>
      </c>
      <c r="AC25" s="305">
        <f t="shared" si="11"/>
        <v>0</v>
      </c>
    </row>
    <row r="26" spans="1:29" ht="18" customHeight="1">
      <c r="A26" s="222" t="s">
        <v>133</v>
      </c>
      <c r="B26" s="306">
        <f t="shared" ref="B26:B31" si="14">+B8*0.2</f>
        <v>14706218.745115468</v>
      </c>
      <c r="C26" s="306">
        <f t="shared" ref="C26:Z26" si="15">+C8*0.2</f>
        <v>0</v>
      </c>
      <c r="D26" s="307">
        <f t="shared" si="15"/>
        <v>0</v>
      </c>
      <c r="E26" s="307">
        <f t="shared" si="15"/>
        <v>38054651.484862372</v>
      </c>
      <c r="F26" s="296">
        <f t="shared" si="15"/>
        <v>-7839921.6000000006</v>
      </c>
      <c r="G26" s="297">
        <f t="shared" si="15"/>
        <v>10723615.752586009</v>
      </c>
      <c r="H26" s="298">
        <f t="shared" si="15"/>
        <v>0</v>
      </c>
      <c r="I26" s="298">
        <f t="shared" si="15"/>
        <v>10088600.606079502</v>
      </c>
      <c r="J26" s="308">
        <f t="shared" si="15"/>
        <v>0</v>
      </c>
      <c r="K26" s="276">
        <f t="shared" si="15"/>
        <v>10552296.989191055</v>
      </c>
      <c r="L26" s="276">
        <f t="shared" si="15"/>
        <v>484022.81367738248</v>
      </c>
      <c r="M26" s="243">
        <f>+M8*0.2</f>
        <v>10448550.600000001</v>
      </c>
      <c r="N26" s="243">
        <f>+N8*0.2</f>
        <v>3667231.8000000003</v>
      </c>
      <c r="O26" s="277">
        <f t="shared" si="15"/>
        <v>0</v>
      </c>
      <c r="P26" s="309">
        <f t="shared" si="15"/>
        <v>0</v>
      </c>
      <c r="Q26" s="309">
        <f t="shared" si="15"/>
        <v>0</v>
      </c>
      <c r="R26" s="244">
        <f t="shared" si="15"/>
        <v>0</v>
      </c>
      <c r="S26" s="301">
        <f t="shared" si="15"/>
        <v>0</v>
      </c>
      <c r="T26" s="297">
        <f t="shared" si="15"/>
        <v>0</v>
      </c>
      <c r="U26" s="297">
        <f t="shared" si="15"/>
        <v>0</v>
      </c>
      <c r="V26" s="297">
        <f t="shared" si="15"/>
        <v>0</v>
      </c>
      <c r="W26" s="297">
        <f t="shared" si="15"/>
        <v>0</v>
      </c>
      <c r="X26" s="302">
        <f t="shared" si="15"/>
        <v>0</v>
      </c>
      <c r="Y26" s="303">
        <f t="shared" si="15"/>
        <v>0</v>
      </c>
      <c r="Z26" s="303">
        <f t="shared" si="15"/>
        <v>0</v>
      </c>
      <c r="AA26" s="304">
        <f t="shared" si="9"/>
        <v>90885267.191511795</v>
      </c>
      <c r="AB26" s="305">
        <f t="shared" si="10"/>
        <v>90885267.191511795</v>
      </c>
      <c r="AC26" s="305">
        <f t="shared" si="11"/>
        <v>0</v>
      </c>
    </row>
    <row r="27" spans="1:29" ht="18" customHeight="1">
      <c r="A27" s="222" t="s">
        <v>149</v>
      </c>
      <c r="B27" s="310">
        <f t="shared" si="14"/>
        <v>15059622.200000001</v>
      </c>
      <c r="C27" s="310">
        <f t="shared" ref="C27:Z27" si="16">+C9*0.2</f>
        <v>19343002.448785897</v>
      </c>
      <c r="D27" s="296">
        <f t="shared" si="16"/>
        <v>2536.8000000000002</v>
      </c>
      <c r="E27" s="296">
        <f t="shared" si="16"/>
        <v>15059622.200000001</v>
      </c>
      <c r="F27" s="296">
        <f t="shared" si="16"/>
        <v>0</v>
      </c>
      <c r="G27" s="297">
        <f t="shared" si="16"/>
        <v>15059622.200000001</v>
      </c>
      <c r="H27" s="298">
        <f t="shared" si="16"/>
        <v>5383390.4000000004</v>
      </c>
      <c r="I27" s="298">
        <f t="shared" si="16"/>
        <v>15059622.200000001</v>
      </c>
      <c r="J27" s="298">
        <f t="shared" si="16"/>
        <v>46246875.233779401</v>
      </c>
      <c r="K27" s="276">
        <f t="shared" si="16"/>
        <v>15059622.200000001</v>
      </c>
      <c r="L27" s="276">
        <f t="shared" si="16"/>
        <v>-1994.3536340713501</v>
      </c>
      <c r="M27" s="243">
        <f>+M9*0.2</f>
        <v>15059622.200000001</v>
      </c>
      <c r="N27" s="243">
        <f>+N9*0.2</f>
        <v>0</v>
      </c>
      <c r="O27" s="277">
        <f t="shared" si="16"/>
        <v>0</v>
      </c>
      <c r="P27" s="277">
        <f t="shared" si="16"/>
        <v>0</v>
      </c>
      <c r="Q27" s="277">
        <f t="shared" si="16"/>
        <v>0</v>
      </c>
      <c r="R27" s="244">
        <f t="shared" si="16"/>
        <v>0</v>
      </c>
      <c r="S27" s="301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302">
        <f t="shared" si="16"/>
        <v>0</v>
      </c>
      <c r="Y27" s="303">
        <f t="shared" si="16"/>
        <v>0</v>
      </c>
      <c r="Z27" s="303">
        <f t="shared" si="16"/>
        <v>0</v>
      </c>
      <c r="AA27" s="304">
        <f t="shared" si="9"/>
        <v>161331543.72893122</v>
      </c>
      <c r="AB27" s="305">
        <f t="shared" si="10"/>
        <v>161331543.72893122</v>
      </c>
      <c r="AC27" s="305">
        <f t="shared" si="11"/>
        <v>0</v>
      </c>
    </row>
    <row r="28" spans="1:29" ht="18" customHeight="1">
      <c r="A28" s="222" t="s">
        <v>143</v>
      </c>
      <c r="B28" s="310">
        <f t="shared" si="14"/>
        <v>1657906.2894297531</v>
      </c>
      <c r="C28" s="310">
        <f t="shared" ref="C28:Z28" si="17">+C10*0.2</f>
        <v>0</v>
      </c>
      <c r="D28" s="296">
        <f t="shared" si="17"/>
        <v>0</v>
      </c>
      <c r="E28" s="296">
        <f t="shared" si="17"/>
        <v>1557378.3677616687</v>
      </c>
      <c r="F28" s="296">
        <f t="shared" si="17"/>
        <v>0</v>
      </c>
      <c r="G28" s="297">
        <f t="shared" si="17"/>
        <v>1244717.3432000957</v>
      </c>
      <c r="H28" s="298">
        <f t="shared" si="17"/>
        <v>0</v>
      </c>
      <c r="I28" s="298">
        <f t="shared" si="17"/>
        <v>1273992.2832041567</v>
      </c>
      <c r="J28" s="298">
        <f t="shared" si="17"/>
        <v>0</v>
      </c>
      <c r="K28" s="276">
        <f t="shared" si="17"/>
        <v>1234774.9013822253</v>
      </c>
      <c r="L28" s="276">
        <f t="shared" si="17"/>
        <v>-56223.1099794209</v>
      </c>
      <c r="M28" s="243">
        <f>+M10*0.2</f>
        <v>1316884.8</v>
      </c>
      <c r="N28" s="243">
        <f t="shared" si="17"/>
        <v>0</v>
      </c>
      <c r="O28" s="277">
        <f t="shared" si="17"/>
        <v>0</v>
      </c>
      <c r="P28" s="277">
        <f t="shared" si="17"/>
        <v>0</v>
      </c>
      <c r="Q28" s="277">
        <f t="shared" si="17"/>
        <v>0</v>
      </c>
      <c r="R28" s="244">
        <f t="shared" si="17"/>
        <v>0</v>
      </c>
      <c r="S28" s="301">
        <f t="shared" si="17"/>
        <v>0</v>
      </c>
      <c r="T28" s="297">
        <f t="shared" si="17"/>
        <v>0</v>
      </c>
      <c r="U28" s="297">
        <f t="shared" si="17"/>
        <v>0</v>
      </c>
      <c r="V28" s="297">
        <f t="shared" si="17"/>
        <v>0</v>
      </c>
      <c r="W28" s="297">
        <f t="shared" si="17"/>
        <v>0</v>
      </c>
      <c r="X28" s="302">
        <f t="shared" si="17"/>
        <v>0</v>
      </c>
      <c r="Y28" s="303">
        <f t="shared" si="17"/>
        <v>0</v>
      </c>
      <c r="Z28" s="303">
        <f t="shared" si="17"/>
        <v>0</v>
      </c>
      <c r="AA28" s="304">
        <f t="shared" si="9"/>
        <v>8229430.8749984792</v>
      </c>
      <c r="AB28" s="305">
        <f t="shared" si="10"/>
        <v>8229430.8749984792</v>
      </c>
      <c r="AC28" s="305">
        <f t="shared" si="11"/>
        <v>0</v>
      </c>
    </row>
    <row r="29" spans="1:29" ht="18" customHeight="1">
      <c r="A29" s="223" t="s">
        <v>163</v>
      </c>
      <c r="B29" s="310">
        <f t="shared" si="14"/>
        <v>14371783</v>
      </c>
      <c r="C29" s="310">
        <f t="shared" ref="C29:Z29" si="18">+C11*0.2</f>
        <v>0</v>
      </c>
      <c r="D29" s="296">
        <f t="shared" si="18"/>
        <v>0</v>
      </c>
      <c r="E29" s="296">
        <f t="shared" si="18"/>
        <v>16432699.200000001</v>
      </c>
      <c r="F29" s="296">
        <f t="shared" si="18"/>
        <v>0</v>
      </c>
      <c r="G29" s="297">
        <f t="shared" si="18"/>
        <v>16908252.800000001</v>
      </c>
      <c r="H29" s="298">
        <f t="shared" si="18"/>
        <v>0</v>
      </c>
      <c r="I29" s="298">
        <f t="shared" si="18"/>
        <v>11244001.4</v>
      </c>
      <c r="J29" s="298">
        <f t="shared" si="18"/>
        <v>0</v>
      </c>
      <c r="K29" s="276">
        <f t="shared" si="18"/>
        <v>11887533.200000001</v>
      </c>
      <c r="L29" s="276">
        <f t="shared" si="18"/>
        <v>0</v>
      </c>
      <c r="M29" s="243">
        <f>+M11*0.2</f>
        <v>6916601.2000000002</v>
      </c>
      <c r="N29" s="243">
        <f>+N11*0.2</f>
        <v>0</v>
      </c>
      <c r="O29" s="277">
        <f t="shared" si="18"/>
        <v>0</v>
      </c>
      <c r="P29" s="277">
        <f t="shared" si="18"/>
        <v>0</v>
      </c>
      <c r="Q29" s="277">
        <f t="shared" si="18"/>
        <v>0</v>
      </c>
      <c r="R29" s="244">
        <f t="shared" si="18"/>
        <v>0</v>
      </c>
      <c r="S29" s="301">
        <f t="shared" si="18"/>
        <v>0</v>
      </c>
      <c r="T29" s="297">
        <f t="shared" si="18"/>
        <v>0</v>
      </c>
      <c r="U29" s="297">
        <f t="shared" si="18"/>
        <v>0</v>
      </c>
      <c r="V29" s="297">
        <f t="shared" si="18"/>
        <v>0</v>
      </c>
      <c r="W29" s="297">
        <f t="shared" si="18"/>
        <v>0</v>
      </c>
      <c r="X29" s="302">
        <f t="shared" si="18"/>
        <v>0</v>
      </c>
      <c r="Y29" s="303">
        <f t="shared" si="18"/>
        <v>0</v>
      </c>
      <c r="Z29" s="303">
        <f t="shared" si="18"/>
        <v>0</v>
      </c>
      <c r="AA29" s="304">
        <f t="shared" si="9"/>
        <v>77760870.799999997</v>
      </c>
      <c r="AB29" s="305">
        <f t="shared" si="10"/>
        <v>77760870.799999997</v>
      </c>
      <c r="AC29" s="305">
        <f t="shared" si="11"/>
        <v>0</v>
      </c>
    </row>
    <row r="30" spans="1:29" ht="18" customHeight="1">
      <c r="A30" s="223" t="s">
        <v>164</v>
      </c>
      <c r="B30" s="306">
        <f t="shared" si="14"/>
        <v>3163722.8000000003</v>
      </c>
      <c r="C30" s="306">
        <f t="shared" ref="C30:Z30" si="19">+C12*0.2</f>
        <v>0</v>
      </c>
      <c r="D30" s="307">
        <f t="shared" si="19"/>
        <v>0</v>
      </c>
      <c r="E30" s="307">
        <f t="shared" si="19"/>
        <v>3163722.8000000003</v>
      </c>
      <c r="F30" s="307">
        <f t="shared" si="19"/>
        <v>0</v>
      </c>
      <c r="G30" s="297">
        <f t="shared" si="19"/>
        <v>3163722.8000000003</v>
      </c>
      <c r="H30" s="298">
        <f t="shared" si="19"/>
        <v>0</v>
      </c>
      <c r="I30" s="298">
        <f t="shared" si="19"/>
        <v>3163722.8000000003</v>
      </c>
      <c r="J30" s="308">
        <f t="shared" si="19"/>
        <v>0</v>
      </c>
      <c r="K30" s="276">
        <f t="shared" si="19"/>
        <v>3163722.8000000003</v>
      </c>
      <c r="L30" s="276">
        <f t="shared" si="19"/>
        <v>0</v>
      </c>
      <c r="M30" s="243">
        <f>+M12*0.2</f>
        <v>3163722.8000000003</v>
      </c>
      <c r="N30" s="243">
        <f>+N12*0.2</f>
        <v>0</v>
      </c>
      <c r="O30" s="277">
        <f t="shared" si="19"/>
        <v>0</v>
      </c>
      <c r="P30" s="309">
        <f t="shared" si="19"/>
        <v>0</v>
      </c>
      <c r="Q30" s="309">
        <f t="shared" si="19"/>
        <v>0</v>
      </c>
      <c r="R30" s="244">
        <f t="shared" si="19"/>
        <v>0</v>
      </c>
      <c r="S30" s="301">
        <f t="shared" si="19"/>
        <v>0</v>
      </c>
      <c r="T30" s="297">
        <f t="shared" si="19"/>
        <v>0</v>
      </c>
      <c r="U30" s="297">
        <f t="shared" si="19"/>
        <v>0</v>
      </c>
      <c r="V30" s="297">
        <f t="shared" si="19"/>
        <v>0</v>
      </c>
      <c r="W30" s="297">
        <f t="shared" si="19"/>
        <v>0</v>
      </c>
      <c r="X30" s="302">
        <f t="shared" si="19"/>
        <v>0</v>
      </c>
      <c r="Y30" s="303">
        <f t="shared" si="19"/>
        <v>0</v>
      </c>
      <c r="Z30" s="303">
        <f t="shared" si="19"/>
        <v>0</v>
      </c>
      <c r="AA30" s="324">
        <f t="shared" si="9"/>
        <v>18982336.800000001</v>
      </c>
      <c r="AB30" s="305">
        <f t="shared" si="10"/>
        <v>18982336.800000001</v>
      </c>
      <c r="AC30" s="325">
        <f t="shared" si="11"/>
        <v>0</v>
      </c>
    </row>
    <row r="31" spans="1:29" ht="18" customHeight="1">
      <c r="A31" s="222" t="s">
        <v>230</v>
      </c>
      <c r="B31" s="306">
        <f t="shared" si="14"/>
        <v>15296727.600000001</v>
      </c>
      <c r="C31" s="306">
        <f t="shared" ref="C31:Z31" si="20">+C13*0.2</f>
        <v>0</v>
      </c>
      <c r="D31" s="307">
        <f t="shared" si="20"/>
        <v>0</v>
      </c>
      <c r="E31" s="307">
        <f t="shared" si="20"/>
        <v>15437242.4</v>
      </c>
      <c r="F31" s="307">
        <f t="shared" si="20"/>
        <v>0</v>
      </c>
      <c r="G31" s="297">
        <f t="shared" si="20"/>
        <v>15628006.800000001</v>
      </c>
      <c r="H31" s="298">
        <f t="shared" si="20"/>
        <v>0</v>
      </c>
      <c r="I31" s="298">
        <f t="shared" si="20"/>
        <v>13661079.054545455</v>
      </c>
      <c r="J31" s="308">
        <f t="shared" si="20"/>
        <v>0</v>
      </c>
      <c r="K31" s="276">
        <f t="shared" si="20"/>
        <v>14729400.163636364</v>
      </c>
      <c r="L31" s="276">
        <f t="shared" si="20"/>
        <v>0</v>
      </c>
      <c r="M31" s="243">
        <f>+M13*0.2</f>
        <v>13420251.4</v>
      </c>
      <c r="N31" s="243">
        <f>+N13*0.2</f>
        <v>0</v>
      </c>
      <c r="O31" s="277">
        <f t="shared" si="20"/>
        <v>0</v>
      </c>
      <c r="P31" s="309">
        <f t="shared" si="20"/>
        <v>0</v>
      </c>
      <c r="Q31" s="309">
        <f t="shared" si="20"/>
        <v>0</v>
      </c>
      <c r="R31" s="244">
        <f t="shared" si="20"/>
        <v>0</v>
      </c>
      <c r="S31" s="301">
        <f t="shared" si="20"/>
        <v>0</v>
      </c>
      <c r="T31" s="297">
        <f t="shared" si="20"/>
        <v>0</v>
      </c>
      <c r="U31" s="297">
        <f t="shared" si="20"/>
        <v>0</v>
      </c>
      <c r="V31" s="297">
        <f t="shared" si="20"/>
        <v>0</v>
      </c>
      <c r="W31" s="297">
        <f t="shared" si="20"/>
        <v>0</v>
      </c>
      <c r="X31" s="302">
        <f t="shared" si="20"/>
        <v>0</v>
      </c>
      <c r="Y31" s="303">
        <f t="shared" si="20"/>
        <v>0</v>
      </c>
      <c r="Z31" s="303">
        <f t="shared" si="20"/>
        <v>0</v>
      </c>
      <c r="AA31" s="304">
        <f t="shared" si="9"/>
        <v>88172707.418181822</v>
      </c>
      <c r="AB31" s="305">
        <f t="shared" si="10"/>
        <v>88172707.418181822</v>
      </c>
      <c r="AC31" s="305">
        <f t="shared" si="11"/>
        <v>0</v>
      </c>
    </row>
    <row r="32" spans="1:29" ht="18" customHeight="1">
      <c r="A32" s="225" t="s">
        <v>244</v>
      </c>
      <c r="B32" s="306"/>
      <c r="C32" s="306"/>
      <c r="D32" s="307"/>
      <c r="E32" s="307"/>
      <c r="F32" s="307"/>
      <c r="G32" s="297"/>
      <c r="H32" s="298"/>
      <c r="I32" s="298"/>
      <c r="J32" s="308"/>
      <c r="K32" s="276"/>
      <c r="L32" s="276"/>
      <c r="M32" s="243"/>
      <c r="N32" s="243"/>
      <c r="O32" s="277"/>
      <c r="P32" s="309"/>
      <c r="Q32" s="309"/>
      <c r="R32" s="244"/>
      <c r="S32" s="301"/>
      <c r="T32" s="297"/>
      <c r="U32" s="297"/>
      <c r="V32" s="297"/>
      <c r="W32" s="297"/>
      <c r="X32" s="302"/>
      <c r="Y32" s="303"/>
      <c r="Z32" s="303"/>
      <c r="AA32" s="356"/>
      <c r="AB32" s="325"/>
      <c r="AC32" s="357"/>
    </row>
    <row r="33" spans="1:29" ht="18" customHeight="1">
      <c r="A33" s="225" t="s">
        <v>245</v>
      </c>
      <c r="B33" s="328"/>
      <c r="C33" s="328"/>
      <c r="D33" s="329"/>
      <c r="E33" s="329"/>
      <c r="F33" s="329"/>
      <c r="G33" s="330"/>
      <c r="H33" s="331"/>
      <c r="I33" s="331"/>
      <c r="J33" s="358"/>
      <c r="K33" s="333"/>
      <c r="L33" s="333"/>
      <c r="M33" s="278"/>
      <c r="N33" s="278"/>
      <c r="O33" s="334"/>
      <c r="P33" s="335"/>
      <c r="Q33" s="335"/>
      <c r="R33" s="336"/>
      <c r="S33" s="359"/>
      <c r="T33" s="330"/>
      <c r="U33" s="330"/>
      <c r="V33" s="330"/>
      <c r="W33" s="330"/>
      <c r="X33" s="338"/>
      <c r="Y33" s="339"/>
      <c r="Z33" s="339"/>
      <c r="AA33" s="356"/>
      <c r="AB33" s="341"/>
      <c r="AC33" s="357"/>
    </row>
    <row r="34" spans="1:29" ht="18" customHeight="1">
      <c r="A34" s="226" t="s">
        <v>224</v>
      </c>
      <c r="B34" s="342">
        <f t="shared" ref="B34:N34" si="21">SUM(B23:B31)</f>
        <v>602260096.46598613</v>
      </c>
      <c r="C34" s="342">
        <f t="shared" si="21"/>
        <v>19343002.448785897</v>
      </c>
      <c r="D34" s="343">
        <f t="shared" si="21"/>
        <v>11476687.600000001</v>
      </c>
      <c r="E34" s="343">
        <f t="shared" si="21"/>
        <v>876456575.95833659</v>
      </c>
      <c r="F34" s="343">
        <f t="shared" si="21"/>
        <v>31161100.025693893</v>
      </c>
      <c r="G34" s="344">
        <f t="shared" si="21"/>
        <v>602755670.71565604</v>
      </c>
      <c r="H34" s="345">
        <f t="shared" ref="H34" si="22">SUM(H23:H31)</f>
        <v>5383390.4000000004</v>
      </c>
      <c r="I34" s="345">
        <v>868078189.33382857</v>
      </c>
      <c r="J34" s="345">
        <v>46246875.233779401</v>
      </c>
      <c r="K34" s="346">
        <v>585488318.3816098</v>
      </c>
      <c r="L34" s="346">
        <v>3726967.150063891</v>
      </c>
      <c r="M34" s="347">
        <f t="shared" si="21"/>
        <v>475020157.94457692</v>
      </c>
      <c r="N34" s="347">
        <f t="shared" si="21"/>
        <v>-12306604.213669322</v>
      </c>
      <c r="O34" s="348">
        <f t="shared" ref="O34:Z34" si="23">SUM(O23:O31)</f>
        <v>0</v>
      </c>
      <c r="P34" s="348">
        <f t="shared" si="23"/>
        <v>0</v>
      </c>
      <c r="Q34" s="348">
        <f t="shared" si="23"/>
        <v>0</v>
      </c>
      <c r="R34" s="349">
        <f t="shared" si="23"/>
        <v>0</v>
      </c>
      <c r="S34" s="350">
        <f t="shared" si="23"/>
        <v>0</v>
      </c>
      <c r="T34" s="344">
        <f t="shared" si="23"/>
        <v>0</v>
      </c>
      <c r="U34" s="344">
        <f t="shared" si="23"/>
        <v>0</v>
      </c>
      <c r="V34" s="344">
        <f t="shared" si="23"/>
        <v>0</v>
      </c>
      <c r="W34" s="344">
        <f t="shared" si="23"/>
        <v>0</v>
      </c>
      <c r="X34" s="351">
        <f t="shared" si="23"/>
        <v>0</v>
      </c>
      <c r="Y34" s="352">
        <f t="shared" si="23"/>
        <v>0</v>
      </c>
      <c r="Z34" s="352">
        <f t="shared" si="23"/>
        <v>0</v>
      </c>
      <c r="AA34" s="353">
        <f>SUM(AA23:AA33)</f>
        <v>4115090427.4446492</v>
      </c>
      <c r="AB34" s="354">
        <f>SUM(B34:N34)</f>
        <v>4115090427.4446478</v>
      </c>
      <c r="AC34" s="355">
        <f>SUM(AC23:AC31)</f>
        <v>0</v>
      </c>
    </row>
  </sheetData>
  <printOptions horizontalCentered="1"/>
  <pageMargins left="0.8" right="0.31496062992125984" top="0.51181102362204722" bottom="0.74803149606299213" header="0.31496062992125984" footer="0.39370078740157483"/>
  <pageSetup paperSize="5" scale="70" orientation="landscape" horizontalDpi="1200" verticalDpi="1200" r:id="rId1"/>
  <headerFooter alignWithMargins="0">
    <oddFooter>&amp;LNota:
* Incluye Coordinación en Derechos &amp;R&amp;D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1"/>
    <col min="13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1" t="s">
        <v>246</v>
      </c>
    </row>
    <row r="2" spans="1:12" ht="13.5" thickTop="1">
      <c r="A2" s="145" t="s">
        <v>1</v>
      </c>
      <c r="B2" s="209">
        <f>+Estado!B$23*'CALCULO GARANTIA 2do Sem'!Q6</f>
        <v>578100.41697462415</v>
      </c>
      <c r="C2" s="209">
        <f>+Estado!B$24*'CALCULO GARANTIA 2do Sem'!Q6</f>
        <v>76772.76348566571</v>
      </c>
      <c r="D2" s="209">
        <f>+Estado!B$25*'Art.14 Frac.III 1er Sem'!Q5</f>
        <v>98720.28844165933</v>
      </c>
      <c r="E2" s="209">
        <f>+Estado!B$26*'CALCULO GARANTIA 2do Sem'!Q6</f>
        <v>18408.062058637079</v>
      </c>
      <c r="F2" s="209">
        <f>+Estado!B$27*'CALCULO GARANTIA 2do Sem'!Q6</f>
        <v>18850.424085341732</v>
      </c>
      <c r="G2" s="209">
        <f>+Estado!B$28*'CALCULO GARANTIA 2do Sem'!Q6</f>
        <v>2075.233776416128</v>
      </c>
      <c r="H2" s="209">
        <f>+Estado!B$29*'CALCULO GARANTIA 2do Sem'!Q6</f>
        <v>17989.442285776917</v>
      </c>
      <c r="I2" s="209">
        <f>+Estado!B$30*'CALCULO GARANTIA 2do Sem'!Q6</f>
        <v>3960.0937976030223</v>
      </c>
      <c r="J2" s="209">
        <f>+Estado!B$31*'COEF Art 14 F II 1er Sem'!N6</f>
        <v>7618.0929131183902</v>
      </c>
      <c r="K2" s="210">
        <f t="shared" ref="K2:K52" si="0">SUM(B2:J2)</f>
        <v>822494.81781884248</v>
      </c>
      <c r="L2" s="361">
        <v>43831</v>
      </c>
    </row>
    <row r="3" spans="1:12">
      <c r="A3" s="145" t="s">
        <v>2</v>
      </c>
      <c r="B3" s="209">
        <f>+Estado!B$23*'CALCULO GARANTIA 2do Sem'!Q7</f>
        <v>1145088.2253106788</v>
      </c>
      <c r="C3" s="209">
        <f>+Estado!B$24*'CALCULO GARANTIA 2do Sem'!Q7</f>
        <v>152069.75278112682</v>
      </c>
      <c r="D3" s="209">
        <f>+Estado!B$25*'Art.14 Frac.III 1er Sem'!Q6</f>
        <v>264635.45581329078</v>
      </c>
      <c r="E3" s="209">
        <f>+Estado!B$26*'CALCULO GARANTIA 2do Sem'!Q7</f>
        <v>36462.272807976253</v>
      </c>
      <c r="F3" s="209">
        <f>+Estado!B$27*'CALCULO GARANTIA 2do Sem'!Q7</f>
        <v>37338.493501182049</v>
      </c>
      <c r="G3" s="209">
        <f>+Estado!B$28*'CALCULO GARANTIA 2do Sem'!Q7</f>
        <v>4110.5761081736619</v>
      </c>
      <c r="H3" s="209">
        <f>+Estado!B$29*'CALCULO GARANTIA 2do Sem'!Q7</f>
        <v>35633.080233971516</v>
      </c>
      <c r="I3" s="209">
        <f>+Estado!B$30*'CALCULO GARANTIA 2do Sem'!Q7</f>
        <v>7844.0641895612416</v>
      </c>
      <c r="J3" s="209">
        <f>+Estado!B$31*'COEF Art 14 F II 1er Sem'!N7</f>
        <v>16394.650710099955</v>
      </c>
      <c r="K3" s="210">
        <f t="shared" si="0"/>
        <v>1699576.571456061</v>
      </c>
      <c r="L3" s="361">
        <v>43831</v>
      </c>
    </row>
    <row r="4" spans="1:12">
      <c r="A4" s="145" t="s">
        <v>247</v>
      </c>
      <c r="B4" s="209">
        <f>+Estado!B$23*'CALCULO GARANTIA 2do Sem'!Q8</f>
        <v>1191229.647187558</v>
      </c>
      <c r="C4" s="209">
        <f>+Estado!B$24*'CALCULO GARANTIA 2do Sem'!Q8</f>
        <v>158197.41566569015</v>
      </c>
      <c r="D4" s="209">
        <f>+Estado!B$25*'Art.14 Frac.III 1er Sem'!Q7</f>
        <v>234985.33415900928</v>
      </c>
      <c r="E4" s="209">
        <f>+Estado!B$26*'CALCULO GARANTIA 2do Sem'!Q8</f>
        <v>37931.523015108745</v>
      </c>
      <c r="F4" s="209">
        <f>+Estado!B$27*'CALCULO GARANTIA 2do Sem'!Q8</f>
        <v>38843.051091421636</v>
      </c>
      <c r="G4" s="209">
        <f>+Estado!B$28*'CALCULO GARANTIA 2do Sem'!Q8</f>
        <v>4276.2121021275789</v>
      </c>
      <c r="H4" s="209">
        <f>+Estado!B$29*'CALCULO GARANTIA 2do Sem'!Q8</f>
        <v>37068.918059831864</v>
      </c>
      <c r="I4" s="209">
        <f>+Estado!B$30*'CALCULO GARANTIA 2do Sem'!Q8</f>
        <v>8160.1413851866428</v>
      </c>
      <c r="J4" s="209">
        <f>+Estado!B$31*'COEF Art 14 F II 1er Sem'!N8</f>
        <v>14995.080659791935</v>
      </c>
      <c r="K4" s="210">
        <f t="shared" si="0"/>
        <v>1725687.3233257257</v>
      </c>
      <c r="L4" s="361">
        <v>43831</v>
      </c>
    </row>
    <row r="5" spans="1:12">
      <c r="A5" s="145" t="s">
        <v>4</v>
      </c>
      <c r="B5" s="209">
        <f>+Estado!B$23*'CALCULO GARANTIA 2do Sem'!Q9</f>
        <v>3294863.0151992515</v>
      </c>
      <c r="C5" s="209">
        <f>+Estado!B$24*'CALCULO GARANTIA 2do Sem'!Q9</f>
        <v>437563.66810346558</v>
      </c>
      <c r="D5" s="209">
        <f>+Estado!B$25*'Art.14 Frac.III 1er Sem'!Q8</f>
        <v>379951.9828548645</v>
      </c>
      <c r="E5" s="209">
        <f>+Estado!B$26*'CALCULO GARANTIA 2do Sem'!Q9</f>
        <v>104916.1029426454</v>
      </c>
      <c r="F5" s="209">
        <f>+Estado!B$27*'CALCULO GARANTIA 2do Sem'!Q9</f>
        <v>107437.32977161986</v>
      </c>
      <c r="G5" s="209">
        <f>+Estado!B$28*'CALCULO GARANTIA 2do Sem'!Q9</f>
        <v>11827.721996100739</v>
      </c>
      <c r="H5" s="209">
        <f>+Estado!B$29*'CALCULO GARANTIA 2do Sem'!Q9</f>
        <v>102530.19425528219</v>
      </c>
      <c r="I5" s="209">
        <f>+Estado!B$30*'CALCULO GARANTIA 2do Sem'!Q9</f>
        <v>22570.415462985024</v>
      </c>
      <c r="J5" s="209">
        <f>+Estado!B$31*'COEF Art 14 F II 1er Sem'!N9</f>
        <v>109717.63709234698</v>
      </c>
      <c r="K5" s="210">
        <f t="shared" si="0"/>
        <v>4571378.0676785624</v>
      </c>
      <c r="L5" s="361">
        <v>43831</v>
      </c>
    </row>
    <row r="6" spans="1:12">
      <c r="A6" s="145" t="s">
        <v>5</v>
      </c>
      <c r="B6" s="209">
        <f>+Estado!B$23*'CALCULO GARANTIA 2do Sem'!Q10</f>
        <v>4161333.440905632</v>
      </c>
      <c r="C6" s="209">
        <f>+Estado!B$24*'CALCULO GARANTIA 2do Sem'!Q10</f>
        <v>552632.48159473832</v>
      </c>
      <c r="D6" s="209">
        <f>+Estado!B$25*'Art.14 Frac.III 1er Sem'!Q9</f>
        <v>87798.98043759189</v>
      </c>
      <c r="E6" s="209">
        <f>+Estado!B$26*'CALCULO GARANTIA 2do Sem'!Q10</f>
        <v>132506.53688809762</v>
      </c>
      <c r="F6" s="209">
        <f>+Estado!B$27*'CALCULO GARANTIA 2do Sem'!Q10</f>
        <v>135690.78626876129</v>
      </c>
      <c r="G6" s="209">
        <f>+Estado!B$28*'CALCULO GARANTIA 2do Sem'!Q10</f>
        <v>14938.130916235581</v>
      </c>
      <c r="H6" s="209">
        <f>+Estado!B$29*'CALCULO GARANTIA 2do Sem'!Q10</f>
        <v>129493.19109439656</v>
      </c>
      <c r="I6" s="209">
        <f>+Estado!B$30*'CALCULO GARANTIA 2do Sem'!Q10</f>
        <v>28505.896666412191</v>
      </c>
      <c r="J6" s="209">
        <f>+Estado!B$31*'COEF Art 14 F II 1er Sem'!N10</f>
        <v>71441.708003813226</v>
      </c>
      <c r="K6" s="210">
        <f t="shared" si="0"/>
        <v>5314341.1527756788</v>
      </c>
      <c r="L6" s="361">
        <v>43831</v>
      </c>
    </row>
    <row r="7" spans="1:12">
      <c r="A7" s="145" t="s">
        <v>6</v>
      </c>
      <c r="B7" s="209">
        <f>+Estado!B$23*'CALCULO GARANTIA 2do Sem'!Q11</f>
        <v>28390436.853083465</v>
      </c>
      <c r="C7" s="209">
        <f>+Estado!B$24*'CALCULO GARANTIA 2do Sem'!Q11</f>
        <v>3770300.5045093726</v>
      </c>
      <c r="D7" s="209">
        <f>+Estado!B$25*'Art.14 Frac.III 1er Sem'!Q10</f>
        <v>680444.63020973571</v>
      </c>
      <c r="E7" s="209">
        <f>+Estado!B$26*'CALCULO GARANTIA 2do Sem'!Q11</f>
        <v>904017.55148071062</v>
      </c>
      <c r="F7" s="209">
        <f>+Estado!B$27*'CALCULO GARANTIA 2do Sem'!Q11</f>
        <v>925741.89350953104</v>
      </c>
      <c r="G7" s="209">
        <f>+Estado!B$28*'CALCULO GARANTIA 2do Sem'!Q11</f>
        <v>101914.46287663578</v>
      </c>
      <c r="H7" s="209">
        <f>+Estado!B$29*'CALCULO GARANTIA 2do Sem'!Q11</f>
        <v>883459.1884734059</v>
      </c>
      <c r="I7" s="209">
        <f>+Estado!B$30*'CALCULO GARANTIA 2do Sem'!Q11</f>
        <v>194479.69520850765</v>
      </c>
      <c r="J7" s="209">
        <f>+Estado!B$31*'COEF Art 14 F II 1er Sem'!N11</f>
        <v>1590845.1928258426</v>
      </c>
      <c r="K7" s="210">
        <f t="shared" si="0"/>
        <v>37441639.972177193</v>
      </c>
      <c r="L7" s="361">
        <v>43831</v>
      </c>
    </row>
    <row r="8" spans="1:12">
      <c r="A8" s="145" t="s">
        <v>7</v>
      </c>
      <c r="B8" s="209">
        <f>+Estado!B$23*'CALCULO GARANTIA 2do Sem'!Q12</f>
        <v>4750188.9997766213</v>
      </c>
      <c r="C8" s="209">
        <f>+Estado!B$24*'CALCULO GARANTIA 2do Sem'!Q12</f>
        <v>630833.54705151415</v>
      </c>
      <c r="D8" s="209">
        <f>+Estado!B$25*'Art.14 Frac.III 1er Sem'!Q11</f>
        <v>0</v>
      </c>
      <c r="E8" s="209">
        <f>+Estado!B$26*'CALCULO GARANTIA 2do Sem'!Q12</f>
        <v>151257.0676834186</v>
      </c>
      <c r="F8" s="209">
        <f>+Estado!B$27*'CALCULO GARANTIA 2do Sem'!Q12</f>
        <v>154891.90891769429</v>
      </c>
      <c r="G8" s="209">
        <f>+Estado!B$28*'CALCULO GARANTIA 2do Sem'!Q12</f>
        <v>17051.972922430006</v>
      </c>
      <c r="H8" s="209">
        <f>+Estado!B$29*'CALCULO GARANTIA 2do Sem'!Q12</f>
        <v>147817.31399748308</v>
      </c>
      <c r="I8" s="209">
        <f>+Estado!B$30*'CALCULO GARANTIA 2do Sem'!Q12</f>
        <v>32539.6651569674</v>
      </c>
      <c r="J8" s="209">
        <f>+Estado!B$31*'COEF Art 14 F II 1er Sem'!N12</f>
        <v>82220.361771483091</v>
      </c>
      <c r="K8" s="210">
        <f t="shared" si="0"/>
        <v>5966800.8372776117</v>
      </c>
      <c r="L8" s="361">
        <v>43831</v>
      </c>
    </row>
    <row r="9" spans="1:12">
      <c r="A9" s="145" t="s">
        <v>8</v>
      </c>
      <c r="B9" s="209">
        <f>+Estado!B$23*'CALCULO GARANTIA 2do Sem'!Q13</f>
        <v>755305.22537342983</v>
      </c>
      <c r="C9" s="209">
        <f>+Estado!B$24*'CALCULO GARANTIA 2do Sem'!Q13</f>
        <v>100305.87718746986</v>
      </c>
      <c r="D9" s="209">
        <f>+Estado!B$25*'Art.14 Frac.III 1er Sem'!Q12</f>
        <v>354257.49480159511</v>
      </c>
      <c r="E9" s="209">
        <f>+Estado!B$26*'CALCULO GARANTIA 2do Sem'!Q13</f>
        <v>24050.675373405356</v>
      </c>
      <c r="F9" s="209">
        <f>+Estado!B$27*'CALCULO GARANTIA 2do Sem'!Q13</f>
        <v>24628.634393094959</v>
      </c>
      <c r="G9" s="209">
        <f>+Estado!B$28*'CALCULO GARANTIA 2do Sem'!Q13</f>
        <v>2711.354064405285</v>
      </c>
      <c r="H9" s="209">
        <f>+Estado!B$29*'CALCULO GARANTIA 2do Sem'!Q13</f>
        <v>23503.736307800431</v>
      </c>
      <c r="I9" s="209">
        <f>+Estado!B$30*'CALCULO GARANTIA 2do Sem'!Q13</f>
        <v>5173.9792092725065</v>
      </c>
      <c r="J9" s="209">
        <f>+Estado!B$31*'COEF Art 14 F II 1er Sem'!N13</f>
        <v>14834.182666060837</v>
      </c>
      <c r="K9" s="210">
        <f t="shared" si="0"/>
        <v>1304771.1593765342</v>
      </c>
      <c r="L9" s="361">
        <v>43831</v>
      </c>
    </row>
    <row r="10" spans="1:12">
      <c r="A10" s="145" t="s">
        <v>9</v>
      </c>
      <c r="B10" s="209">
        <f>+Estado!B$23*'CALCULO GARANTIA 2do Sem'!Q14</f>
        <v>7507881.7359570228</v>
      </c>
      <c r="C10" s="209">
        <f>+Estado!B$24*'CALCULO GARANTIA 2do Sem'!Q14</f>
        <v>997060.04678124818</v>
      </c>
      <c r="D10" s="209">
        <f>+Estado!B$25*'Art.14 Frac.III 1er Sem'!Q13</f>
        <v>191214.90329256625</v>
      </c>
      <c r="E10" s="209">
        <f>+Estado!B$26*'CALCULO GARANTIA 2do Sem'!Q14</f>
        <v>239068.41937197794</v>
      </c>
      <c r="F10" s="209">
        <f>+Estado!B$27*'CALCULO GARANTIA 2do Sem'!Q14</f>
        <v>244813.44512089132</v>
      </c>
      <c r="G10" s="209">
        <f>+Estado!B$28*'CALCULO GARANTIA 2do Sem'!Q14</f>
        <v>26951.389949403339</v>
      </c>
      <c r="H10" s="209">
        <f>+Estado!B$29*'CALCULO GARANTIA 2do Sem'!Q14</f>
        <v>233631.73803655306</v>
      </c>
      <c r="I10" s="209">
        <f>+Estado!B$30*'CALCULO GARANTIA 2do Sem'!Q14</f>
        <v>51430.365768107564</v>
      </c>
      <c r="J10" s="209">
        <f>+Estado!B$31*'COEF Art 14 F II 1er Sem'!N14</f>
        <v>256847.06889712863</v>
      </c>
      <c r="K10" s="210">
        <f t="shared" si="0"/>
        <v>9748899.1131748967</v>
      </c>
      <c r="L10" s="361">
        <v>43831</v>
      </c>
    </row>
    <row r="11" spans="1:12">
      <c r="A11" s="145" t="s">
        <v>10</v>
      </c>
      <c r="B11" s="209">
        <f>+Estado!B$23*'CALCULO GARANTIA 2do Sem'!Q15</f>
        <v>1247425.6581186806</v>
      </c>
      <c r="C11" s="209">
        <f>+Estado!B$24*'CALCULO GARANTIA 2do Sem'!Q15</f>
        <v>165660.34585804516</v>
      </c>
      <c r="D11" s="209">
        <f>+Estado!B$25*'Art.14 Frac.III 1er Sem'!Q14</f>
        <v>384374.75975700089</v>
      </c>
      <c r="E11" s="209">
        <f>+Estado!B$26*'CALCULO GARANTIA 2do Sem'!Q15</f>
        <v>39720.934726799933</v>
      </c>
      <c r="F11" s="209">
        <f>+Estado!B$27*'CALCULO GARANTIA 2do Sem'!Q15</f>
        <v>40675.463950592188</v>
      </c>
      <c r="G11" s="209">
        <f>+Estado!B$28*'CALCULO GARANTIA 2do Sem'!Q15</f>
        <v>4477.9415189552346</v>
      </c>
      <c r="H11" s="209">
        <f>+Estado!B$29*'CALCULO GARANTIA 2do Sem'!Q15</f>
        <v>38817.636562106687</v>
      </c>
      <c r="I11" s="209">
        <f>+Estado!B$30*'CALCULO GARANTIA 2do Sem'!Q15</f>
        <v>8545.0943584140223</v>
      </c>
      <c r="J11" s="209">
        <f>+Estado!B$31*'COEF Art 14 F II 1er Sem'!N15</f>
        <v>98895.938030158359</v>
      </c>
      <c r="K11" s="210">
        <f t="shared" si="0"/>
        <v>2028593.7728807528</v>
      </c>
      <c r="L11" s="361">
        <v>43831</v>
      </c>
    </row>
    <row r="12" spans="1:12">
      <c r="A12" s="145" t="s">
        <v>11</v>
      </c>
      <c r="B12" s="209">
        <f>+Estado!B$23*'CALCULO GARANTIA 2do Sem'!Q16</f>
        <v>1812324.3069585389</v>
      </c>
      <c r="C12" s="209">
        <f>+Estado!B$24*'CALCULO GARANTIA 2do Sem'!Q16</f>
        <v>240679.89105698635</v>
      </c>
      <c r="D12" s="209">
        <f>+Estado!B$25*'Art.14 Frac.III 1er Sem'!Q15</f>
        <v>200354.09469513493</v>
      </c>
      <c r="E12" s="209">
        <f>+Estado!B$26*'CALCULO GARANTIA 2do Sem'!Q16</f>
        <v>57708.621777959423</v>
      </c>
      <c r="F12" s="209">
        <f>+Estado!B$27*'CALCULO GARANTIA 2do Sem'!Q16</f>
        <v>59095.411044896544</v>
      </c>
      <c r="G12" s="209">
        <f>+Estado!B$28*'CALCULO GARANTIA 2do Sem'!Q16</f>
        <v>6505.7842983451783</v>
      </c>
      <c r="H12" s="209">
        <f>+Estado!B$29*'CALCULO GARANTIA 2do Sem'!Q16</f>
        <v>56396.263634890944</v>
      </c>
      <c r="I12" s="209">
        <f>+Estado!B$30*'CALCULO GARANTIA 2do Sem'!Q16</f>
        <v>12414.753624968827</v>
      </c>
      <c r="J12" s="209">
        <f>+Estado!B$31*'COEF Art 14 F II 1er Sem'!N16</f>
        <v>30347.255885479255</v>
      </c>
      <c r="K12" s="210">
        <f t="shared" si="0"/>
        <v>2475826.3829771997</v>
      </c>
      <c r="L12" s="361">
        <v>43831</v>
      </c>
    </row>
    <row r="13" spans="1:12">
      <c r="A13" s="145" t="s">
        <v>12</v>
      </c>
      <c r="B13" s="209">
        <f>+Estado!B$23*'CALCULO GARANTIA 2do Sem'!Q17</f>
        <v>3811583.189381348</v>
      </c>
      <c r="C13" s="209">
        <f>+Estado!B$24*'CALCULO GARANTIA 2do Sem'!Q17</f>
        <v>506185.02618578542</v>
      </c>
      <c r="D13" s="209">
        <f>+Estado!B$25*'Art.14 Frac.III 1er Sem'!Q16</f>
        <v>281759.04116965533</v>
      </c>
      <c r="E13" s="209">
        <f>+Estado!B$26*'CALCULO GARANTIA 2do Sem'!Q17</f>
        <v>121369.67528751939</v>
      </c>
      <c r="F13" s="209">
        <f>+Estado!B$27*'CALCULO GARANTIA 2do Sem'!Q17</f>
        <v>124286.29602519675</v>
      </c>
      <c r="G13" s="209">
        <f>+Estado!B$28*'CALCULO GARANTIA 2do Sem'!Q17</f>
        <v>13682.61627905259</v>
      </c>
      <c r="H13" s="209">
        <f>+Estado!B$29*'CALCULO GARANTIA 2do Sem'!Q17</f>
        <v>118609.59409379408</v>
      </c>
      <c r="I13" s="209">
        <f>+Estado!B$30*'CALCULO GARANTIA 2do Sem'!Q17</f>
        <v>26110.043349059866</v>
      </c>
      <c r="J13" s="209">
        <f>+Estado!B$31*'COEF Art 14 F II 1er Sem'!N17</f>
        <v>55408.691488869517</v>
      </c>
      <c r="K13" s="210">
        <f t="shared" si="0"/>
        <v>5058994.1732602818</v>
      </c>
      <c r="L13" s="361">
        <v>43831</v>
      </c>
    </row>
    <row r="14" spans="1:12">
      <c r="A14" s="145" t="s">
        <v>13</v>
      </c>
      <c r="B14" s="209">
        <f>+Estado!B$23*'CALCULO GARANTIA 2do Sem'!Q18</f>
        <v>1939369.9354993065</v>
      </c>
      <c r="C14" s="209">
        <f>+Estado!B$24*'CALCULO GARANTIA 2do Sem'!Q18</f>
        <v>257551.77646902582</v>
      </c>
      <c r="D14" s="209">
        <f>+Estado!B$25*'Art.14 Frac.III 1er Sem'!Q17</f>
        <v>235963.13009284786</v>
      </c>
      <c r="E14" s="209">
        <f>+Estado!B$26*'CALCULO GARANTIA 2do Sem'!Q18</f>
        <v>61754.050125331916</v>
      </c>
      <c r="F14" s="209">
        <f>+Estado!B$27*'CALCULO GARANTIA 2do Sem'!Q18</f>
        <v>63238.054616605623</v>
      </c>
      <c r="G14" s="209">
        <f>+Estado!B$28*'CALCULO GARANTIA 2do Sem'!Q18</f>
        <v>6961.8458609255613</v>
      </c>
      <c r="H14" s="209">
        <f>+Estado!B$29*'CALCULO GARANTIA 2do Sem'!Q18</f>
        <v>60349.694449307244</v>
      </c>
      <c r="I14" s="209">
        <f>+Estado!B$30*'CALCULO GARANTIA 2do Sem'!Q18</f>
        <v>13285.039462557066</v>
      </c>
      <c r="J14" s="209">
        <f>+Estado!B$31*'COEF Art 14 F II 1er Sem'!N18</f>
        <v>110630.26243774667</v>
      </c>
      <c r="K14" s="210">
        <f t="shared" si="0"/>
        <v>2749103.7890136549</v>
      </c>
      <c r="L14" s="361">
        <v>43831</v>
      </c>
    </row>
    <row r="15" spans="1:12">
      <c r="A15" s="145" t="s">
        <v>14</v>
      </c>
      <c r="B15" s="209">
        <f>+Estado!B$23*'CALCULO GARANTIA 2do Sem'!Q19</f>
        <v>10622652.213968199</v>
      </c>
      <c r="C15" s="209">
        <f>+Estado!B$24*'CALCULO GARANTIA 2do Sem'!Q19</f>
        <v>1410707.1056640695</v>
      </c>
      <c r="D15" s="209">
        <f>+Estado!B$25*'Art.14 Frac.III 1er Sem'!Q18</f>
        <v>215153.28888389244</v>
      </c>
      <c r="E15" s="209">
        <f>+Estado!B$26*'CALCULO GARANTIA 2do Sem'!Q19</f>
        <v>338249.95699774515</v>
      </c>
      <c r="F15" s="209">
        <f>+Estado!B$27*'CALCULO GARANTIA 2do Sem'!Q19</f>
        <v>346378.40289463836</v>
      </c>
      <c r="G15" s="209">
        <f>+Estado!B$28*'CALCULO GARANTIA 2do Sem'!Q19</f>
        <v>38132.625444060206</v>
      </c>
      <c r="H15" s="209">
        <f>+Estado!B$29*'CALCULO GARANTIA 2do Sem'!Q19</f>
        <v>330557.77735833998</v>
      </c>
      <c r="I15" s="209">
        <f>+Estado!B$30*'CALCULO GARANTIA 2do Sem'!Q19</f>
        <v>72767.114348018193</v>
      </c>
      <c r="J15" s="209">
        <f>+Estado!B$31*'COEF Art 14 F II 1er Sem'!N19</f>
        <v>180174.70270795279</v>
      </c>
      <c r="K15" s="210">
        <f t="shared" si="0"/>
        <v>13554773.188266914</v>
      </c>
      <c r="L15" s="361">
        <v>43831</v>
      </c>
    </row>
    <row r="16" spans="1:12">
      <c r="A16" s="145" t="s">
        <v>15</v>
      </c>
      <c r="B16" s="209">
        <f>+Estado!B$23*'CALCULO GARANTIA 2do Sem'!Q20</f>
        <v>1356096.3870882094</v>
      </c>
      <c r="C16" s="209">
        <f>+Estado!B$24*'CALCULO GARANTIA 2do Sem'!Q20</f>
        <v>180092.01192854159</v>
      </c>
      <c r="D16" s="209">
        <f>+Estado!B$25*'Art.14 Frac.III 1er Sem'!Q19</f>
        <v>109883.49387671167</v>
      </c>
      <c r="E16" s="209">
        <f>+Estado!B$26*'CALCULO GARANTIA 2do Sem'!Q20</f>
        <v>43181.263527974668</v>
      </c>
      <c r="F16" s="209">
        <f>+Estado!B$27*'CALCULO GARANTIA 2do Sem'!Q20</f>
        <v>44218.947516058579</v>
      </c>
      <c r="G16" s="209">
        <f>+Estado!B$28*'CALCULO GARANTIA 2do Sem'!Q20</f>
        <v>4868.0418555810566</v>
      </c>
      <c r="H16" s="209">
        <f>+Estado!B$29*'CALCULO GARANTIA 2do Sem'!Q20</f>
        <v>42199.273643742723</v>
      </c>
      <c r="I16" s="209">
        <f>+Estado!B$30*'CALCULO GARANTIA 2do Sem'!Q20</f>
        <v>9289.5087665982683</v>
      </c>
      <c r="J16" s="209">
        <f>+Estado!B$31*'COEF Art 14 F II 1er Sem'!N20</f>
        <v>17320.332455429823</v>
      </c>
      <c r="K16" s="210">
        <f t="shared" si="0"/>
        <v>1807149.2606588479</v>
      </c>
      <c r="L16" s="361">
        <v>43831</v>
      </c>
    </row>
    <row r="17" spans="1:12">
      <c r="A17" s="145" t="s">
        <v>16</v>
      </c>
      <c r="B17" s="209">
        <f>+Estado!B$23*'CALCULO GARANTIA 2do Sem'!Q21</f>
        <v>944349.17836412578</v>
      </c>
      <c r="C17" s="209">
        <f>+Estado!B$24*'CALCULO GARANTIA 2do Sem'!Q21</f>
        <v>125411.25034617331</v>
      </c>
      <c r="D17" s="209">
        <f>+Estado!B$25*'Art.14 Frac.III 1er Sem'!Q20</f>
        <v>336338.45314240438</v>
      </c>
      <c r="E17" s="209">
        <f>+Estado!B$26*'CALCULO GARANTIA 2do Sem'!Q21</f>
        <v>30070.274592299455</v>
      </c>
      <c r="F17" s="209">
        <f>+Estado!B$27*'CALCULO GARANTIA 2do Sem'!Q21</f>
        <v>30792.889909970752</v>
      </c>
      <c r="G17" s="209">
        <f>+Estado!B$28*'CALCULO GARANTIA 2do Sem'!Q21</f>
        <v>3389.9738767323452</v>
      </c>
      <c r="H17" s="209">
        <f>+Estado!B$29*'CALCULO GARANTIA 2do Sem'!Q21</f>
        <v>29386.443155857469</v>
      </c>
      <c r="I17" s="209">
        <f>+Estado!B$30*'CALCULO GARANTIA 2do Sem'!Q21</f>
        <v>6468.9649310103159</v>
      </c>
      <c r="J17" s="209">
        <f>+Estado!B$31*'COEF Art 14 F II 1er Sem'!N21</f>
        <v>11463.420841131714</v>
      </c>
      <c r="K17" s="210">
        <f t="shared" si="0"/>
        <v>1517670.8491597057</v>
      </c>
      <c r="L17" s="361">
        <v>43831</v>
      </c>
    </row>
    <row r="18" spans="1:12">
      <c r="A18" s="145" t="s">
        <v>17</v>
      </c>
      <c r="B18" s="209">
        <f>+Estado!B$23*'CALCULO GARANTIA 2do Sem'!Q22</f>
        <v>8282068.9727133289</v>
      </c>
      <c r="C18" s="209">
        <f>+Estado!B$24*'CALCULO GARANTIA 2do Sem'!Q22</f>
        <v>1099873.4886607097</v>
      </c>
      <c r="D18" s="209">
        <f>+Estado!B$25*'Art.14 Frac.III 1er Sem'!Q21</f>
        <v>169784.16549646025</v>
      </c>
      <c r="E18" s="209">
        <f>+Estado!B$26*'CALCULO GARANTIA 2do Sem'!Q22</f>
        <v>263720.34191131144</v>
      </c>
      <c r="F18" s="209">
        <f>+Estado!B$27*'CALCULO GARANTIA 2do Sem'!Q22</f>
        <v>270057.77518155589</v>
      </c>
      <c r="G18" s="209">
        <f>+Estado!B$28*'CALCULO GARANTIA 2do Sem'!Q22</f>
        <v>29730.525642463181</v>
      </c>
      <c r="H18" s="209">
        <f>+Estado!B$29*'CALCULO GARANTIA 2do Sem'!Q22</f>
        <v>257723.04848206</v>
      </c>
      <c r="I18" s="209">
        <f>+Estado!B$30*'CALCULO GARANTIA 2do Sem'!Q22</f>
        <v>56733.690215625902</v>
      </c>
      <c r="J18" s="209">
        <f>+Estado!B$31*'COEF Art 14 F II 1er Sem'!N22</f>
        <v>166617.86592159202</v>
      </c>
      <c r="K18" s="210">
        <f t="shared" si="0"/>
        <v>10596309.874225112</v>
      </c>
      <c r="L18" s="361">
        <v>43831</v>
      </c>
    </row>
    <row r="19" spans="1:12">
      <c r="A19" s="145" t="s">
        <v>18</v>
      </c>
      <c r="B19" s="209">
        <f>+Estado!B$23*'CALCULO GARANTIA 2do Sem'!Q23</f>
        <v>10158241.991773045</v>
      </c>
      <c r="C19" s="209">
        <f>+Estado!B$24*'CALCULO GARANTIA 2do Sem'!Q23</f>
        <v>1349032.6022352318</v>
      </c>
      <c r="D19" s="209">
        <f>+Estado!B$25*'Art.14 Frac.III 1er Sem'!Q22</f>
        <v>274450.41422358446</v>
      </c>
      <c r="E19" s="209">
        <f>+Estado!B$26*'CALCULO GARANTIA 2do Sem'!Q23</f>
        <v>323462.05520799587</v>
      </c>
      <c r="F19" s="209">
        <f>+Estado!B$27*'CALCULO GARANTIA 2do Sem'!Q23</f>
        <v>331235.13473413343</v>
      </c>
      <c r="G19" s="209">
        <f>+Estado!B$28*'CALCULO GARANTIA 2do Sem'!Q23</f>
        <v>36465.510612598999</v>
      </c>
      <c r="H19" s="209">
        <f>+Estado!B$29*'CALCULO GARANTIA 2do Sem'!Q23</f>
        <v>316106.16887684795</v>
      </c>
      <c r="I19" s="209">
        <f>+Estado!B$30*'CALCULO GARANTIA 2do Sem'!Q23</f>
        <v>69585.819219253055</v>
      </c>
      <c r="J19" s="209">
        <f>+Estado!B$31*'COEF Art 14 F II 1er Sem'!N23</f>
        <v>651269.04584353033</v>
      </c>
      <c r="K19" s="210">
        <f t="shared" si="0"/>
        <v>13509848.742726222</v>
      </c>
      <c r="L19" s="361">
        <v>43831</v>
      </c>
    </row>
    <row r="20" spans="1:12">
      <c r="A20" s="145" t="s">
        <v>19</v>
      </c>
      <c r="B20" s="209">
        <f>+Estado!B$23*'CALCULO GARANTIA 2do Sem'!Q24</f>
        <v>1591816.5319795657</v>
      </c>
      <c r="C20" s="209">
        <f>+Estado!B$24*'CALCULO GARANTIA 2do Sem'!Q24</f>
        <v>211396.06638201783</v>
      </c>
      <c r="D20" s="209">
        <f>+Estado!B$25*'Art.14 Frac.III 1er Sem'!Q23</f>
        <v>112368.08110071115</v>
      </c>
      <c r="E20" s="209">
        <f>+Estado!B$26*'CALCULO GARANTIA 2do Sem'!Q24</f>
        <v>50687.141275545087</v>
      </c>
      <c r="F20" s="209">
        <f>+Estado!B$27*'CALCULO GARANTIA 2do Sem'!Q24</f>
        <v>51905.198150358519</v>
      </c>
      <c r="G20" s="209">
        <f>+Estado!B$28*'CALCULO GARANTIA 2do Sem'!Q24</f>
        <v>5714.2173505240371</v>
      </c>
      <c r="H20" s="209">
        <f>+Estado!B$29*'CALCULO GARANTIA 2do Sem'!Q24</f>
        <v>49534.459396262544</v>
      </c>
      <c r="I20" s="209">
        <f>+Estado!B$30*'CALCULO GARANTIA 2do Sem'!Q24</f>
        <v>10904.23495662508</v>
      </c>
      <c r="J20" s="209">
        <f>+Estado!B$31*'COEF Art 14 F II 1er Sem'!N24</f>
        <v>23881.017942160153</v>
      </c>
      <c r="K20" s="210">
        <f t="shared" si="0"/>
        <v>2108206.9485337706</v>
      </c>
      <c r="L20" s="361">
        <v>43831</v>
      </c>
    </row>
    <row r="21" spans="1:12">
      <c r="A21" s="145" t="s">
        <v>20</v>
      </c>
      <c r="B21" s="209">
        <f>+Estado!B$23*'CALCULO GARANTIA 2do Sem'!Q25</f>
        <v>21759189.868852478</v>
      </c>
      <c r="C21" s="209">
        <f>+Estado!B$24*'CALCULO GARANTIA 2do Sem'!Q25</f>
        <v>2889659.1117913555</v>
      </c>
      <c r="D21" s="209">
        <f>+Estado!B$25*'Art.14 Frac.III 1er Sem'!Q24</f>
        <v>415900.61440642964</v>
      </c>
      <c r="E21" s="209">
        <f>+Estado!B$26*'CALCULO GARANTIA 2do Sem'!Q25</f>
        <v>692863.22183899337</v>
      </c>
      <c r="F21" s="209">
        <f>+Estado!B$27*'CALCULO GARANTIA 2do Sem'!Q25</f>
        <v>709513.3384056096</v>
      </c>
      <c r="G21" s="209">
        <f>+Estado!B$28*'CALCULO GARANTIA 2do Sem'!Q25</f>
        <v>78109.969198095874</v>
      </c>
      <c r="H21" s="209">
        <f>+Estado!B$29*'CALCULO GARANTIA 2do Sem'!Q25</f>
        <v>677106.7427688184</v>
      </c>
      <c r="I21" s="209">
        <f>+Estado!B$30*'CALCULO GARANTIA 2do Sem'!Q25</f>
        <v>149054.43813975246</v>
      </c>
      <c r="J21" s="209">
        <f>+Estado!B$31*'COEF Art 14 F II 1er Sem'!N25</f>
        <v>1108400.6471348207</v>
      </c>
      <c r="K21" s="210">
        <f t="shared" si="0"/>
        <v>28479797.952536348</v>
      </c>
      <c r="L21" s="361">
        <v>43831</v>
      </c>
    </row>
    <row r="22" spans="1:12">
      <c r="A22" s="145" t="s">
        <v>21</v>
      </c>
      <c r="B22" s="209">
        <f>+Estado!B$23*'CALCULO GARANTIA 2do Sem'!Q26</f>
        <v>3212662.1458970946</v>
      </c>
      <c r="C22" s="209">
        <f>+Estado!B$24*'CALCULO GARANTIA 2do Sem'!Q26</f>
        <v>426647.24647160299</v>
      </c>
      <c r="D22" s="209">
        <f>+Estado!B$25*'Art.14 Frac.III 1er Sem'!Q25</f>
        <v>323193.27446542185</v>
      </c>
      <c r="E22" s="209">
        <f>+Estado!B$26*'CALCULO GARANTIA 2do Sem'!Q26</f>
        <v>102298.63604769515</v>
      </c>
      <c r="F22" s="209">
        <f>+Estado!B$27*'CALCULO GARANTIA 2do Sem'!Q26</f>
        <v>104756.96283011424</v>
      </c>
      <c r="G22" s="209">
        <f>+Estado!B$28*'CALCULO GARANTIA 2do Sem'!Q26</f>
        <v>11532.641737692811</v>
      </c>
      <c r="H22" s="209">
        <f>+Estado!B$29*'CALCULO GARANTIA 2do Sem'!Q26</f>
        <v>99972.251464148125</v>
      </c>
      <c r="I22" s="209">
        <f>+Estado!B$30*'CALCULO GARANTIA 2do Sem'!Q26</f>
        <v>22007.324444326692</v>
      </c>
      <c r="J22" s="209">
        <f>+Estado!B$31*'COEF Art 14 F II 1er Sem'!N26</f>
        <v>60836.722996165016</v>
      </c>
      <c r="K22" s="210">
        <f t="shared" si="0"/>
        <v>4363907.2063542614</v>
      </c>
      <c r="L22" s="361">
        <v>43831</v>
      </c>
    </row>
    <row r="23" spans="1:12">
      <c r="A23" s="145" t="s">
        <v>22</v>
      </c>
      <c r="B23" s="209">
        <f>+Estado!B$23*'CALCULO GARANTIA 2do Sem'!Q27</f>
        <v>515312.37554234499</v>
      </c>
      <c r="C23" s="209">
        <f>+Estado!B$24*'CALCULO GARANTIA 2do Sem'!Q27</f>
        <v>68434.399919288728</v>
      </c>
      <c r="D23" s="209">
        <f>+Estado!B$25*'Art.14 Frac.III 1er Sem'!Q26</f>
        <v>423533.21810309001</v>
      </c>
      <c r="E23" s="209">
        <f>+Estado!B$26*'CALCULO GARANTIA 2do Sem'!Q27</f>
        <v>16408.744761350983</v>
      </c>
      <c r="F23" s="209">
        <f>+Estado!B$27*'CALCULO GARANTIA 2do Sem'!Q27</f>
        <v>16803.06142353894</v>
      </c>
      <c r="G23" s="209">
        <f>+Estado!B$28*'CALCULO GARANTIA 2do Sem'!Q27</f>
        <v>1849.8406431311182</v>
      </c>
      <c r="H23" s="209">
        <f>+Estado!B$29*'CALCULO GARANTIA 2do Sem'!Q27</f>
        <v>16035.591684017991</v>
      </c>
      <c r="I23" s="209">
        <f>+Estado!B$30*'CALCULO GARANTIA 2do Sem'!Q27</f>
        <v>3529.9842074026665</v>
      </c>
      <c r="J23" s="209">
        <f>+Estado!B$31*'COEF Art 14 F II 1er Sem'!N27</f>
        <v>4775.8426758378919</v>
      </c>
      <c r="K23" s="210">
        <f t="shared" si="0"/>
        <v>1066683.0589600035</v>
      </c>
      <c r="L23" s="361">
        <v>43831</v>
      </c>
    </row>
    <row r="24" spans="1:12">
      <c r="A24" s="145" t="s">
        <v>23</v>
      </c>
      <c r="B24" s="209">
        <f>+Estado!B$23*'CALCULO GARANTIA 2do Sem'!Q28</f>
        <v>2386407.2065757364</v>
      </c>
      <c r="C24" s="209">
        <f>+Estado!B$24*'CALCULO GARANTIA 2do Sem'!Q28</f>
        <v>316919.12109271024</v>
      </c>
      <c r="D24" s="209">
        <f>+Estado!B$25*'Art.14 Frac.III 1er Sem'!Q27</f>
        <v>0</v>
      </c>
      <c r="E24" s="209">
        <f>+Estado!B$26*'CALCULO GARANTIA 2do Sem'!Q28</f>
        <v>75988.756738352575</v>
      </c>
      <c r="F24" s="209">
        <f>+Estado!B$27*'CALCULO GARANTIA 2do Sem'!Q28</f>
        <v>77814.83383057818</v>
      </c>
      <c r="G24" s="209">
        <f>+Estado!B$28*'CALCULO GARANTIA 2do Sem'!Q28</f>
        <v>8566.5962070845762</v>
      </c>
      <c r="H24" s="209">
        <f>+Estado!B$29*'CALCULO GARANTIA 2do Sem'!Q28</f>
        <v>74260.688026697535</v>
      </c>
      <c r="I24" s="209">
        <f>+Estado!B$30*'CALCULO GARANTIA 2do Sem'!Q28</f>
        <v>16347.326692432665</v>
      </c>
      <c r="J24" s="209">
        <f>+Estado!B$31*'COEF Art 14 F II 1er Sem'!N28</f>
        <v>36485.55732259764</v>
      </c>
      <c r="K24" s="210">
        <f t="shared" si="0"/>
        <v>2992790.0864861896</v>
      </c>
      <c r="L24" s="361">
        <v>43831</v>
      </c>
    </row>
    <row r="25" spans="1:12">
      <c r="A25" s="145" t="s">
        <v>24</v>
      </c>
      <c r="B25" s="209">
        <f>+Estado!B$23*'CALCULO GARANTIA 2do Sem'!Q29</f>
        <v>2325253.9947715048</v>
      </c>
      <c r="C25" s="209">
        <f>+Estado!B$24*'CALCULO GARANTIA 2do Sem'!Q29</f>
        <v>308797.86580836889</v>
      </c>
      <c r="D25" s="209">
        <f>+Estado!B$25*'Art.14 Frac.III 1er Sem'!Q28</f>
        <v>69372.646144853148</v>
      </c>
      <c r="E25" s="209">
        <f>+Estado!B$26*'CALCULO GARANTIA 2do Sem'!Q29</f>
        <v>74041.49621937827</v>
      </c>
      <c r="F25" s="209">
        <f>+Estado!B$27*'CALCULO GARANTIA 2do Sem'!Q29</f>
        <v>75820.778917552423</v>
      </c>
      <c r="G25" s="209">
        <f>+Estado!B$28*'CALCULO GARANTIA 2do Sem'!Q29</f>
        <v>8347.0716972483533</v>
      </c>
      <c r="H25" s="209">
        <f>+Estado!B$29*'CALCULO GARANTIA 2do Sem'!Q29</f>
        <v>72357.710374303962</v>
      </c>
      <c r="I25" s="209">
        <f>+Estado!B$30*'CALCULO GARANTIA 2do Sem'!Q29</f>
        <v>15928.41598477948</v>
      </c>
      <c r="J25" s="209">
        <f>+Estado!B$31*'COEF Art 14 F II 1er Sem'!N29</f>
        <v>177524.06586840155</v>
      </c>
      <c r="K25" s="210">
        <f t="shared" si="0"/>
        <v>3127444.0457863905</v>
      </c>
      <c r="L25" s="361">
        <v>43831</v>
      </c>
    </row>
    <row r="26" spans="1:12">
      <c r="A26" s="145" t="s">
        <v>25</v>
      </c>
      <c r="B26" s="209">
        <f>+Estado!B$23*'CALCULO GARANTIA 2do Sem'!Q30</f>
        <v>37215060.61454083</v>
      </c>
      <c r="C26" s="209">
        <f>+Estado!B$24*'CALCULO GARANTIA 2do Sem'!Q30</f>
        <v>4942226.2340112953</v>
      </c>
      <c r="D26" s="209">
        <f>+Estado!B$25*'Art.14 Frac.III 1er Sem'!Q29</f>
        <v>611539.22286557208</v>
      </c>
      <c r="E26" s="209">
        <f>+Estado!B$26*'CALCULO GARANTIA 2do Sem'!Q30</f>
        <v>1185014.0999612508</v>
      </c>
      <c r="F26" s="209">
        <f>+Estado!B$27*'CALCULO GARANTIA 2do Sem'!Q30</f>
        <v>1213491.0377976533</v>
      </c>
      <c r="G26" s="209">
        <f>+Estado!B$28*'CALCULO GARANTIA 2do Sem'!Q30</f>
        <v>133592.62251156391</v>
      </c>
      <c r="H26" s="209">
        <f>+Estado!B$29*'CALCULO GARANTIA 2do Sem'!Q30</f>
        <v>1158065.563402558</v>
      </c>
      <c r="I26" s="209">
        <f>+Estado!B$30*'CALCULO GARANTIA 2do Sem'!Q30</f>
        <v>254929.98515434854</v>
      </c>
      <c r="J26" s="209">
        <f>+Estado!B$31*'COEF Art 14 F II 1er Sem'!N30</f>
        <v>1772687.7401736819</v>
      </c>
      <c r="K26" s="210">
        <f t="shared" si="0"/>
        <v>48486607.12041875</v>
      </c>
      <c r="L26" s="361">
        <v>43831</v>
      </c>
    </row>
    <row r="27" spans="1:12">
      <c r="A27" s="145" t="s">
        <v>248</v>
      </c>
      <c r="B27" s="209">
        <f>+Estado!B$23*'CALCULO GARANTIA 2do Sem'!Q31</f>
        <v>958272.53166443028</v>
      </c>
      <c r="C27" s="209">
        <f>+Estado!B$24*'CALCULO GARANTIA 2do Sem'!Q31</f>
        <v>127260.29642617046</v>
      </c>
      <c r="D27" s="209">
        <f>+Estado!B$25*'Art.14 Frac.III 1er Sem'!Q30</f>
        <v>309743.3245521519</v>
      </c>
      <c r="E27" s="209">
        <f>+Estado!B$26*'CALCULO GARANTIA 2do Sem'!Q31</f>
        <v>30513.626550005421</v>
      </c>
      <c r="F27" s="209">
        <f>+Estado!B$27*'CALCULO GARANTIA 2do Sem'!Q31</f>
        <v>31246.896007690459</v>
      </c>
      <c r="G27" s="209">
        <f>+Estado!B$28*'CALCULO GARANTIA 2do Sem'!Q31</f>
        <v>3439.9551813661997</v>
      </c>
      <c r="H27" s="209">
        <f>+Estado!B$29*'CALCULO GARANTIA 2do Sem'!Q31</f>
        <v>29819.712797715041</v>
      </c>
      <c r="I27" s="209">
        <f>+Estado!B$30*'CALCULO GARANTIA 2do Sem'!Q31</f>
        <v>6564.3424526784793</v>
      </c>
      <c r="J27" s="209">
        <f>+Estado!B$31*'COEF Art 14 F II 1er Sem'!N31</f>
        <v>10139.26362825202</v>
      </c>
      <c r="K27" s="210">
        <f t="shared" si="0"/>
        <v>1506999.9492604602</v>
      </c>
      <c r="L27" s="361">
        <v>43831</v>
      </c>
    </row>
    <row r="28" spans="1:12">
      <c r="A28" s="145" t="s">
        <v>27</v>
      </c>
      <c r="B28" s="209">
        <f>+Estado!B$23*'CALCULO GARANTIA 2do Sem'!Q32</f>
        <v>1649517.9795909591</v>
      </c>
      <c r="C28" s="209">
        <f>+Estado!B$24*'CALCULO GARANTIA 2do Sem'!Q32</f>
        <v>219058.9212428274</v>
      </c>
      <c r="D28" s="209">
        <f>+Estado!B$25*'Art.14 Frac.III 1er Sem'!Q31</f>
        <v>103430.59359986505</v>
      </c>
      <c r="E28" s="209">
        <f>+Estado!B$26*'CALCULO GARANTIA 2do Sem'!Q32</f>
        <v>52524.489593095866</v>
      </c>
      <c r="F28" s="209">
        <f>+Estado!B$27*'CALCULO GARANTIA 2do Sem'!Q32</f>
        <v>53786.69957446256</v>
      </c>
      <c r="G28" s="209">
        <f>+Estado!B$28*'CALCULO GARANTIA 2do Sem'!Q32</f>
        <v>5921.3509029575853</v>
      </c>
      <c r="H28" s="209">
        <f>+Estado!B$29*'CALCULO GARANTIA 2do Sem'!Q32</f>
        <v>51330.02437274743</v>
      </c>
      <c r="I28" s="209">
        <f>+Estado!B$30*'CALCULO GARANTIA 2do Sem'!Q32</f>
        <v>11299.500446995111</v>
      </c>
      <c r="J28" s="209">
        <f>+Estado!B$31*'COEF Art 14 F II 1er Sem'!N32</f>
        <v>44556.733388154636</v>
      </c>
      <c r="K28" s="210">
        <f t="shared" si="0"/>
        <v>2191426.2927120649</v>
      </c>
      <c r="L28" s="361">
        <v>43831</v>
      </c>
    </row>
    <row r="29" spans="1:12">
      <c r="A29" s="145" t="s">
        <v>28</v>
      </c>
      <c r="B29" s="209">
        <f>+Estado!B$23*'CALCULO GARANTIA 2do Sem'!Q33</f>
        <v>946697.73991818656</v>
      </c>
      <c r="C29" s="209">
        <f>+Estado!B$24*'CALCULO GARANTIA 2do Sem'!Q33</f>
        <v>125723.14349730618</v>
      </c>
      <c r="D29" s="209">
        <f>+Estado!B$25*'Art.14 Frac.III 1er Sem'!Q32</f>
        <v>283320.17016206053</v>
      </c>
      <c r="E29" s="209">
        <f>+Estado!B$26*'CALCULO GARANTIA 2do Sem'!Q33</f>
        <v>30145.058255424854</v>
      </c>
      <c r="F29" s="209">
        <f>+Estado!B$27*'CALCULO GARANTIA 2do Sem'!Q33</f>
        <v>30869.470690722068</v>
      </c>
      <c r="G29" s="209">
        <f>+Estado!B$28*'CALCULO GARANTIA 2do Sem'!Q33</f>
        <v>3398.4046166520388</v>
      </c>
      <c r="H29" s="209">
        <f>+Estado!B$29*'CALCULO GARANTIA 2do Sem'!Q33</f>
        <v>29459.52615543819</v>
      </c>
      <c r="I29" s="209">
        <f>+Estado!B$30*'CALCULO GARANTIA 2do Sem'!Q33</f>
        <v>6485.0530080475164</v>
      </c>
      <c r="J29" s="209">
        <f>+Estado!B$31*'COEF Art 14 F II 1er Sem'!N33</f>
        <v>12927.659985216553</v>
      </c>
      <c r="K29" s="210">
        <f t="shared" si="0"/>
        <v>1469026.2262890548</v>
      </c>
      <c r="L29" s="361">
        <v>43831</v>
      </c>
    </row>
    <row r="30" spans="1:12">
      <c r="A30" s="145" t="s">
        <v>29</v>
      </c>
      <c r="B30" s="209">
        <f>+Estado!B$23*'CALCULO GARANTIA 2do Sem'!Q34</f>
        <v>1320538.8269303381</v>
      </c>
      <c r="C30" s="209">
        <f>+Estado!B$24*'CALCULO GARANTIA 2do Sem'!Q34</f>
        <v>175369.90470292541</v>
      </c>
      <c r="D30" s="209">
        <f>+Estado!B$25*'Art.14 Frac.III 1er Sem'!Q33</f>
        <v>261568.31274452145</v>
      </c>
      <c r="E30" s="209">
        <f>+Estado!B$26*'CALCULO GARANTIA 2do Sem'!Q34</f>
        <v>42049.028098245602</v>
      </c>
      <c r="F30" s="209">
        <f>+Estado!B$27*'CALCULO GARANTIA 2do Sem'!Q34</f>
        <v>43059.503466660244</v>
      </c>
      <c r="G30" s="209">
        <f>+Estado!B$28*'CALCULO GARANTIA 2do Sem'!Q34</f>
        <v>4740.3992390392277</v>
      </c>
      <c r="H30" s="209">
        <f>+Estado!B$29*'CALCULO GARANTIA 2do Sem'!Q34</f>
        <v>41092.786505002012</v>
      </c>
      <c r="I30" s="209">
        <f>+Estado!B$30*'CALCULO GARANTIA 2do Sem'!Q34</f>
        <v>9045.932963321753</v>
      </c>
      <c r="J30" s="209">
        <f>+Estado!B$31*'COEF Art 14 F II 1er Sem'!N34</f>
        <v>25418.142747265243</v>
      </c>
      <c r="K30" s="210">
        <f t="shared" si="0"/>
        <v>1922882.837397319</v>
      </c>
      <c r="L30" s="361">
        <v>43831</v>
      </c>
    </row>
    <row r="31" spans="1:12">
      <c r="A31" s="145" t="s">
        <v>30</v>
      </c>
      <c r="B31" s="209">
        <f>+Estado!B$23*'CALCULO GARANTIA 2do Sem'!Q35</f>
        <v>1242939.5470623362</v>
      </c>
      <c r="C31" s="209">
        <f>+Estado!B$24*'CALCULO GARANTIA 2do Sem'!Q35</f>
        <v>165064.58233152574</v>
      </c>
      <c r="D31" s="209">
        <f>+Estado!B$25*'Art.14 Frac.III 1er Sem'!Q34</f>
        <v>93427.065971732067</v>
      </c>
      <c r="E31" s="209">
        <f>+Estado!B$26*'CALCULO GARANTIA 2do Sem'!Q35</f>
        <v>39578.086515135787</v>
      </c>
      <c r="F31" s="209">
        <f>+Estado!B$27*'CALCULO GARANTIA 2do Sem'!Q35</f>
        <v>40529.182969947702</v>
      </c>
      <c r="G31" s="209">
        <f>+Estado!B$28*'CALCULO GARANTIA 2do Sem'!Q35</f>
        <v>4461.8375188273667</v>
      </c>
      <c r="H31" s="209">
        <f>+Estado!B$29*'CALCULO GARANTIA 2do Sem'!Q35</f>
        <v>38678.036877404797</v>
      </c>
      <c r="I31" s="209">
        <f>+Estado!B$30*'CALCULO GARANTIA 2do Sem'!Q35</f>
        <v>8514.3636755638709</v>
      </c>
      <c r="J31" s="209">
        <f>+Estado!B$31*'COEF Art 14 F II 1er Sem'!N35</f>
        <v>20049.449274349659</v>
      </c>
      <c r="K31" s="210">
        <f t="shared" si="0"/>
        <v>1653242.1521968236</v>
      </c>
      <c r="L31" s="361">
        <v>43831</v>
      </c>
    </row>
    <row r="32" spans="1:12">
      <c r="A32" s="145" t="s">
        <v>31</v>
      </c>
      <c r="B32" s="209">
        <f>+Estado!B$23*'CALCULO GARANTIA 2do Sem'!Q36</f>
        <v>11546181.916863481</v>
      </c>
      <c r="C32" s="209">
        <f>+Estado!B$24*'CALCULO GARANTIA 2do Sem'!Q36</f>
        <v>1533353.4926419894</v>
      </c>
      <c r="D32" s="209">
        <f>+Estado!B$25*'Art.14 Frac.III 1er Sem'!Q35</f>
        <v>0</v>
      </c>
      <c r="E32" s="209">
        <f>+Estado!B$26*'CALCULO GARANTIA 2do Sem'!Q36</f>
        <v>367657.2910606736</v>
      </c>
      <c r="F32" s="209">
        <f>+Estado!B$27*'CALCULO GARANTIA 2do Sem'!Q36</f>
        <v>376492.42122746003</v>
      </c>
      <c r="G32" s="209">
        <f>+Estado!B$28*'CALCULO GARANTIA 2do Sem'!Q36</f>
        <v>41447.862687793182</v>
      </c>
      <c r="H32" s="209">
        <f>+Estado!B$29*'CALCULO GARANTIA 2do Sem'!Q36</f>
        <v>359296.35598864156</v>
      </c>
      <c r="I32" s="209">
        <f>+Estado!B$30*'CALCULO GARANTIA 2do Sem'!Q36</f>
        <v>79093.462056738674</v>
      </c>
      <c r="J32" s="209">
        <f>+Estado!B$31*'COEF Art 14 F II 1er Sem'!N36</f>
        <v>857887.07738742628</v>
      </c>
      <c r="K32" s="210">
        <f t="shared" si="0"/>
        <v>15161409.879914204</v>
      </c>
      <c r="L32" s="361">
        <v>43831</v>
      </c>
    </row>
    <row r="33" spans="1:12">
      <c r="A33" s="145" t="s">
        <v>32</v>
      </c>
      <c r="B33" s="209">
        <f>+Estado!B$23*'CALCULO GARANTIA 2do Sem'!Q37</f>
        <v>2250088.9069766761</v>
      </c>
      <c r="C33" s="209">
        <f>+Estado!B$24*'CALCULO GARANTIA 2do Sem'!Q37</f>
        <v>298815.80847332813</v>
      </c>
      <c r="D33" s="209">
        <f>+Estado!B$25*'Art.14 Frac.III 1er Sem'!Q36</f>
        <v>302364.66820140945</v>
      </c>
      <c r="E33" s="209">
        <f>+Estado!B$26*'CALCULO GARANTIA 2do Sem'!Q37</f>
        <v>71648.064974316832</v>
      </c>
      <c r="F33" s="209">
        <f>+Estado!B$27*'CALCULO GARANTIA 2do Sem'!Q37</f>
        <v>73369.831400926327</v>
      </c>
      <c r="G33" s="209">
        <f>+Estado!B$28*'CALCULO GARANTIA 2do Sem'!Q37</f>
        <v>8077.2481087869746</v>
      </c>
      <c r="H33" s="209">
        <f>+Estado!B$29*'CALCULO GARANTIA 2do Sem'!Q37</f>
        <v>70018.708413594795</v>
      </c>
      <c r="I33" s="209">
        <f>+Estado!B$30*'CALCULO GARANTIA 2do Sem'!Q37</f>
        <v>15413.521358807166</v>
      </c>
      <c r="J33" s="209">
        <f>+Estado!B$31*'COEF Art 14 F II 1er Sem'!N37</f>
        <v>31501.238264299449</v>
      </c>
      <c r="K33" s="210">
        <f t="shared" si="0"/>
        <v>3121297.996172145</v>
      </c>
      <c r="L33" s="361">
        <v>43831</v>
      </c>
    </row>
    <row r="34" spans="1:12">
      <c r="A34" s="145" t="s">
        <v>33</v>
      </c>
      <c r="B34" s="209">
        <f>+Estado!B$23*'CALCULO GARANTIA 2do Sem'!Q38</f>
        <v>8249742.4737843182</v>
      </c>
      <c r="C34" s="209">
        <f>+Estado!B$24*'CALCULO GARANTIA 2do Sem'!Q38</f>
        <v>1095580.4721125041</v>
      </c>
      <c r="D34" s="209">
        <f>+Estado!B$25*'Art.14 Frac.III 1er Sem'!Q37</f>
        <v>201478.40605397205</v>
      </c>
      <c r="E34" s="209">
        <f>+Estado!B$26*'CALCULO GARANTIA 2do Sem'!Q38</f>
        <v>262690.99098723172</v>
      </c>
      <c r="F34" s="209">
        <f>+Estado!B$27*'CALCULO GARANTIA 2do Sem'!Q38</f>
        <v>269003.68804355455</v>
      </c>
      <c r="G34" s="209">
        <f>+Estado!B$28*'CALCULO GARANTIA 2do Sem'!Q38</f>
        <v>29614.481715697242</v>
      </c>
      <c r="H34" s="209">
        <f>+Estado!B$29*'CALCULO GARANTIA 2do Sem'!Q38</f>
        <v>256717.10614105978</v>
      </c>
      <c r="I34" s="209">
        <f>+Estado!B$30*'CALCULO GARANTIA 2do Sem'!Q38</f>
        <v>56512.247773883784</v>
      </c>
      <c r="J34" s="209">
        <f>+Estado!B$31*'COEF Art 14 F II 1er Sem'!N38</f>
        <v>246707.43164386228</v>
      </c>
      <c r="K34" s="210">
        <f t="shared" si="0"/>
        <v>10668047.298256086</v>
      </c>
      <c r="L34" s="361">
        <v>43831</v>
      </c>
    </row>
    <row r="35" spans="1:12">
      <c r="A35" s="145" t="s">
        <v>34</v>
      </c>
      <c r="B35" s="209">
        <f>+Estado!B$23*'CALCULO GARANTIA 2do Sem'!Q39</f>
        <v>1760216.6251434607</v>
      </c>
      <c r="C35" s="209">
        <f>+Estado!B$24*'CALCULO GARANTIA 2do Sem'!Q39</f>
        <v>233759.89824205136</v>
      </c>
      <c r="D35" s="209">
        <f>+Estado!B$25*'Art.14 Frac.III 1er Sem'!Q38</f>
        <v>1000877.6183312905</v>
      </c>
      <c r="E35" s="209">
        <f>+Estado!B$26*'CALCULO GARANTIA 2do Sem'!Q39</f>
        <v>56049.391975629464</v>
      </c>
      <c r="F35" s="209">
        <f>+Estado!B$27*'CALCULO GARANTIA 2do Sem'!Q39</f>
        <v>57396.308481610569</v>
      </c>
      <c r="G35" s="209">
        <f>+Estado!B$28*'CALCULO GARANTIA 2do Sem'!Q39</f>
        <v>6318.7309454358319</v>
      </c>
      <c r="H35" s="209">
        <f>+Estado!B$29*'CALCULO GARANTIA 2do Sem'!Q39</f>
        <v>54774.766560795033</v>
      </c>
      <c r="I35" s="209">
        <f>+Estado!B$30*'CALCULO GARANTIA 2do Sem'!Q39</f>
        <v>12057.806455403957</v>
      </c>
      <c r="J35" s="209">
        <f>+Estado!B$31*'COEF Art 14 F II 1er Sem'!N39</f>
        <v>30770.820067891997</v>
      </c>
      <c r="K35" s="210">
        <f t="shared" si="0"/>
        <v>3212221.9662035694</v>
      </c>
      <c r="L35" s="361">
        <v>43831</v>
      </c>
    </row>
    <row r="36" spans="1:12">
      <c r="A36" s="145" t="s">
        <v>35</v>
      </c>
      <c r="B36" s="209">
        <f>+Estado!B$23*'CALCULO GARANTIA 2do Sem'!Q40</f>
        <v>1691926.0695109167</v>
      </c>
      <c r="C36" s="209">
        <f>+Estado!B$24*'CALCULO GARANTIA 2do Sem'!Q40</f>
        <v>224690.79100403993</v>
      </c>
      <c r="D36" s="209">
        <f>+Estado!B$25*'Art.14 Frac.III 1er Sem'!Q39</f>
        <v>253838.3831153767</v>
      </c>
      <c r="E36" s="209">
        <f>+Estado!B$26*'CALCULO GARANTIA 2do Sem'!Q40</f>
        <v>53874.861826211047</v>
      </c>
      <c r="F36" s="209">
        <f>+Estado!B$27*'CALCULO GARANTIA 2do Sem'!Q40</f>
        <v>55169.522447734416</v>
      </c>
      <c r="G36" s="209">
        <f>+Estado!B$28*'CALCULO GARANTIA 2do Sem'!Q40</f>
        <v>6073.585182697002</v>
      </c>
      <c r="H36" s="209">
        <f>+Estado!B$29*'CALCULO GARANTIA 2do Sem'!Q40</f>
        <v>52649.687641730336</v>
      </c>
      <c r="I36" s="209">
        <f>+Estado!B$30*'CALCULO GARANTIA 2do Sem'!Q40</f>
        <v>11590.003634553939</v>
      </c>
      <c r="J36" s="209">
        <f>+Estado!B$31*'COEF Art 14 F II 1er Sem'!N40</f>
        <v>19519.0433584077</v>
      </c>
      <c r="K36" s="210">
        <f t="shared" si="0"/>
        <v>2369331.9477216685</v>
      </c>
      <c r="L36" s="361">
        <v>43831</v>
      </c>
    </row>
    <row r="37" spans="1:12">
      <c r="A37" s="145" t="s">
        <v>36</v>
      </c>
      <c r="B37" s="209">
        <f>+Estado!B$23*'CALCULO GARANTIA 2do Sem'!Q41</f>
        <v>1776501.8364608116</v>
      </c>
      <c r="C37" s="209">
        <f>+Estado!B$24*'CALCULO GARANTIA 2do Sem'!Q41</f>
        <v>235922.60326711269</v>
      </c>
      <c r="D37" s="209">
        <f>+Estado!B$25*'Art.14 Frac.III 1er Sem'!Q40</f>
        <v>46652.930471865693</v>
      </c>
      <c r="E37" s="209">
        <f>+Estado!B$26*'CALCULO GARANTIA 2do Sem'!Q41</f>
        <v>56567.950986772623</v>
      </c>
      <c r="F37" s="209">
        <f>+Estado!B$27*'CALCULO GARANTIA 2do Sem'!Q41</f>
        <v>57927.328924837384</v>
      </c>
      <c r="G37" s="209">
        <f>+Estado!B$28*'CALCULO GARANTIA 2do Sem'!Q41</f>
        <v>6377.1907209168858</v>
      </c>
      <c r="H37" s="209">
        <f>+Estado!B$29*'CALCULO GARANTIA 2do Sem'!Q41</f>
        <v>55281.532964179278</v>
      </c>
      <c r="I37" s="209">
        <f>+Estado!B$30*'CALCULO GARANTIA 2do Sem'!Q41</f>
        <v>12169.36313731745</v>
      </c>
      <c r="J37" s="209">
        <f>+Estado!B$31*'COEF Art 14 F II 1er Sem'!N41</f>
        <v>32252.272929457951</v>
      </c>
      <c r="K37" s="210">
        <f t="shared" si="0"/>
        <v>2279653.0098632714</v>
      </c>
      <c r="L37" s="361">
        <v>43831</v>
      </c>
    </row>
    <row r="38" spans="1:12">
      <c r="A38" s="145" t="s">
        <v>37</v>
      </c>
      <c r="B38" s="209">
        <f>+Estado!B$23*'CALCULO GARANTIA 2do Sem'!Q42</f>
        <v>2502279.8423402165</v>
      </c>
      <c r="C38" s="209">
        <f>+Estado!B$24*'CALCULO GARANTIA 2do Sem'!Q42</f>
        <v>332307.21319366718</v>
      </c>
      <c r="D38" s="209">
        <f>+Estado!B$25*'Art.14 Frac.III 1er Sem'!Q41</f>
        <v>358070.61218073894</v>
      </c>
      <c r="E38" s="209">
        <f>+Estado!B$26*'CALCULO GARANTIA 2do Sem'!Q42</f>
        <v>79678.41100501614</v>
      </c>
      <c r="F38" s="209">
        <f>+Estado!B$27*'CALCULO GARANTIA 2do Sem'!Q42</f>
        <v>81593.153755475709</v>
      </c>
      <c r="G38" s="209">
        <f>+Estado!B$28*'CALCULO GARANTIA 2do Sem'!Q42</f>
        <v>8982.5495612773102</v>
      </c>
      <c r="H38" s="209">
        <f>+Estado!B$29*'CALCULO GARANTIA 2do Sem'!Q42</f>
        <v>77866.435458077554</v>
      </c>
      <c r="I38" s="209">
        <f>+Estado!B$30*'CALCULO GARANTIA 2do Sem'!Q42</f>
        <v>17141.07548196688</v>
      </c>
      <c r="J38" s="209">
        <f>+Estado!B$31*'COEF Art 14 F II 1er Sem'!N42</f>
        <v>33626.237579032721</v>
      </c>
      <c r="K38" s="210">
        <f t="shared" si="0"/>
        <v>3491545.5305554694</v>
      </c>
      <c r="L38" s="361">
        <v>43831</v>
      </c>
    </row>
    <row r="39" spans="1:12">
      <c r="A39" s="145" t="s">
        <v>38</v>
      </c>
      <c r="B39" s="209">
        <f>+Estado!B$23*'CALCULO GARANTIA 2do Sem'!Q43</f>
        <v>5870579.5827542506</v>
      </c>
      <c r="C39" s="209">
        <f>+Estado!B$24*'CALCULO GARANTIA 2do Sem'!Q43</f>
        <v>779623.40900777071</v>
      </c>
      <c r="D39" s="209">
        <f>+Estado!B$25*'Art.14 Frac.III 1er Sem'!Q42</f>
        <v>154184.78711639674</v>
      </c>
      <c r="E39" s="209">
        <f>+Estado!B$26*'CALCULO GARANTIA 2do Sem'!Q43</f>
        <v>186932.91010764241</v>
      </c>
      <c r="F39" s="209">
        <f>+Estado!B$27*'CALCULO GARANTIA 2do Sem'!Q43</f>
        <v>191425.07341682771</v>
      </c>
      <c r="G39" s="209">
        <f>+Estado!B$28*'CALCULO GARANTIA 2do Sem'!Q43</f>
        <v>21073.890762831412</v>
      </c>
      <c r="H39" s="209">
        <f>+Estado!B$29*'CALCULO GARANTIA 2do Sem'!Q43</f>
        <v>182681.848147938</v>
      </c>
      <c r="I39" s="209">
        <f>+Estado!B$30*'CALCULO GARANTIA 2do Sem'!Q43</f>
        <v>40214.545970515232</v>
      </c>
      <c r="J39" s="209">
        <f>+Estado!B$31*'COEF Art 14 F II 1er Sem'!N43</f>
        <v>183236.1412463974</v>
      </c>
      <c r="K39" s="210">
        <f t="shared" si="0"/>
        <v>7609952.1885305699</v>
      </c>
      <c r="L39" s="361">
        <v>43831</v>
      </c>
    </row>
    <row r="40" spans="1:12">
      <c r="A40" s="145" t="s">
        <v>39</v>
      </c>
      <c r="B40" s="209">
        <f>+Estado!B$23*'CALCULO GARANTIA 2do Sem'!Q44</f>
        <v>121492881.2001709</v>
      </c>
      <c r="C40" s="209">
        <f>+Estado!B$24*'CALCULO GARANTIA 2do Sem'!Q44</f>
        <v>16134470.69003278</v>
      </c>
      <c r="D40" s="209">
        <f>+Estado!B$25*'Art.14 Frac.III 1er Sem'!Q43</f>
        <v>0</v>
      </c>
      <c r="E40" s="209">
        <f>+Estado!B$26*'CALCULO GARANTIA 2do Sem'!Q44</f>
        <v>3868615.9551992458</v>
      </c>
      <c r="F40" s="209">
        <f>+Estado!B$27*'CALCULO GARANTIA 2do Sem'!Q44</f>
        <v>3961582.2212316301</v>
      </c>
      <c r="G40" s="209">
        <f>+Estado!B$28*'CALCULO GARANTIA 2do Sem'!Q44</f>
        <v>436128.60890182294</v>
      </c>
      <c r="H40" s="209">
        <f>+Estado!B$29*'CALCULO GARANTIA 2do Sem'!Q44</f>
        <v>3780639.3323863712</v>
      </c>
      <c r="I40" s="209">
        <f>+Estado!B$30*'CALCULO GARANTIA 2do Sem'!Q44</f>
        <v>832248.5007216949</v>
      </c>
      <c r="J40" s="209">
        <f>+Estado!B$31*'COEF Art 14 F II 1er Sem'!N44</f>
        <v>3446731.938444335</v>
      </c>
      <c r="K40" s="210">
        <f t="shared" si="0"/>
        <v>153953298.44708881</v>
      </c>
      <c r="L40" s="361">
        <v>43831</v>
      </c>
    </row>
    <row r="41" spans="1:12">
      <c r="A41" s="145" t="s">
        <v>40</v>
      </c>
      <c r="B41" s="209">
        <f>+Estado!B$23*'CALCULO GARANTIA 2do Sem'!Q45</f>
        <v>627462.40929116833</v>
      </c>
      <c r="C41" s="209">
        <f>+Estado!B$24*'CALCULO GARANTIA 2do Sem'!Q45</f>
        <v>83328.123852177334</v>
      </c>
      <c r="D41" s="209">
        <f>+Estado!B$25*'Art.14 Frac.III 1er Sem'!Q44</f>
        <v>172968.89776003922</v>
      </c>
      <c r="E41" s="209">
        <f>+Estado!B$26*'CALCULO GARANTIA 2do Sem'!Q45</f>
        <v>19979.862720287176</v>
      </c>
      <c r="F41" s="209">
        <f>+Estado!B$27*'CALCULO GARANTIA 2do Sem'!Q45</f>
        <v>20459.996508302087</v>
      </c>
      <c r="G41" s="209">
        <f>+Estado!B$28*'CALCULO GARANTIA 2do Sem'!Q45</f>
        <v>2252.4308008752578</v>
      </c>
      <c r="H41" s="209">
        <f>+Estado!B$29*'CALCULO GARANTIA 2do Sem'!Q45</f>
        <v>19525.498454939676</v>
      </c>
      <c r="I41" s="209">
        <f>+Estado!B$30*'CALCULO GARANTIA 2do Sem'!Q45</f>
        <v>4298.2324909343142</v>
      </c>
      <c r="J41" s="209">
        <f>+Estado!B$31*'COEF Art 14 F II 1er Sem'!N45</f>
        <v>6813.0943859381396</v>
      </c>
      <c r="K41" s="210">
        <f t="shared" si="0"/>
        <v>957088.54626466148</v>
      </c>
      <c r="L41" s="361">
        <v>43831</v>
      </c>
    </row>
    <row r="42" spans="1:12">
      <c r="A42" s="145" t="s">
        <v>41</v>
      </c>
      <c r="B42" s="209">
        <f>+Estado!B$23*'CALCULO GARANTIA 2do Sem'!Q46</f>
        <v>2641760.5909829712</v>
      </c>
      <c r="C42" s="209">
        <f>+Estado!B$24*'CALCULO GARANTIA 2do Sem'!Q46</f>
        <v>350830.5046702479</v>
      </c>
      <c r="D42" s="209">
        <f>+Estado!B$25*'Art.14 Frac.III 1er Sem'!Q45</f>
        <v>118503.31434884544</v>
      </c>
      <c r="E42" s="209">
        <f>+Estado!B$26*'CALCULO GARANTIA 2do Sem'!Q46</f>
        <v>84119.802503119296</v>
      </c>
      <c r="F42" s="209">
        <f>+Estado!B$27*'CALCULO GARANTIA 2do Sem'!Q46</f>
        <v>86141.275822947413</v>
      </c>
      <c r="G42" s="209">
        <f>+Estado!B$28*'CALCULO GARANTIA 2do Sem'!Q46</f>
        <v>9483.2500490196653</v>
      </c>
      <c r="H42" s="209">
        <f>+Estado!B$29*'CALCULO GARANTIA 2do Sem'!Q46</f>
        <v>82206.824781470714</v>
      </c>
      <c r="I42" s="209">
        <f>+Estado!B$30*'CALCULO GARANTIA 2do Sem'!Q46</f>
        <v>18096.544171084683</v>
      </c>
      <c r="J42" s="209">
        <f>+Estado!B$31*'COEF Art 14 F II 1er Sem'!N46</f>
        <v>226741.75264988749</v>
      </c>
      <c r="K42" s="210">
        <f t="shared" si="0"/>
        <v>3617883.8599795937</v>
      </c>
      <c r="L42" s="361">
        <v>43831</v>
      </c>
    </row>
    <row r="43" spans="1:12">
      <c r="A43" s="145" t="s">
        <v>249</v>
      </c>
      <c r="B43" s="209">
        <f>+Estado!B$23*'CALCULO GARANTIA 2do Sem'!Q47</f>
        <v>1330828.6982592125</v>
      </c>
      <c r="C43" s="209">
        <f>+Estado!B$24*'CALCULO GARANTIA 2do Sem'!Q47</f>
        <v>176736.41791522136</v>
      </c>
      <c r="D43" s="209">
        <f>+Estado!B$25*'Art.14 Frac.III 1er Sem'!Q46</f>
        <v>434982.17531743366</v>
      </c>
      <c r="E43" s="209">
        <f>+Estado!B$26*'CALCULO GARANTIA 2do Sem'!Q47</f>
        <v>42376.681537744211</v>
      </c>
      <c r="F43" s="209">
        <f>+Estado!B$27*'CALCULO GARANTIA 2do Sem'!Q47</f>
        <v>43395.030708359838</v>
      </c>
      <c r="G43" s="209">
        <f>+Estado!B$28*'CALCULO GARANTIA 2do Sem'!Q47</f>
        <v>4777.3372655648063</v>
      </c>
      <c r="H43" s="209">
        <f>+Estado!B$29*'CALCULO GARANTIA 2do Sem'!Q47</f>
        <v>41412.988741436282</v>
      </c>
      <c r="I43" s="209">
        <f>+Estado!B$30*'CALCULO GARANTIA 2do Sem'!Q47</f>
        <v>9116.4204676222344</v>
      </c>
      <c r="J43" s="209">
        <f>+Estado!B$31*'COEF Art 14 F II 1er Sem'!N47</f>
        <v>18559.028535183181</v>
      </c>
      <c r="K43" s="210">
        <f t="shared" si="0"/>
        <v>2102184.7787477779</v>
      </c>
      <c r="L43" s="361">
        <v>43831</v>
      </c>
    </row>
    <row r="44" spans="1:12">
      <c r="A44" s="145" t="s">
        <v>43</v>
      </c>
      <c r="B44" s="209">
        <f>+Estado!B$23*'CALCULO GARANTIA 2do Sem'!Q48</f>
        <v>1491292.4840221161</v>
      </c>
      <c r="C44" s="209">
        <f>+Estado!B$24*'CALCULO GARANTIA 2do Sem'!Q48</f>
        <v>198046.29403823178</v>
      </c>
      <c r="D44" s="209">
        <f>+Estado!B$25*'Art.14 Frac.III 1er Sem'!Q47</f>
        <v>330600.66325875855</v>
      </c>
      <c r="E44" s="209">
        <f>+Estado!B$26*'CALCULO GARANTIA 2do Sem'!Q48</f>
        <v>47486.221748674427</v>
      </c>
      <c r="F44" s="209">
        <f>+Estado!B$27*'CALCULO GARANTIA 2do Sem'!Q48</f>
        <v>48627.357693695543</v>
      </c>
      <c r="G44" s="209">
        <f>+Estado!B$28*'CALCULO GARANTIA 2do Sem'!Q48</f>
        <v>5353.361531123147</v>
      </c>
      <c r="H44" s="209">
        <f>+Estado!B$29*'CALCULO GARANTIA 2do Sem'!Q48</f>
        <v>46406.332333966042</v>
      </c>
      <c r="I44" s="209">
        <f>+Estado!B$30*'CALCULO GARANTIA 2do Sem'!Q48</f>
        <v>10215.626806315235</v>
      </c>
      <c r="J44" s="209">
        <f>+Estado!B$31*'COEF Art 14 F II 1er Sem'!N48</f>
        <v>20690.367301085826</v>
      </c>
      <c r="K44" s="210">
        <f t="shared" si="0"/>
        <v>2198718.7087339666</v>
      </c>
      <c r="L44" s="361">
        <v>43831</v>
      </c>
    </row>
    <row r="45" spans="1:12">
      <c r="A45" s="145" t="s">
        <v>44</v>
      </c>
      <c r="B45" s="209">
        <f>+Estado!B$23*'CALCULO GARANTIA 2do Sem'!Q49</f>
        <v>4290682.3256046399</v>
      </c>
      <c r="C45" s="209">
        <f>+Estado!B$24*'CALCULO GARANTIA 2do Sem'!Q49</f>
        <v>569810.24352077325</v>
      </c>
      <c r="D45" s="209">
        <f>+Estado!B$25*'Art.14 Frac.III 1er Sem'!Q48</f>
        <v>536286.89417688583</v>
      </c>
      <c r="E45" s="209">
        <f>+Estado!B$26*'CALCULO GARANTIA 2do Sem'!Q49</f>
        <v>136625.30626940279</v>
      </c>
      <c r="F45" s="209">
        <f>+Estado!B$27*'CALCULO GARANTIA 2do Sem'!Q49</f>
        <v>139908.5333243724</v>
      </c>
      <c r="G45" s="209">
        <f>+Estado!B$28*'CALCULO GARANTIA 2do Sem'!Q49</f>
        <v>15402.460583863065</v>
      </c>
      <c r="H45" s="209">
        <f>+Estado!B$29*'CALCULO GARANTIA 2do Sem'!Q49</f>
        <v>133518.29508619072</v>
      </c>
      <c r="I45" s="209">
        <f>+Estado!B$30*'CALCULO GARANTIA 2do Sem'!Q49</f>
        <v>29391.9602307737</v>
      </c>
      <c r="J45" s="209">
        <f>+Estado!B$31*'COEF Art 14 F II 1er Sem'!N49</f>
        <v>103372.5304903526</v>
      </c>
      <c r="K45" s="210">
        <f t="shared" si="0"/>
        <v>5954998.5492872531</v>
      </c>
      <c r="L45" s="361">
        <v>43831</v>
      </c>
    </row>
    <row r="46" spans="1:12">
      <c r="A46" s="145" t="s">
        <v>45</v>
      </c>
      <c r="B46" s="209">
        <f>+Estado!B$23*'CALCULO GARANTIA 2do Sem'!Q50</f>
        <v>3692357.0869873934</v>
      </c>
      <c r="C46" s="209">
        <f>+Estado!B$24*'CALCULO GARANTIA 2do Sem'!Q50</f>
        <v>490351.5877525268</v>
      </c>
      <c r="D46" s="209">
        <f>+Estado!B$25*'Art.14 Frac.III 1er Sem'!Q49</f>
        <v>132368.21279544788</v>
      </c>
      <c r="E46" s="209">
        <f>+Estado!B$26*'CALCULO GARANTIA 2do Sem'!Q50</f>
        <v>117573.23884251043</v>
      </c>
      <c r="F46" s="209">
        <f>+Estado!B$27*'CALCULO GARANTIA 2do Sem'!Q50</f>
        <v>120398.62785168101</v>
      </c>
      <c r="G46" s="209">
        <f>+Estado!B$28*'CALCULO GARANTIA 2do Sem'!Q50</f>
        <v>13254.624830761968</v>
      </c>
      <c r="H46" s="209">
        <f>+Estado!B$29*'CALCULO GARANTIA 2do Sem'!Q50</f>
        <v>114899.4928293829</v>
      </c>
      <c r="I46" s="209">
        <f>+Estado!B$30*'CALCULO GARANTIA 2do Sem'!Q50</f>
        <v>25293.322698565324</v>
      </c>
      <c r="J46" s="209">
        <f>+Estado!B$31*'COEF Art 14 F II 1er Sem'!N50</f>
        <v>151898.32376717497</v>
      </c>
      <c r="K46" s="210">
        <f t="shared" si="0"/>
        <v>4858394.518355445</v>
      </c>
      <c r="L46" s="361">
        <v>43831</v>
      </c>
    </row>
    <row r="47" spans="1:12">
      <c r="A47" s="145" t="s">
        <v>46</v>
      </c>
      <c r="B47" s="209">
        <f>+Estado!B$23*'CALCULO GARANTIA 2do Sem'!Q51</f>
        <v>33410478.51461361</v>
      </c>
      <c r="C47" s="209">
        <f>+Estado!B$24*'CALCULO GARANTIA 2do Sem'!Q51</f>
        <v>4436970.9649559697</v>
      </c>
      <c r="D47" s="209">
        <f>+Estado!B$25*'Art.14 Frac.III 1er Sem'!Q50</f>
        <v>631378.45398176357</v>
      </c>
      <c r="E47" s="209">
        <f>+Estado!B$26*'CALCULO GARANTIA 2do Sem'!Q51</f>
        <v>1063867.3556479455</v>
      </c>
      <c r="F47" s="209">
        <f>+Estado!B$27*'CALCULO GARANTIA 2do Sem'!Q51</f>
        <v>1089433.029975327</v>
      </c>
      <c r="G47" s="209">
        <f>+Estado!B$28*'CALCULO GARANTIA 2do Sem'!Q51</f>
        <v>119935.13836679165</v>
      </c>
      <c r="H47" s="209">
        <f>+Estado!B$29*'CALCULO GARANTIA 2do Sem'!Q51</f>
        <v>1039673.8305850658</v>
      </c>
      <c r="I47" s="209">
        <f>+Estado!B$30*'CALCULO GARANTIA 2do Sem'!Q51</f>
        <v>228867.90055105271</v>
      </c>
      <c r="J47" s="209">
        <f>+Estado!B$31*'COEF Art 14 F II 1er Sem'!N51</f>
        <v>1208808.1391212337</v>
      </c>
      <c r="K47" s="210">
        <f t="shared" si="0"/>
        <v>43229413.327798747</v>
      </c>
      <c r="L47" s="361">
        <v>43831</v>
      </c>
    </row>
    <row r="48" spans="1:12">
      <c r="A48" s="145" t="s">
        <v>47</v>
      </c>
      <c r="B48" s="209">
        <f>+Estado!B$23*'CALCULO GARANTIA 2do Sem'!Q52</f>
        <v>64557559.218446046</v>
      </c>
      <c r="C48" s="209">
        <f>+Estado!B$24*'CALCULO GARANTIA 2do Sem'!Q52</f>
        <v>8573358.6753444131</v>
      </c>
      <c r="D48" s="209">
        <f>+Estado!B$25*'Art.14 Frac.III 1er Sem'!Q51</f>
        <v>1301230.3190349711</v>
      </c>
      <c r="E48" s="209">
        <f>+Estado!B$26*'CALCULO GARANTIA 2do Sem'!Q52</f>
        <v>2055662.8598651525</v>
      </c>
      <c r="F48" s="209">
        <f>+Estado!B$27*'CALCULO GARANTIA 2do Sem'!Q52</f>
        <v>2105062.2581296084</v>
      </c>
      <c r="G48" s="209">
        <f>+Estado!B$28*'CALCULO GARANTIA 2do Sem'!Q52</f>
        <v>231745.2530379066</v>
      </c>
      <c r="H48" s="209">
        <f>+Estado!B$29*'CALCULO GARANTIA 2do Sem'!Q52</f>
        <v>2008914.803674737</v>
      </c>
      <c r="I48" s="209">
        <f>+Estado!B$30*'CALCULO GARANTIA 2do Sem'!Q52</f>
        <v>442231.11131327896</v>
      </c>
      <c r="J48" s="209">
        <f>+Estado!B$31*'COEF Art 14 F II 1er Sem'!N52</f>
        <v>920113.98609444767</v>
      </c>
      <c r="K48" s="210">
        <f t="shared" si="0"/>
        <v>82195878.484940559</v>
      </c>
      <c r="L48" s="361">
        <v>43831</v>
      </c>
    </row>
    <row r="49" spans="1:12">
      <c r="A49" s="145" t="s">
        <v>48</v>
      </c>
      <c r="B49" s="209">
        <f>+Estado!B$23*'CALCULO GARANTIA 2do Sem'!Q53</f>
        <v>17395991.183061812</v>
      </c>
      <c r="C49" s="209">
        <f>+Estado!B$24*'CALCULO GARANTIA 2do Sem'!Q53</f>
        <v>2310218.5666725687</v>
      </c>
      <c r="D49" s="209">
        <f>+Estado!B$25*'Art.14 Frac.III 1er Sem'!Q52</f>
        <v>394246.22210639663</v>
      </c>
      <c r="E49" s="209">
        <f>+Estado!B$26*'CALCULO GARANTIA 2do Sem'!Q53</f>
        <v>553928.82597308641</v>
      </c>
      <c r="F49" s="209">
        <f>+Estado!B$27*'CALCULO GARANTIA 2do Sem'!Q53</f>
        <v>567240.22601764521</v>
      </c>
      <c r="G49" s="209">
        <f>+Estado!B$28*'CALCULO GARANTIA 2do Sem'!Q53</f>
        <v>62447.193285646215</v>
      </c>
      <c r="H49" s="209">
        <f>+Estado!B$29*'CALCULO GARANTIA 2do Sem'!Q53</f>
        <v>541331.86934772844</v>
      </c>
      <c r="I49" s="209">
        <f>+Estado!B$30*'CALCULO GARANTIA 2do Sem'!Q53</f>
        <v>119165.72755252635</v>
      </c>
      <c r="J49" s="209">
        <f>+Estado!B$31*'COEF Art 14 F II 1er Sem'!N53</f>
        <v>786261.66328297916</v>
      </c>
      <c r="K49" s="210">
        <f t="shared" si="0"/>
        <v>22730831.477300391</v>
      </c>
      <c r="L49" s="361">
        <v>43831</v>
      </c>
    </row>
    <row r="50" spans="1:12">
      <c r="A50" s="145" t="s">
        <v>49</v>
      </c>
      <c r="B50" s="209">
        <f>+Estado!B$23*'CALCULO GARANTIA 2do Sem'!Q54</f>
        <v>5544917.3154150508</v>
      </c>
      <c r="C50" s="209">
        <f>+Estado!B$24*'CALCULO GARANTIA 2do Sem'!Q54</f>
        <v>736374.88073740364</v>
      </c>
      <c r="D50" s="209">
        <f>+Estado!B$25*'Art.14 Frac.III 1er Sem'!Q53</f>
        <v>437595.38305624935</v>
      </c>
      <c r="E50" s="209">
        <f>+Estado!B$26*'CALCULO GARANTIA 2do Sem'!Q54</f>
        <v>176563.06595719338</v>
      </c>
      <c r="F50" s="209">
        <f>+Estado!B$27*'CALCULO GARANTIA 2do Sem'!Q54</f>
        <v>180806.0327317086</v>
      </c>
      <c r="G50" s="209">
        <f>+Estado!B$28*'CALCULO GARANTIA 2do Sem'!Q54</f>
        <v>19904.845875399282</v>
      </c>
      <c r="H50" s="209">
        <f>+Estado!B$29*'CALCULO GARANTIA 2do Sem'!Q54</f>
        <v>172547.82576889699</v>
      </c>
      <c r="I50" s="209">
        <f>+Estado!B$30*'CALCULO GARANTIA 2do Sem'!Q54</f>
        <v>37983.699759138231</v>
      </c>
      <c r="J50" s="209">
        <f>+Estado!B$31*'COEF Art 14 F II 1er Sem'!N54</f>
        <v>160438.53419265326</v>
      </c>
      <c r="K50" s="210">
        <f t="shared" si="0"/>
        <v>7467131.5834936937</v>
      </c>
      <c r="L50" s="361">
        <v>43831</v>
      </c>
    </row>
    <row r="51" spans="1:12">
      <c r="A51" s="145" t="s">
        <v>50</v>
      </c>
      <c r="B51" s="209">
        <f>+Estado!B$23*'CALCULO GARANTIA 2do Sem'!Q55</f>
        <v>1114117.8326911656</v>
      </c>
      <c r="C51" s="209">
        <f>+Estado!B$24*'CALCULO GARANTIA 2do Sem'!Q55</f>
        <v>147956.82956256348</v>
      </c>
      <c r="D51" s="209">
        <f>+Estado!B$25*'Art.14 Frac.III 1er Sem'!Q54</f>
        <v>192853.04441653832</v>
      </c>
      <c r="E51" s="209">
        <f>+Estado!B$26*'CALCULO GARANTIA 2do Sem'!Q55</f>
        <v>35476.103463377112</v>
      </c>
      <c r="F51" s="209">
        <f>+Estado!B$27*'CALCULO GARANTIA 2do Sem'!Q55</f>
        <v>36328.625634241922</v>
      </c>
      <c r="G51" s="209">
        <f>+Estado!B$28*'CALCULO GARANTIA 2do Sem'!Q55</f>
        <v>3999.4002588822336</v>
      </c>
      <c r="H51" s="209">
        <f>+Estado!B$29*'CALCULO GARANTIA 2do Sem'!Q55</f>
        <v>34669.337475382497</v>
      </c>
      <c r="I51" s="209">
        <f>+Estado!B$30*'CALCULO GARANTIA 2do Sem'!Q55</f>
        <v>7631.9113245560466</v>
      </c>
      <c r="J51" s="209">
        <f>+Estado!B$31*'COEF Art 14 F II 1er Sem'!N55</f>
        <v>11716.283122086505</v>
      </c>
      <c r="K51" s="210">
        <f t="shared" si="0"/>
        <v>1584749.3679487936</v>
      </c>
      <c r="L51" s="361">
        <v>43831</v>
      </c>
    </row>
    <row r="52" spans="1:12" ht="13.5" thickBot="1">
      <c r="A52" s="145" t="s">
        <v>51</v>
      </c>
      <c r="B52" s="209">
        <f>+Estado!B$23*'CALCULO GARANTIA 2do Sem'!Q56</f>
        <v>1534932.4830307588</v>
      </c>
      <c r="C52" s="209">
        <f>+Estado!B$24*'CALCULO GARANTIA 2do Sem'!Q56</f>
        <v>203841.76351728648</v>
      </c>
      <c r="D52" s="209">
        <f>+Estado!B$25*'Art.14 Frac.III 1er Sem'!Q55</f>
        <v>317345.37712545943</v>
      </c>
      <c r="E52" s="209">
        <f>+Estado!B$26*'CALCULO GARANTIA 2do Sem'!Q56</f>
        <v>48875.820832850877</v>
      </c>
      <c r="F52" s="209">
        <f>+Estado!B$27*'CALCULO GARANTIA 2do Sem'!Q56</f>
        <v>50050.350073984591</v>
      </c>
      <c r="G52" s="209">
        <f>+Estado!B$28*'CALCULO GARANTIA 2do Sem'!Q56</f>
        <v>5510.0180518353218</v>
      </c>
      <c r="H52" s="209">
        <f>+Estado!B$29*'CALCULO GARANTIA 2do Sem'!Q56</f>
        <v>47764.33039185674</v>
      </c>
      <c r="I52" s="209">
        <f>+Estado!B$30*'CALCULO GARANTIA 2do Sem'!Q56</f>
        <v>10514.568796888327</v>
      </c>
      <c r="J52" s="209">
        <f>+Estado!B$31*'COEF Art 14 F II 1er Sem'!N56</f>
        <v>14357.361847389631</v>
      </c>
      <c r="K52" s="210">
        <f t="shared" si="0"/>
        <v>2233192.0736683104</v>
      </c>
      <c r="L52" s="361">
        <v>43831</v>
      </c>
    </row>
    <row r="53" spans="1:12" ht="14.25" thickTop="1" thickBot="1">
      <c r="A53" s="146" t="s">
        <v>52</v>
      </c>
      <c r="B53" s="211">
        <f t="shared" ref="B53:E53" si="1">SUM(B2:B52)</f>
        <v>461844987.35336977</v>
      </c>
      <c r="C53" s="211">
        <f t="shared" si="1"/>
        <v>61333835.67975688</v>
      </c>
      <c r="D53" s="211">
        <f t="shared" si="1"/>
        <v>14825292.798314255</v>
      </c>
      <c r="E53" s="211">
        <f t="shared" si="1"/>
        <v>14706218.745115474</v>
      </c>
      <c r="F53" s="211">
        <f>SUM(F2:F52)</f>
        <v>15059622.200000001</v>
      </c>
      <c r="G53" s="211">
        <f t="shared" ref="G53:K53" si="2">SUM(G2:G52)</f>
        <v>1657906.2894297531</v>
      </c>
      <c r="H53" s="211">
        <f t="shared" si="2"/>
        <v>14371783</v>
      </c>
      <c r="I53" s="211">
        <f t="shared" si="2"/>
        <v>3163722.8000000003</v>
      </c>
      <c r="J53" s="211">
        <f t="shared" si="2"/>
        <v>15296727.600000003</v>
      </c>
      <c r="K53" s="212">
        <f t="shared" si="2"/>
        <v>602260096.46598625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6.5" customHeight="1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+Estado!C$23*'CALCULO GARANTIA 2do Sem'!Q63</f>
        <v>0</v>
      </c>
      <c r="C2" s="209">
        <f>+Estado!C$24*'CALCULO GARANTIA 2do Sem'!Q6</f>
        <v>0</v>
      </c>
      <c r="D2" s="209">
        <f>+Estado!C$25*'Art.14 Frac.III 1er Sem'!Q5</f>
        <v>0</v>
      </c>
      <c r="E2" s="209">
        <f>+Estado!C$26*'CALCULO GARANTIA 2do Sem'!Q6</f>
        <v>0</v>
      </c>
      <c r="F2" s="209">
        <f>+Estado!C$27*'CALCULO GARANTIA 2do Sem'!Q6</f>
        <v>24212.015042676019</v>
      </c>
      <c r="G2" s="209">
        <f>+Estado!C$28*'CALCULO GARANTIA 2do Sem'!Q6</f>
        <v>0</v>
      </c>
      <c r="H2" s="209">
        <f>+Estado!C$29*'CALCULO GARANTIA 2do Sem'!Q6</f>
        <v>0</v>
      </c>
      <c r="I2" s="209">
        <f>+Estado!C$30*'CALCULO GARANTIA 2do Sem'!Q6</f>
        <v>0</v>
      </c>
      <c r="J2" s="209">
        <f>+Estado!C$31*'COEF Art 14 F II 1er Sem'!N6</f>
        <v>0</v>
      </c>
      <c r="K2" s="210">
        <f t="shared" ref="K2:K52" si="0">SUM(B2:J2)</f>
        <v>24212.015042676019</v>
      </c>
      <c r="L2" s="361">
        <v>43831</v>
      </c>
    </row>
    <row r="3" spans="1:12">
      <c r="A3" s="145" t="s">
        <v>2</v>
      </c>
      <c r="B3" s="209">
        <f>+Estado!C$23*'CALCULO GARANTIA 2do Sem'!Q64</f>
        <v>0</v>
      </c>
      <c r="C3" s="209">
        <f>+Estado!C$24*'CALCULO GARANTIA 2do Sem'!Q7</f>
        <v>0</v>
      </c>
      <c r="D3" s="209">
        <f>+Estado!C$25*'Art.14 Frac.III 1er Sem'!Q6</f>
        <v>0</v>
      </c>
      <c r="E3" s="209">
        <f>+Estado!C$26*'CALCULO GARANTIA 2do Sem'!Q7</f>
        <v>0</v>
      </c>
      <c r="F3" s="209">
        <f>+Estado!C$27*'CALCULO GARANTIA 2do Sem'!Q7</f>
        <v>47958.61155317301</v>
      </c>
      <c r="G3" s="209">
        <f>+Estado!C$28*'CALCULO GARANTIA 2do Sem'!Q7</f>
        <v>0</v>
      </c>
      <c r="H3" s="209">
        <f>+Estado!C$29*'CALCULO GARANTIA 2do Sem'!Q7</f>
        <v>0</v>
      </c>
      <c r="I3" s="209">
        <f>+Estado!C$30*'CALCULO GARANTIA 2do Sem'!Q7</f>
        <v>0</v>
      </c>
      <c r="J3" s="209">
        <f>+Estado!C$31*'COEF Art 14 F II 1er Sem'!N7</f>
        <v>0</v>
      </c>
      <c r="K3" s="210">
        <f t="shared" si="0"/>
        <v>47958.61155317301</v>
      </c>
      <c r="L3" s="361">
        <v>43831</v>
      </c>
    </row>
    <row r="4" spans="1:12">
      <c r="A4" s="145" t="s">
        <v>247</v>
      </c>
      <c r="B4" s="209">
        <f>+Estado!C$23*'CALCULO GARANTIA 2do Sem'!Q65</f>
        <v>0</v>
      </c>
      <c r="C4" s="209">
        <f>+Estado!C$24*'CALCULO GARANTIA 2do Sem'!Q8</f>
        <v>0</v>
      </c>
      <c r="D4" s="209">
        <f>+Estado!C$25*'Art.14 Frac.III 1er Sem'!Q7</f>
        <v>0</v>
      </c>
      <c r="E4" s="209">
        <f>+Estado!C$26*'CALCULO GARANTIA 2do Sem'!Q8</f>
        <v>0</v>
      </c>
      <c r="F4" s="209">
        <f>+Estado!C$27*'CALCULO GARANTIA 2do Sem'!Q8</f>
        <v>49891.107652068742</v>
      </c>
      <c r="G4" s="209">
        <f>+Estado!C$28*'CALCULO GARANTIA 2do Sem'!Q8</f>
        <v>0</v>
      </c>
      <c r="H4" s="209">
        <f>+Estado!C$29*'CALCULO GARANTIA 2do Sem'!Q8</f>
        <v>0</v>
      </c>
      <c r="I4" s="209">
        <f>+Estado!C$30*'CALCULO GARANTIA 2do Sem'!Q8</f>
        <v>0</v>
      </c>
      <c r="J4" s="209">
        <f>+Estado!C$31*'COEF Art 14 F II 1er Sem'!N8</f>
        <v>0</v>
      </c>
      <c r="K4" s="210">
        <f t="shared" si="0"/>
        <v>49891.107652068742</v>
      </c>
      <c r="L4" s="361">
        <v>43831</v>
      </c>
    </row>
    <row r="5" spans="1:12">
      <c r="A5" s="145" t="s">
        <v>4</v>
      </c>
      <c r="B5" s="209">
        <f>+Estado!C$23*'CALCULO GARANTIA 2do Sem'!Q66</f>
        <v>0</v>
      </c>
      <c r="C5" s="209">
        <f>+Estado!C$24*'CALCULO GARANTIA 2do Sem'!Q9</f>
        <v>0</v>
      </c>
      <c r="D5" s="209">
        <f>+Estado!C$25*'Art.14 Frac.III 1er Sem'!Q8</f>
        <v>0</v>
      </c>
      <c r="E5" s="209">
        <f>+Estado!C$26*'CALCULO GARANTIA 2do Sem'!Q9</f>
        <v>0</v>
      </c>
      <c r="F5" s="209">
        <f>+Estado!C$27*'CALCULO GARANTIA 2do Sem'!Q9</f>
        <v>137995.52905540093</v>
      </c>
      <c r="G5" s="209">
        <f>+Estado!C$28*'CALCULO GARANTIA 2do Sem'!Q9</f>
        <v>0</v>
      </c>
      <c r="H5" s="209">
        <f>+Estado!C$29*'CALCULO GARANTIA 2do Sem'!Q9</f>
        <v>0</v>
      </c>
      <c r="I5" s="209">
        <f>+Estado!C$30*'CALCULO GARANTIA 2do Sem'!Q9</f>
        <v>0</v>
      </c>
      <c r="J5" s="209">
        <f>+Estado!C$31*'COEF Art 14 F II 1er Sem'!N9</f>
        <v>0</v>
      </c>
      <c r="K5" s="210">
        <f t="shared" si="0"/>
        <v>137995.52905540093</v>
      </c>
      <c r="L5" s="361">
        <v>43831</v>
      </c>
    </row>
    <row r="6" spans="1:12">
      <c r="A6" s="145" t="s">
        <v>5</v>
      </c>
      <c r="B6" s="209">
        <f>+Estado!C$23*'CALCULO GARANTIA 2do Sem'!Q67</f>
        <v>0</v>
      </c>
      <c r="C6" s="209">
        <f>+Estado!C$24*'CALCULO GARANTIA 2do Sem'!Q10</f>
        <v>0</v>
      </c>
      <c r="D6" s="209">
        <f>+Estado!C$25*'Art.14 Frac.III 1er Sem'!Q9</f>
        <v>0</v>
      </c>
      <c r="E6" s="209">
        <f>+Estado!C$26*'CALCULO GARANTIA 2do Sem'!Q10</f>
        <v>0</v>
      </c>
      <c r="F6" s="209">
        <f>+Estado!C$27*'CALCULO GARANTIA 2do Sem'!Q10</f>
        <v>174285.06347751096</v>
      </c>
      <c r="G6" s="209">
        <f>+Estado!C$28*'CALCULO GARANTIA 2do Sem'!Q10</f>
        <v>0</v>
      </c>
      <c r="H6" s="209">
        <f>+Estado!C$29*'CALCULO GARANTIA 2do Sem'!Q10</f>
        <v>0</v>
      </c>
      <c r="I6" s="209">
        <f>+Estado!C$30*'CALCULO GARANTIA 2do Sem'!Q10</f>
        <v>0</v>
      </c>
      <c r="J6" s="209">
        <f>+Estado!C$31*'COEF Art 14 F II 1er Sem'!N10</f>
        <v>0</v>
      </c>
      <c r="K6" s="210">
        <f t="shared" si="0"/>
        <v>174285.06347751096</v>
      </c>
      <c r="L6" s="361">
        <v>43831</v>
      </c>
    </row>
    <row r="7" spans="1:12">
      <c r="A7" s="145" t="s">
        <v>6</v>
      </c>
      <c r="B7" s="209">
        <f>+Estado!C$23*'CALCULO GARANTIA 2do Sem'!Q68</f>
        <v>0</v>
      </c>
      <c r="C7" s="209">
        <f>+Estado!C$24*'CALCULO GARANTIA 2do Sem'!Q11</f>
        <v>0</v>
      </c>
      <c r="D7" s="209">
        <f>+Estado!C$25*'Art.14 Frac.III 1er Sem'!Q10</f>
        <v>0</v>
      </c>
      <c r="E7" s="209">
        <f>+Estado!C$26*'CALCULO GARANTIA 2do Sem'!Q11</f>
        <v>0</v>
      </c>
      <c r="F7" s="209">
        <f>+Estado!C$27*'CALCULO GARANTIA 2do Sem'!Q11</f>
        <v>1189048.9333190941</v>
      </c>
      <c r="G7" s="209">
        <f>+Estado!C$28*'CALCULO GARANTIA 2do Sem'!Q11</f>
        <v>0</v>
      </c>
      <c r="H7" s="209">
        <f>+Estado!C$29*'CALCULO GARANTIA 2do Sem'!Q11</f>
        <v>0</v>
      </c>
      <c r="I7" s="209">
        <f>+Estado!C$30*'CALCULO GARANTIA 2do Sem'!Q11</f>
        <v>0</v>
      </c>
      <c r="J7" s="209">
        <f>+Estado!C$31*'COEF Art 14 F II 1er Sem'!N11</f>
        <v>0</v>
      </c>
      <c r="K7" s="210">
        <f t="shared" si="0"/>
        <v>1189048.9333190941</v>
      </c>
      <c r="L7" s="361">
        <v>43831</v>
      </c>
    </row>
    <row r="8" spans="1:12">
      <c r="A8" s="145" t="s">
        <v>7</v>
      </c>
      <c r="B8" s="209">
        <f>+Estado!C$23*'CALCULO GARANTIA 2do Sem'!Q69</f>
        <v>0</v>
      </c>
      <c r="C8" s="209">
        <f>+Estado!C$24*'CALCULO GARANTIA 2do Sem'!Q12</f>
        <v>0</v>
      </c>
      <c r="D8" s="209">
        <f>+Estado!C$25*'Art.14 Frac.III 1er Sem'!Q11</f>
        <v>0</v>
      </c>
      <c r="E8" s="209">
        <f>+Estado!C$26*'CALCULO GARANTIA 2do Sem'!Q12</f>
        <v>0</v>
      </c>
      <c r="F8" s="209">
        <f>+Estado!C$27*'CALCULO GARANTIA 2do Sem'!Q12</f>
        <v>198947.52562199617</v>
      </c>
      <c r="G8" s="209">
        <f>+Estado!C$28*'CALCULO GARANTIA 2do Sem'!Q12</f>
        <v>0</v>
      </c>
      <c r="H8" s="209">
        <f>+Estado!C$29*'CALCULO GARANTIA 2do Sem'!Q12</f>
        <v>0</v>
      </c>
      <c r="I8" s="209">
        <f>+Estado!C$30*'CALCULO GARANTIA 2do Sem'!Q12</f>
        <v>0</v>
      </c>
      <c r="J8" s="209">
        <f>+Estado!C$31*'COEF Art 14 F II 1er Sem'!N12</f>
        <v>0</v>
      </c>
      <c r="K8" s="210">
        <f t="shared" si="0"/>
        <v>198947.52562199617</v>
      </c>
      <c r="L8" s="361">
        <v>43831</v>
      </c>
    </row>
    <row r="9" spans="1:12">
      <c r="A9" s="145" t="s">
        <v>8</v>
      </c>
      <c r="B9" s="209">
        <f>+Estado!C$23*'CALCULO GARANTIA 2do Sem'!Q70</f>
        <v>0</v>
      </c>
      <c r="C9" s="209">
        <f>+Estado!C$24*'CALCULO GARANTIA 2do Sem'!Q13</f>
        <v>0</v>
      </c>
      <c r="D9" s="209">
        <f>+Estado!C$25*'Art.14 Frac.III 1er Sem'!Q12</f>
        <v>0</v>
      </c>
      <c r="E9" s="209">
        <f>+Estado!C$26*'CALCULO GARANTIA 2do Sem'!Q13</f>
        <v>0</v>
      </c>
      <c r="F9" s="209">
        <f>+Estado!C$27*'CALCULO GARANTIA 2do Sem'!Q13</f>
        <v>31633.710929075522</v>
      </c>
      <c r="G9" s="209">
        <f>+Estado!C$28*'CALCULO GARANTIA 2do Sem'!Q13</f>
        <v>0</v>
      </c>
      <c r="H9" s="209">
        <f>+Estado!C$29*'CALCULO GARANTIA 2do Sem'!Q13</f>
        <v>0</v>
      </c>
      <c r="I9" s="209">
        <f>+Estado!C$30*'CALCULO GARANTIA 2do Sem'!Q13</f>
        <v>0</v>
      </c>
      <c r="J9" s="209">
        <f>+Estado!C$31*'COEF Art 14 F II 1er Sem'!N13</f>
        <v>0</v>
      </c>
      <c r="K9" s="210">
        <f t="shared" si="0"/>
        <v>31633.710929075522</v>
      </c>
      <c r="L9" s="361">
        <v>43831</v>
      </c>
    </row>
    <row r="10" spans="1:12">
      <c r="A10" s="145" t="s">
        <v>9</v>
      </c>
      <c r="B10" s="209">
        <f>+Estado!C$23*'CALCULO GARANTIA 2do Sem'!Q71</f>
        <v>0</v>
      </c>
      <c r="C10" s="209">
        <f>+Estado!C$24*'CALCULO GARANTIA 2do Sem'!Q14</f>
        <v>0</v>
      </c>
      <c r="D10" s="209">
        <f>+Estado!C$25*'Art.14 Frac.III 1er Sem'!Q13</f>
        <v>0</v>
      </c>
      <c r="E10" s="209">
        <f>+Estado!C$26*'CALCULO GARANTIA 2do Sem'!Q14</f>
        <v>0</v>
      </c>
      <c r="F10" s="209">
        <f>+Estado!C$27*'CALCULO GARANTIA 2do Sem'!Q14</f>
        <v>314445.27661982866</v>
      </c>
      <c r="G10" s="209">
        <f>+Estado!C$28*'CALCULO GARANTIA 2do Sem'!Q14</f>
        <v>0</v>
      </c>
      <c r="H10" s="209">
        <f>+Estado!C$29*'CALCULO GARANTIA 2do Sem'!Q14</f>
        <v>0</v>
      </c>
      <c r="I10" s="209">
        <f>+Estado!C$30*'CALCULO GARANTIA 2do Sem'!Q14</f>
        <v>0</v>
      </c>
      <c r="J10" s="209">
        <f>+Estado!C$31*'COEF Art 14 F II 1er Sem'!N14</f>
        <v>0</v>
      </c>
      <c r="K10" s="210">
        <f t="shared" si="0"/>
        <v>314445.27661982866</v>
      </c>
      <c r="L10" s="361">
        <v>43831</v>
      </c>
    </row>
    <row r="11" spans="1:12">
      <c r="A11" s="145" t="s">
        <v>10</v>
      </c>
      <c r="B11" s="209">
        <f>+Estado!C$23*'CALCULO GARANTIA 2do Sem'!Q72</f>
        <v>0</v>
      </c>
      <c r="C11" s="209">
        <f>+Estado!C$24*'CALCULO GARANTIA 2do Sem'!Q15</f>
        <v>0</v>
      </c>
      <c r="D11" s="209">
        <f>+Estado!C$25*'Art.14 Frac.III 1er Sem'!Q14</f>
        <v>0</v>
      </c>
      <c r="E11" s="209">
        <f>+Estado!C$26*'CALCULO GARANTIA 2do Sem'!Q15</f>
        <v>0</v>
      </c>
      <c r="F11" s="209">
        <f>+Estado!C$27*'CALCULO GARANTIA 2do Sem'!Q15</f>
        <v>52244.710282427077</v>
      </c>
      <c r="G11" s="209">
        <f>+Estado!C$28*'CALCULO GARANTIA 2do Sem'!Q15</f>
        <v>0</v>
      </c>
      <c r="H11" s="209">
        <f>+Estado!C$29*'CALCULO GARANTIA 2do Sem'!Q15</f>
        <v>0</v>
      </c>
      <c r="I11" s="209">
        <f>+Estado!C$30*'CALCULO GARANTIA 2do Sem'!Q15</f>
        <v>0</v>
      </c>
      <c r="J11" s="209">
        <f>+Estado!C$31*'COEF Art 14 F II 1er Sem'!N15</f>
        <v>0</v>
      </c>
      <c r="K11" s="210">
        <f t="shared" si="0"/>
        <v>52244.710282427077</v>
      </c>
      <c r="L11" s="361">
        <v>43831</v>
      </c>
    </row>
    <row r="12" spans="1:12">
      <c r="A12" s="145" t="s">
        <v>11</v>
      </c>
      <c r="B12" s="209">
        <f>+Estado!C$23*'CALCULO GARANTIA 2do Sem'!Q73</f>
        <v>0</v>
      </c>
      <c r="C12" s="209">
        <f>+Estado!C$24*'CALCULO GARANTIA 2do Sem'!Q16</f>
        <v>0</v>
      </c>
      <c r="D12" s="209">
        <f>+Estado!C$25*'Art.14 Frac.III 1er Sem'!Q15</f>
        <v>0</v>
      </c>
      <c r="E12" s="209">
        <f>+Estado!C$26*'CALCULO GARANTIA 2do Sem'!Q16</f>
        <v>0</v>
      </c>
      <c r="F12" s="209">
        <f>+Estado!C$27*'CALCULO GARANTIA 2do Sem'!Q16</f>
        <v>75903.808566555075</v>
      </c>
      <c r="G12" s="209">
        <f>+Estado!C$28*'CALCULO GARANTIA 2do Sem'!Q16</f>
        <v>0</v>
      </c>
      <c r="H12" s="209">
        <f>+Estado!C$29*'CALCULO GARANTIA 2do Sem'!Q16</f>
        <v>0</v>
      </c>
      <c r="I12" s="209">
        <f>+Estado!C$30*'CALCULO GARANTIA 2do Sem'!Q16</f>
        <v>0</v>
      </c>
      <c r="J12" s="209">
        <f>+Estado!C$31*'COEF Art 14 F II 1er Sem'!N16</f>
        <v>0</v>
      </c>
      <c r="K12" s="210">
        <f t="shared" si="0"/>
        <v>75903.808566555075</v>
      </c>
      <c r="L12" s="361">
        <v>43831</v>
      </c>
    </row>
    <row r="13" spans="1:12">
      <c r="A13" s="145" t="s">
        <v>12</v>
      </c>
      <c r="B13" s="209">
        <f>+Estado!C$23*'CALCULO GARANTIA 2do Sem'!Q74</f>
        <v>0</v>
      </c>
      <c r="C13" s="209">
        <f>+Estado!C$24*'CALCULO GARANTIA 2do Sem'!Q17</f>
        <v>0</v>
      </c>
      <c r="D13" s="209">
        <f>+Estado!C$25*'Art.14 Frac.III 1er Sem'!Q16</f>
        <v>0</v>
      </c>
      <c r="E13" s="209">
        <f>+Estado!C$26*'CALCULO GARANTIA 2do Sem'!Q17</f>
        <v>0</v>
      </c>
      <c r="F13" s="209">
        <f>+Estado!C$27*'CALCULO GARANTIA 2do Sem'!Q17</f>
        <v>159636.81534892088</v>
      </c>
      <c r="G13" s="209">
        <f>+Estado!C$28*'CALCULO GARANTIA 2do Sem'!Q17</f>
        <v>0</v>
      </c>
      <c r="H13" s="209">
        <f>+Estado!C$29*'CALCULO GARANTIA 2do Sem'!Q17</f>
        <v>0</v>
      </c>
      <c r="I13" s="209">
        <f>+Estado!C$30*'CALCULO GARANTIA 2do Sem'!Q17</f>
        <v>0</v>
      </c>
      <c r="J13" s="209">
        <f>+Estado!C$31*'COEF Art 14 F II 1er Sem'!N17</f>
        <v>0</v>
      </c>
      <c r="K13" s="210">
        <f t="shared" si="0"/>
        <v>159636.81534892088</v>
      </c>
      <c r="L13" s="361">
        <v>43831</v>
      </c>
    </row>
    <row r="14" spans="1:12">
      <c r="A14" s="145" t="s">
        <v>13</v>
      </c>
      <c r="B14" s="209">
        <f>+Estado!C$23*'CALCULO GARANTIA 2do Sem'!Q75</f>
        <v>0</v>
      </c>
      <c r="C14" s="209">
        <f>+Estado!C$24*'CALCULO GARANTIA 2do Sem'!Q18</f>
        <v>0</v>
      </c>
      <c r="D14" s="209">
        <f>+Estado!C$25*'Art.14 Frac.III 1er Sem'!Q17</f>
        <v>0</v>
      </c>
      <c r="E14" s="209">
        <f>+Estado!C$26*'CALCULO GARANTIA 2do Sem'!Q18</f>
        <v>0</v>
      </c>
      <c r="F14" s="209">
        <f>+Estado!C$27*'CALCULO GARANTIA 2do Sem'!Q18</f>
        <v>81224.736521309198</v>
      </c>
      <c r="G14" s="209">
        <f>+Estado!C$28*'CALCULO GARANTIA 2do Sem'!Q18</f>
        <v>0</v>
      </c>
      <c r="H14" s="209">
        <f>+Estado!C$29*'CALCULO GARANTIA 2do Sem'!Q18</f>
        <v>0</v>
      </c>
      <c r="I14" s="209">
        <f>+Estado!C$30*'CALCULO GARANTIA 2do Sem'!Q18</f>
        <v>0</v>
      </c>
      <c r="J14" s="209">
        <f>+Estado!C$31*'COEF Art 14 F II 1er Sem'!N18</f>
        <v>0</v>
      </c>
      <c r="K14" s="210">
        <f t="shared" si="0"/>
        <v>81224.736521309198</v>
      </c>
      <c r="L14" s="361">
        <v>43831</v>
      </c>
    </row>
    <row r="15" spans="1:12">
      <c r="A15" s="145" t="s">
        <v>14</v>
      </c>
      <c r="B15" s="209">
        <f>+Estado!C$23*'CALCULO GARANTIA 2do Sem'!Q76</f>
        <v>0</v>
      </c>
      <c r="C15" s="209">
        <f>+Estado!C$24*'CALCULO GARANTIA 2do Sem'!Q19</f>
        <v>0</v>
      </c>
      <c r="D15" s="209">
        <f>+Estado!C$25*'Art.14 Frac.III 1er Sem'!Q18</f>
        <v>0</v>
      </c>
      <c r="E15" s="209">
        <f>+Estado!C$26*'CALCULO GARANTIA 2do Sem'!Q19</f>
        <v>0</v>
      </c>
      <c r="F15" s="209">
        <f>+Estado!C$27*'CALCULO GARANTIA 2do Sem'!Q19</f>
        <v>444898.16586484737</v>
      </c>
      <c r="G15" s="209">
        <f>+Estado!C$28*'CALCULO GARANTIA 2do Sem'!Q19</f>
        <v>0</v>
      </c>
      <c r="H15" s="209">
        <f>+Estado!C$29*'CALCULO GARANTIA 2do Sem'!Q19</f>
        <v>0</v>
      </c>
      <c r="I15" s="209">
        <f>+Estado!C$30*'CALCULO GARANTIA 2do Sem'!Q19</f>
        <v>0</v>
      </c>
      <c r="J15" s="209">
        <f>+Estado!C$31*'COEF Art 14 F II 1er Sem'!N19</f>
        <v>0</v>
      </c>
      <c r="K15" s="210">
        <f t="shared" si="0"/>
        <v>444898.16586484737</v>
      </c>
      <c r="L15" s="361">
        <v>43831</v>
      </c>
    </row>
    <row r="16" spans="1:12">
      <c r="A16" s="145" t="s">
        <v>15</v>
      </c>
      <c r="B16" s="209">
        <f>+Estado!C$23*'CALCULO GARANTIA 2do Sem'!Q77</f>
        <v>0</v>
      </c>
      <c r="C16" s="209">
        <f>+Estado!C$24*'CALCULO GARANTIA 2do Sem'!Q20</f>
        <v>0</v>
      </c>
      <c r="D16" s="209">
        <f>+Estado!C$25*'Art.14 Frac.III 1er Sem'!Q19</f>
        <v>0</v>
      </c>
      <c r="E16" s="209">
        <f>+Estado!C$26*'CALCULO GARANTIA 2do Sem'!Q20</f>
        <v>0</v>
      </c>
      <c r="F16" s="209">
        <f>+Estado!C$27*'CALCULO GARANTIA 2do Sem'!Q20</f>
        <v>56796.060268089335</v>
      </c>
      <c r="G16" s="209">
        <f>+Estado!C$28*'CALCULO GARANTIA 2do Sem'!Q20</f>
        <v>0</v>
      </c>
      <c r="H16" s="209">
        <f>+Estado!C$29*'CALCULO GARANTIA 2do Sem'!Q20</f>
        <v>0</v>
      </c>
      <c r="I16" s="209">
        <f>+Estado!C$30*'CALCULO GARANTIA 2do Sem'!Q20</f>
        <v>0</v>
      </c>
      <c r="J16" s="209">
        <f>+Estado!C$31*'COEF Art 14 F II 1er Sem'!N20</f>
        <v>0</v>
      </c>
      <c r="K16" s="210">
        <f t="shared" si="0"/>
        <v>56796.060268089335</v>
      </c>
      <c r="L16" s="361">
        <v>43831</v>
      </c>
    </row>
    <row r="17" spans="1:12">
      <c r="A17" s="145" t="s">
        <v>16</v>
      </c>
      <c r="B17" s="209">
        <f>+Estado!C$23*'CALCULO GARANTIA 2do Sem'!Q78</f>
        <v>0</v>
      </c>
      <c r="C17" s="209">
        <f>+Estado!C$24*'CALCULO GARANTIA 2do Sem'!Q21</f>
        <v>0</v>
      </c>
      <c r="D17" s="209">
        <f>+Estado!C$25*'Art.14 Frac.III 1er Sem'!Q20</f>
        <v>0</v>
      </c>
      <c r="E17" s="209">
        <f>+Estado!C$26*'CALCULO GARANTIA 2do Sem'!Q21</f>
        <v>0</v>
      </c>
      <c r="F17" s="209">
        <f>+Estado!C$27*'CALCULO GARANTIA 2do Sem'!Q21</f>
        <v>39551.254143265214</v>
      </c>
      <c r="G17" s="209">
        <f>+Estado!C$28*'CALCULO GARANTIA 2do Sem'!Q21</f>
        <v>0</v>
      </c>
      <c r="H17" s="209">
        <f>+Estado!C$29*'CALCULO GARANTIA 2do Sem'!Q21</f>
        <v>0</v>
      </c>
      <c r="I17" s="209">
        <f>+Estado!C$30*'CALCULO GARANTIA 2do Sem'!Q21</f>
        <v>0</v>
      </c>
      <c r="J17" s="209">
        <f>+Estado!C$31*'COEF Art 14 F II 1er Sem'!N21</f>
        <v>0</v>
      </c>
      <c r="K17" s="210">
        <f t="shared" si="0"/>
        <v>39551.254143265214</v>
      </c>
      <c r="L17" s="361">
        <v>43831</v>
      </c>
    </row>
    <row r="18" spans="1:12">
      <c r="A18" s="145" t="s">
        <v>17</v>
      </c>
      <c r="B18" s="209">
        <f>+Estado!C$23*'CALCULO GARANTIA 2do Sem'!Q79</f>
        <v>0</v>
      </c>
      <c r="C18" s="209">
        <f>+Estado!C$24*'CALCULO GARANTIA 2do Sem'!Q22</f>
        <v>0</v>
      </c>
      <c r="D18" s="209">
        <f>+Estado!C$25*'Art.14 Frac.III 1er Sem'!Q21</f>
        <v>0</v>
      </c>
      <c r="E18" s="209">
        <f>+Estado!C$26*'CALCULO GARANTIA 2do Sem'!Q22</f>
        <v>0</v>
      </c>
      <c r="F18" s="209">
        <f>+Estado!C$27*'CALCULO GARANTIA 2do Sem'!Q22</f>
        <v>346869.8043866271</v>
      </c>
      <c r="G18" s="209">
        <f>+Estado!C$28*'CALCULO GARANTIA 2do Sem'!Q22</f>
        <v>0</v>
      </c>
      <c r="H18" s="209">
        <f>+Estado!C$29*'CALCULO GARANTIA 2do Sem'!Q22</f>
        <v>0</v>
      </c>
      <c r="I18" s="209">
        <f>+Estado!C$30*'CALCULO GARANTIA 2do Sem'!Q22</f>
        <v>0</v>
      </c>
      <c r="J18" s="209">
        <f>+Estado!C$31*'COEF Art 14 F II 1er Sem'!N22</f>
        <v>0</v>
      </c>
      <c r="K18" s="210">
        <f t="shared" si="0"/>
        <v>346869.8043866271</v>
      </c>
      <c r="L18" s="361">
        <v>43831</v>
      </c>
    </row>
    <row r="19" spans="1:12">
      <c r="A19" s="145" t="s">
        <v>18</v>
      </c>
      <c r="B19" s="209">
        <f>+Estado!C$23*'CALCULO GARANTIA 2do Sem'!Q80</f>
        <v>0</v>
      </c>
      <c r="C19" s="209">
        <f>+Estado!C$24*'CALCULO GARANTIA 2do Sem'!Q23</f>
        <v>0</v>
      </c>
      <c r="D19" s="209">
        <f>+Estado!C$25*'Art.14 Frac.III 1er Sem'!Q22</f>
        <v>0</v>
      </c>
      <c r="E19" s="209">
        <f>+Estado!C$26*'CALCULO GARANTIA 2do Sem'!Q23</f>
        <v>0</v>
      </c>
      <c r="F19" s="209">
        <f>+Estado!C$27*'CALCULO GARANTIA 2do Sem'!Q23</f>
        <v>425447.72619105078</v>
      </c>
      <c r="G19" s="209">
        <f>+Estado!C$28*'CALCULO GARANTIA 2do Sem'!Q23</f>
        <v>0</v>
      </c>
      <c r="H19" s="209">
        <f>+Estado!C$29*'CALCULO GARANTIA 2do Sem'!Q23</f>
        <v>0</v>
      </c>
      <c r="I19" s="209">
        <f>+Estado!C$30*'CALCULO GARANTIA 2do Sem'!Q23</f>
        <v>0</v>
      </c>
      <c r="J19" s="209">
        <f>+Estado!C$31*'COEF Art 14 F II 1er Sem'!N23</f>
        <v>0</v>
      </c>
      <c r="K19" s="210">
        <f t="shared" si="0"/>
        <v>425447.72619105078</v>
      </c>
      <c r="L19" s="361">
        <v>43831</v>
      </c>
    </row>
    <row r="20" spans="1:12">
      <c r="A20" s="145" t="s">
        <v>19</v>
      </c>
      <c r="B20" s="209">
        <f>+Estado!C$23*'CALCULO GARANTIA 2do Sem'!Q81</f>
        <v>0</v>
      </c>
      <c r="C20" s="209">
        <f>+Estado!C$24*'CALCULO GARANTIA 2do Sem'!Q24</f>
        <v>0</v>
      </c>
      <c r="D20" s="209">
        <f>+Estado!C$25*'Art.14 Frac.III 1er Sem'!Q23</f>
        <v>0</v>
      </c>
      <c r="E20" s="209">
        <f>+Estado!C$26*'CALCULO GARANTIA 2do Sem'!Q24</f>
        <v>0</v>
      </c>
      <c r="F20" s="209">
        <f>+Estado!C$27*'CALCULO GARANTIA 2do Sem'!Q24</f>
        <v>66668.49683168692</v>
      </c>
      <c r="G20" s="209">
        <f>+Estado!C$28*'CALCULO GARANTIA 2do Sem'!Q24</f>
        <v>0</v>
      </c>
      <c r="H20" s="209">
        <f>+Estado!C$29*'CALCULO GARANTIA 2do Sem'!Q24</f>
        <v>0</v>
      </c>
      <c r="I20" s="209">
        <f>+Estado!C$30*'CALCULO GARANTIA 2do Sem'!Q24</f>
        <v>0</v>
      </c>
      <c r="J20" s="209">
        <f>+Estado!C$31*'COEF Art 14 F II 1er Sem'!N24</f>
        <v>0</v>
      </c>
      <c r="K20" s="210">
        <f t="shared" si="0"/>
        <v>66668.49683168692</v>
      </c>
      <c r="L20" s="361">
        <v>43831</v>
      </c>
    </row>
    <row r="21" spans="1:12">
      <c r="A21" s="145" t="s">
        <v>20</v>
      </c>
      <c r="B21" s="209">
        <f>+Estado!C$23*'CALCULO GARANTIA 2do Sem'!Q82</f>
        <v>0</v>
      </c>
      <c r="C21" s="209">
        <f>+Estado!C$24*'CALCULO GARANTIA 2do Sem'!Q25</f>
        <v>0</v>
      </c>
      <c r="D21" s="209">
        <f>+Estado!C$25*'Art.14 Frac.III 1er Sem'!Q24</f>
        <v>0</v>
      </c>
      <c r="E21" s="209">
        <f>+Estado!C$26*'CALCULO GARANTIA 2do Sem'!Q25</f>
        <v>0</v>
      </c>
      <c r="F21" s="209">
        <f>+Estado!C$27*'CALCULO GARANTIA 2do Sem'!Q25</f>
        <v>911318.89365896326</v>
      </c>
      <c r="G21" s="209">
        <f>+Estado!C$28*'CALCULO GARANTIA 2do Sem'!Q25</f>
        <v>0</v>
      </c>
      <c r="H21" s="209">
        <f>+Estado!C$29*'CALCULO GARANTIA 2do Sem'!Q25</f>
        <v>0</v>
      </c>
      <c r="I21" s="209">
        <f>+Estado!C$30*'CALCULO GARANTIA 2do Sem'!Q25</f>
        <v>0</v>
      </c>
      <c r="J21" s="209">
        <f>+Estado!C$31*'COEF Art 14 F II 1er Sem'!N25</f>
        <v>0</v>
      </c>
      <c r="K21" s="210">
        <f t="shared" si="0"/>
        <v>911318.89365896326</v>
      </c>
      <c r="L21" s="361">
        <v>43831</v>
      </c>
    </row>
    <row r="22" spans="1:12">
      <c r="A22" s="145" t="s">
        <v>21</v>
      </c>
      <c r="B22" s="209">
        <f>+Estado!C$23*'CALCULO GARANTIA 2do Sem'!Q83</f>
        <v>0</v>
      </c>
      <c r="C22" s="209">
        <f>+Estado!C$24*'CALCULO GARANTIA 2do Sem'!Q26</f>
        <v>0</v>
      </c>
      <c r="D22" s="209">
        <f>+Estado!C$25*'Art.14 Frac.III 1er Sem'!Q25</f>
        <v>0</v>
      </c>
      <c r="E22" s="209">
        <f>+Estado!C$26*'CALCULO GARANTIA 2do Sem'!Q26</f>
        <v>0</v>
      </c>
      <c r="F22" s="209">
        <f>+Estado!C$27*'CALCULO GARANTIA 2do Sem'!Q26</f>
        <v>134552.790344918</v>
      </c>
      <c r="G22" s="209">
        <f>+Estado!C$28*'CALCULO GARANTIA 2do Sem'!Q26</f>
        <v>0</v>
      </c>
      <c r="H22" s="209">
        <f>+Estado!C$29*'CALCULO GARANTIA 2do Sem'!Q26</f>
        <v>0</v>
      </c>
      <c r="I22" s="209">
        <f>+Estado!C$30*'CALCULO GARANTIA 2do Sem'!Q26</f>
        <v>0</v>
      </c>
      <c r="J22" s="209">
        <f>+Estado!C$31*'COEF Art 14 F II 1er Sem'!N26</f>
        <v>0</v>
      </c>
      <c r="K22" s="210">
        <f t="shared" si="0"/>
        <v>134552.790344918</v>
      </c>
      <c r="L22" s="361">
        <v>43831</v>
      </c>
    </row>
    <row r="23" spans="1:12">
      <c r="A23" s="145" t="s">
        <v>22</v>
      </c>
      <c r="B23" s="209">
        <f>+Estado!C$23*'CALCULO GARANTIA 2do Sem'!Q84</f>
        <v>0</v>
      </c>
      <c r="C23" s="209">
        <f>+Estado!C$24*'CALCULO GARANTIA 2do Sem'!Q27</f>
        <v>0</v>
      </c>
      <c r="D23" s="209">
        <f>+Estado!C$25*'Art.14 Frac.III 1er Sem'!Q26</f>
        <v>0</v>
      </c>
      <c r="E23" s="209">
        <f>+Estado!C$26*'CALCULO GARANTIA 2do Sem'!Q27</f>
        <v>0</v>
      </c>
      <c r="F23" s="209">
        <f>+Estado!C$27*'CALCULO GARANTIA 2do Sem'!Q27</f>
        <v>21582.324838309258</v>
      </c>
      <c r="G23" s="209">
        <f>+Estado!C$28*'CALCULO GARANTIA 2do Sem'!Q27</f>
        <v>0</v>
      </c>
      <c r="H23" s="209">
        <f>+Estado!C$29*'CALCULO GARANTIA 2do Sem'!Q27</f>
        <v>0</v>
      </c>
      <c r="I23" s="209">
        <f>+Estado!C$30*'CALCULO GARANTIA 2do Sem'!Q27</f>
        <v>0</v>
      </c>
      <c r="J23" s="209">
        <f>+Estado!C$31*'COEF Art 14 F II 1er Sem'!N27</f>
        <v>0</v>
      </c>
      <c r="K23" s="210">
        <f t="shared" si="0"/>
        <v>21582.324838309258</v>
      </c>
      <c r="L23" s="361">
        <v>43831</v>
      </c>
    </row>
    <row r="24" spans="1:12">
      <c r="A24" s="145" t="s">
        <v>23</v>
      </c>
      <c r="B24" s="209">
        <f>+Estado!C$23*'CALCULO GARANTIA 2do Sem'!Q85</f>
        <v>0</v>
      </c>
      <c r="C24" s="209">
        <f>+Estado!C$24*'CALCULO GARANTIA 2do Sem'!Q28</f>
        <v>0</v>
      </c>
      <c r="D24" s="209">
        <f>+Estado!C$25*'Art.14 Frac.III 1er Sem'!Q27</f>
        <v>0</v>
      </c>
      <c r="E24" s="209">
        <f>+Estado!C$26*'CALCULO GARANTIA 2do Sem'!Q28</f>
        <v>0</v>
      </c>
      <c r="F24" s="209">
        <f>+Estado!C$27*'CALCULO GARANTIA 2do Sem'!Q28</f>
        <v>99947.561854290165</v>
      </c>
      <c r="G24" s="209">
        <f>+Estado!C$28*'CALCULO GARANTIA 2do Sem'!Q28</f>
        <v>0</v>
      </c>
      <c r="H24" s="209">
        <f>+Estado!C$29*'CALCULO GARANTIA 2do Sem'!Q28</f>
        <v>0</v>
      </c>
      <c r="I24" s="209">
        <f>+Estado!C$30*'CALCULO GARANTIA 2do Sem'!Q28</f>
        <v>0</v>
      </c>
      <c r="J24" s="209">
        <f>+Estado!C$31*'COEF Art 14 F II 1er Sem'!N28</f>
        <v>0</v>
      </c>
      <c r="K24" s="210">
        <f t="shared" si="0"/>
        <v>99947.561854290165</v>
      </c>
      <c r="L24" s="361">
        <v>43831</v>
      </c>
    </row>
    <row r="25" spans="1:12">
      <c r="A25" s="145" t="s">
        <v>24</v>
      </c>
      <c r="B25" s="209">
        <f>+Estado!C$23*'CALCULO GARANTIA 2do Sem'!Q86</f>
        <v>0</v>
      </c>
      <c r="C25" s="209">
        <f>+Estado!C$24*'CALCULO GARANTIA 2do Sem'!Q29</f>
        <v>0</v>
      </c>
      <c r="D25" s="209">
        <f>+Estado!C$25*'Art.14 Frac.III 1er Sem'!Q28</f>
        <v>0</v>
      </c>
      <c r="E25" s="209">
        <f>+Estado!C$26*'CALCULO GARANTIA 2do Sem'!Q29</f>
        <v>0</v>
      </c>
      <c r="F25" s="209">
        <f>+Estado!C$27*'CALCULO GARANTIA 2do Sem'!Q29</f>
        <v>97386.341622240056</v>
      </c>
      <c r="G25" s="209">
        <f>+Estado!C$28*'CALCULO GARANTIA 2do Sem'!Q29</f>
        <v>0</v>
      </c>
      <c r="H25" s="209">
        <f>+Estado!C$29*'CALCULO GARANTIA 2do Sem'!Q29</f>
        <v>0</v>
      </c>
      <c r="I25" s="209">
        <f>+Estado!C$30*'CALCULO GARANTIA 2do Sem'!Q29</f>
        <v>0</v>
      </c>
      <c r="J25" s="209">
        <f>+Estado!C$31*'COEF Art 14 F II 1er Sem'!N29</f>
        <v>0</v>
      </c>
      <c r="K25" s="210">
        <f t="shared" si="0"/>
        <v>97386.341622240056</v>
      </c>
      <c r="L25" s="361">
        <v>43831</v>
      </c>
    </row>
    <row r="26" spans="1:12">
      <c r="A26" s="145" t="s">
        <v>25</v>
      </c>
      <c r="B26" s="209">
        <f>+Estado!C$23*'CALCULO GARANTIA 2do Sem'!Q87</f>
        <v>0</v>
      </c>
      <c r="C26" s="209">
        <f>+Estado!C$24*'CALCULO GARANTIA 2do Sem'!Q30</f>
        <v>0</v>
      </c>
      <c r="D26" s="209">
        <f>+Estado!C$25*'Art.14 Frac.III 1er Sem'!Q29</f>
        <v>0</v>
      </c>
      <c r="E26" s="209">
        <f>+Estado!C$26*'CALCULO GARANTIA 2do Sem'!Q30</f>
        <v>0</v>
      </c>
      <c r="F26" s="209">
        <f>+Estado!C$27*'CALCULO GARANTIA 2do Sem'!Q30</f>
        <v>1558642.0299242134</v>
      </c>
      <c r="G26" s="209">
        <f>+Estado!C$28*'CALCULO GARANTIA 2do Sem'!Q30</f>
        <v>0</v>
      </c>
      <c r="H26" s="209">
        <f>+Estado!C$29*'CALCULO GARANTIA 2do Sem'!Q30</f>
        <v>0</v>
      </c>
      <c r="I26" s="209">
        <f>+Estado!C$30*'CALCULO GARANTIA 2do Sem'!Q30</f>
        <v>0</v>
      </c>
      <c r="J26" s="209">
        <f>+Estado!C$31*'COEF Art 14 F II 1er Sem'!N30</f>
        <v>0</v>
      </c>
      <c r="K26" s="210">
        <f t="shared" si="0"/>
        <v>1558642.0299242134</v>
      </c>
      <c r="L26" s="361">
        <v>43831</v>
      </c>
    </row>
    <row r="27" spans="1:12">
      <c r="A27" s="145" t="s">
        <v>248</v>
      </c>
      <c r="B27" s="209">
        <f>+Estado!C$23*'CALCULO GARANTIA 2do Sem'!Q88</f>
        <v>0</v>
      </c>
      <c r="C27" s="209">
        <f>+Estado!C$24*'CALCULO GARANTIA 2do Sem'!Q31</f>
        <v>0</v>
      </c>
      <c r="D27" s="209">
        <f>+Estado!C$25*'Art.14 Frac.III 1er Sem'!Q30</f>
        <v>0</v>
      </c>
      <c r="E27" s="209">
        <f>+Estado!C$26*'CALCULO GARANTIA 2do Sem'!Q31</f>
        <v>0</v>
      </c>
      <c r="F27" s="209">
        <f>+Estado!C$27*'CALCULO GARANTIA 2do Sem'!Q31</f>
        <v>40134.392348415939</v>
      </c>
      <c r="G27" s="209">
        <f>+Estado!C$28*'CALCULO GARANTIA 2do Sem'!Q31</f>
        <v>0</v>
      </c>
      <c r="H27" s="209">
        <f>+Estado!C$29*'CALCULO GARANTIA 2do Sem'!Q31</f>
        <v>0</v>
      </c>
      <c r="I27" s="209">
        <f>+Estado!C$30*'CALCULO GARANTIA 2do Sem'!Q31</f>
        <v>0</v>
      </c>
      <c r="J27" s="209">
        <f>+Estado!C$31*'COEF Art 14 F II 1er Sem'!N31</f>
        <v>0</v>
      </c>
      <c r="K27" s="210">
        <f t="shared" si="0"/>
        <v>40134.392348415939</v>
      </c>
      <c r="L27" s="361">
        <v>43831</v>
      </c>
    </row>
    <row r="28" spans="1:12">
      <c r="A28" s="145" t="s">
        <v>27</v>
      </c>
      <c r="B28" s="209">
        <f>+Estado!C$23*'CALCULO GARANTIA 2do Sem'!Q89</f>
        <v>0</v>
      </c>
      <c r="C28" s="209">
        <f>+Estado!C$24*'CALCULO GARANTIA 2do Sem'!Q32</f>
        <v>0</v>
      </c>
      <c r="D28" s="209">
        <f>+Estado!C$25*'Art.14 Frac.III 1er Sem'!Q31</f>
        <v>0</v>
      </c>
      <c r="E28" s="209">
        <f>+Estado!C$26*'CALCULO GARANTIA 2do Sem'!Q32</f>
        <v>0</v>
      </c>
      <c r="F28" s="209">
        <f>+Estado!C$27*'CALCULO GARANTIA 2do Sem'!Q32</f>
        <v>69085.150195928596</v>
      </c>
      <c r="G28" s="209">
        <f>+Estado!C$28*'CALCULO GARANTIA 2do Sem'!Q32</f>
        <v>0</v>
      </c>
      <c r="H28" s="209">
        <f>+Estado!C$29*'CALCULO GARANTIA 2do Sem'!Q32</f>
        <v>0</v>
      </c>
      <c r="I28" s="209">
        <f>+Estado!C$30*'CALCULO GARANTIA 2do Sem'!Q32</f>
        <v>0</v>
      </c>
      <c r="J28" s="209">
        <f>+Estado!C$31*'COEF Art 14 F II 1er Sem'!N32</f>
        <v>0</v>
      </c>
      <c r="K28" s="210">
        <f t="shared" si="0"/>
        <v>69085.150195928596</v>
      </c>
      <c r="L28" s="361">
        <v>43831</v>
      </c>
    </row>
    <row r="29" spans="1:12">
      <c r="A29" s="145" t="s">
        <v>28</v>
      </c>
      <c r="B29" s="209">
        <f>+Estado!C$23*'CALCULO GARANTIA 2do Sem'!Q90</f>
        <v>0</v>
      </c>
      <c r="C29" s="209">
        <f>+Estado!C$24*'CALCULO GARANTIA 2do Sem'!Q33</f>
        <v>0</v>
      </c>
      <c r="D29" s="209">
        <f>+Estado!C$25*'Art.14 Frac.III 1er Sem'!Q32</f>
        <v>0</v>
      </c>
      <c r="E29" s="209">
        <f>+Estado!C$26*'CALCULO GARANTIA 2do Sem'!Q33</f>
        <v>0</v>
      </c>
      <c r="F29" s="209">
        <f>+Estado!C$27*'CALCULO GARANTIA 2do Sem'!Q33</f>
        <v>39649.616652625016</v>
      </c>
      <c r="G29" s="209">
        <f>+Estado!C$28*'CALCULO GARANTIA 2do Sem'!Q33</f>
        <v>0</v>
      </c>
      <c r="H29" s="209">
        <f>+Estado!C$29*'CALCULO GARANTIA 2do Sem'!Q33</f>
        <v>0</v>
      </c>
      <c r="I29" s="209">
        <f>+Estado!C$30*'CALCULO GARANTIA 2do Sem'!Q33</f>
        <v>0</v>
      </c>
      <c r="J29" s="209">
        <f>+Estado!C$31*'COEF Art 14 F II 1er Sem'!N33</f>
        <v>0</v>
      </c>
      <c r="K29" s="210">
        <f t="shared" si="0"/>
        <v>39649.616652625016</v>
      </c>
      <c r="L29" s="361">
        <v>43831</v>
      </c>
    </row>
    <row r="30" spans="1:12">
      <c r="A30" s="145" t="s">
        <v>29</v>
      </c>
      <c r="B30" s="209">
        <f>+Estado!C$23*'CALCULO GARANTIA 2do Sem'!Q91</f>
        <v>0</v>
      </c>
      <c r="C30" s="209">
        <f>+Estado!C$24*'CALCULO GARANTIA 2do Sem'!Q34</f>
        <v>0</v>
      </c>
      <c r="D30" s="209">
        <f>+Estado!C$25*'Art.14 Frac.III 1er Sem'!Q33</f>
        <v>0</v>
      </c>
      <c r="E30" s="209">
        <f>+Estado!C$26*'CALCULO GARANTIA 2do Sem'!Q34</f>
        <v>0</v>
      </c>
      <c r="F30" s="209">
        <f>+Estado!C$27*'CALCULO GARANTIA 2do Sem'!Q34</f>
        <v>55306.837710650791</v>
      </c>
      <c r="G30" s="209">
        <f>+Estado!C$28*'CALCULO GARANTIA 2do Sem'!Q34</f>
        <v>0</v>
      </c>
      <c r="H30" s="209">
        <f>+Estado!C$29*'CALCULO GARANTIA 2do Sem'!Q34</f>
        <v>0</v>
      </c>
      <c r="I30" s="209">
        <f>+Estado!C$30*'CALCULO GARANTIA 2do Sem'!Q34</f>
        <v>0</v>
      </c>
      <c r="J30" s="209">
        <f>+Estado!C$31*'COEF Art 14 F II 1er Sem'!N34</f>
        <v>0</v>
      </c>
      <c r="K30" s="210">
        <f t="shared" si="0"/>
        <v>55306.837710650791</v>
      </c>
      <c r="L30" s="361">
        <v>43831</v>
      </c>
    </row>
    <row r="31" spans="1:12">
      <c r="A31" s="145" t="s">
        <v>30</v>
      </c>
      <c r="B31" s="209">
        <f>+Estado!C$23*'CALCULO GARANTIA 2do Sem'!Q92</f>
        <v>0</v>
      </c>
      <c r="C31" s="209">
        <f>+Estado!C$24*'CALCULO GARANTIA 2do Sem'!Q35</f>
        <v>0</v>
      </c>
      <c r="D31" s="209">
        <f>+Estado!C$25*'Art.14 Frac.III 1er Sem'!Q34</f>
        <v>0</v>
      </c>
      <c r="E31" s="209">
        <f>+Estado!C$26*'CALCULO GARANTIA 2do Sem'!Q35</f>
        <v>0</v>
      </c>
      <c r="F31" s="209">
        <f>+Estado!C$27*'CALCULO GARANTIA 2do Sem'!Q35</f>
        <v>52056.822875343452</v>
      </c>
      <c r="G31" s="209">
        <f>+Estado!C$28*'CALCULO GARANTIA 2do Sem'!Q35</f>
        <v>0</v>
      </c>
      <c r="H31" s="209">
        <f>+Estado!C$29*'CALCULO GARANTIA 2do Sem'!Q35</f>
        <v>0</v>
      </c>
      <c r="I31" s="209">
        <f>+Estado!C$30*'CALCULO GARANTIA 2do Sem'!Q35</f>
        <v>0</v>
      </c>
      <c r="J31" s="209">
        <f>+Estado!C$31*'COEF Art 14 F II 1er Sem'!N35</f>
        <v>0</v>
      </c>
      <c r="K31" s="210">
        <f t="shared" si="0"/>
        <v>52056.822875343452</v>
      </c>
      <c r="L31" s="361">
        <v>43831</v>
      </c>
    </row>
    <row r="32" spans="1:12">
      <c r="A32" s="145" t="s">
        <v>31</v>
      </c>
      <c r="B32" s="209">
        <f>+Estado!C$23*'CALCULO GARANTIA 2do Sem'!Q93</f>
        <v>0</v>
      </c>
      <c r="C32" s="209">
        <f>+Estado!C$24*'CALCULO GARANTIA 2do Sem'!Q36</f>
        <v>0</v>
      </c>
      <c r="D32" s="209">
        <f>+Estado!C$25*'Art.14 Frac.III 1er Sem'!Q35</f>
        <v>0</v>
      </c>
      <c r="E32" s="209">
        <f>+Estado!C$26*'CALCULO GARANTIA 2do Sem'!Q36</f>
        <v>0</v>
      </c>
      <c r="F32" s="209">
        <f>+Estado!C$27*'CALCULO GARANTIA 2do Sem'!Q36</f>
        <v>483577.45825470251</v>
      </c>
      <c r="G32" s="209">
        <f>+Estado!C$28*'CALCULO GARANTIA 2do Sem'!Q36</f>
        <v>0</v>
      </c>
      <c r="H32" s="209">
        <f>+Estado!C$29*'CALCULO GARANTIA 2do Sem'!Q36</f>
        <v>0</v>
      </c>
      <c r="I32" s="209">
        <f>+Estado!C$30*'CALCULO GARANTIA 2do Sem'!Q36</f>
        <v>0</v>
      </c>
      <c r="J32" s="209">
        <f>+Estado!C$31*'COEF Art 14 F II 1er Sem'!N36</f>
        <v>0</v>
      </c>
      <c r="K32" s="210">
        <f t="shared" si="0"/>
        <v>483577.45825470251</v>
      </c>
      <c r="L32" s="361">
        <v>43831</v>
      </c>
    </row>
    <row r="33" spans="1:12">
      <c r="A33" s="145" t="s">
        <v>32</v>
      </c>
      <c r="B33" s="209">
        <f>+Estado!C$23*'CALCULO GARANTIA 2do Sem'!Q94</f>
        <v>0</v>
      </c>
      <c r="C33" s="209">
        <f>+Estado!C$24*'CALCULO GARANTIA 2do Sem'!Q37</f>
        <v>0</v>
      </c>
      <c r="D33" s="209">
        <f>+Estado!C$25*'Art.14 Frac.III 1er Sem'!Q36</f>
        <v>0</v>
      </c>
      <c r="E33" s="209">
        <f>+Estado!C$26*'CALCULO GARANTIA 2do Sem'!Q37</f>
        <v>0</v>
      </c>
      <c r="F33" s="209">
        <f>+Estado!C$27*'CALCULO GARANTIA 2do Sem'!Q37</f>
        <v>94238.27567567573</v>
      </c>
      <c r="G33" s="209">
        <f>+Estado!C$28*'CALCULO GARANTIA 2do Sem'!Q37</f>
        <v>0</v>
      </c>
      <c r="H33" s="209">
        <f>+Estado!C$29*'CALCULO GARANTIA 2do Sem'!Q37</f>
        <v>0</v>
      </c>
      <c r="I33" s="209">
        <f>+Estado!C$30*'CALCULO GARANTIA 2do Sem'!Q37</f>
        <v>0</v>
      </c>
      <c r="J33" s="209">
        <f>+Estado!C$31*'COEF Art 14 F II 1er Sem'!N37</f>
        <v>0</v>
      </c>
      <c r="K33" s="210">
        <f t="shared" si="0"/>
        <v>94238.27567567573</v>
      </c>
      <c r="L33" s="361">
        <v>43831</v>
      </c>
    </row>
    <row r="34" spans="1:12">
      <c r="A34" s="145" t="s">
        <v>33</v>
      </c>
      <c r="B34" s="209">
        <f>+Estado!C$23*'CALCULO GARANTIA 2do Sem'!Q95</f>
        <v>0</v>
      </c>
      <c r="C34" s="209">
        <f>+Estado!C$24*'CALCULO GARANTIA 2do Sem'!Q38</f>
        <v>0</v>
      </c>
      <c r="D34" s="209">
        <f>+Estado!C$25*'Art.14 Frac.III 1er Sem'!Q37</f>
        <v>0</v>
      </c>
      <c r="E34" s="209">
        <f>+Estado!C$26*'CALCULO GARANTIA 2do Sem'!Q38</f>
        <v>0</v>
      </c>
      <c r="F34" s="209">
        <f>+Estado!C$27*'CALCULO GARANTIA 2do Sem'!Q38</f>
        <v>345515.90521035198</v>
      </c>
      <c r="G34" s="209">
        <f>+Estado!C$28*'CALCULO GARANTIA 2do Sem'!Q38</f>
        <v>0</v>
      </c>
      <c r="H34" s="209">
        <f>+Estado!C$29*'CALCULO GARANTIA 2do Sem'!Q38</f>
        <v>0</v>
      </c>
      <c r="I34" s="209">
        <f>+Estado!C$30*'CALCULO GARANTIA 2do Sem'!Q38</f>
        <v>0</v>
      </c>
      <c r="J34" s="209">
        <f>+Estado!C$31*'COEF Art 14 F II 1er Sem'!N38</f>
        <v>0</v>
      </c>
      <c r="K34" s="210">
        <f t="shared" si="0"/>
        <v>345515.90521035198</v>
      </c>
      <c r="L34" s="361">
        <v>43831</v>
      </c>
    </row>
    <row r="35" spans="1:12">
      <c r="A35" s="145" t="s">
        <v>34</v>
      </c>
      <c r="B35" s="209">
        <f>+Estado!C$23*'CALCULO GARANTIA 2do Sem'!Q96</f>
        <v>0</v>
      </c>
      <c r="C35" s="209">
        <f>+Estado!C$24*'CALCULO GARANTIA 2do Sem'!Q39</f>
        <v>0</v>
      </c>
      <c r="D35" s="209">
        <f>+Estado!C$25*'Art.14 Frac.III 1er Sem'!Q38</f>
        <v>0</v>
      </c>
      <c r="E35" s="209">
        <f>+Estado!C$26*'CALCULO GARANTIA 2do Sem'!Q39</f>
        <v>0</v>
      </c>
      <c r="F35" s="209">
        <f>+Estado!C$27*'CALCULO GARANTIA 2do Sem'!Q39</f>
        <v>73721.43343085087</v>
      </c>
      <c r="G35" s="209">
        <f>+Estado!C$28*'CALCULO GARANTIA 2do Sem'!Q39</f>
        <v>0</v>
      </c>
      <c r="H35" s="209">
        <f>+Estado!C$29*'CALCULO GARANTIA 2do Sem'!Q39</f>
        <v>0</v>
      </c>
      <c r="I35" s="209">
        <f>+Estado!C$30*'CALCULO GARANTIA 2do Sem'!Q39</f>
        <v>0</v>
      </c>
      <c r="J35" s="209">
        <f>+Estado!C$31*'COEF Art 14 F II 1er Sem'!N39</f>
        <v>0</v>
      </c>
      <c r="K35" s="210">
        <f t="shared" si="0"/>
        <v>73721.43343085087</v>
      </c>
      <c r="L35" s="361">
        <v>43831</v>
      </c>
    </row>
    <row r="36" spans="1:12">
      <c r="A36" s="145" t="s">
        <v>35</v>
      </c>
      <c r="B36" s="209">
        <f>+Estado!C$23*'CALCULO GARANTIA 2do Sem'!Q97</f>
        <v>0</v>
      </c>
      <c r="C36" s="209">
        <f>+Estado!C$24*'CALCULO GARANTIA 2do Sem'!Q40</f>
        <v>0</v>
      </c>
      <c r="D36" s="209">
        <f>+Estado!C$25*'Art.14 Frac.III 1er Sem'!Q39</f>
        <v>0</v>
      </c>
      <c r="E36" s="209">
        <f>+Estado!C$26*'CALCULO GARANTIA 2do Sem'!Q40</f>
        <v>0</v>
      </c>
      <c r="F36" s="209">
        <f>+Estado!C$27*'CALCULO GARANTIA 2do Sem'!Q40</f>
        <v>70861.286799404261</v>
      </c>
      <c r="G36" s="209">
        <f>+Estado!C$28*'CALCULO GARANTIA 2do Sem'!Q40</f>
        <v>0</v>
      </c>
      <c r="H36" s="209">
        <f>+Estado!C$29*'CALCULO GARANTIA 2do Sem'!Q40</f>
        <v>0</v>
      </c>
      <c r="I36" s="209">
        <f>+Estado!C$30*'CALCULO GARANTIA 2do Sem'!Q40</f>
        <v>0</v>
      </c>
      <c r="J36" s="209">
        <f>+Estado!C$31*'COEF Art 14 F II 1er Sem'!N40</f>
        <v>0</v>
      </c>
      <c r="K36" s="210">
        <f t="shared" si="0"/>
        <v>70861.286799404261</v>
      </c>
      <c r="L36" s="361">
        <v>43831</v>
      </c>
    </row>
    <row r="37" spans="1:12">
      <c r="A37" s="145" t="s">
        <v>36</v>
      </c>
      <c r="B37" s="209">
        <f>+Estado!C$23*'CALCULO GARANTIA 2do Sem'!Q98</f>
        <v>0</v>
      </c>
      <c r="C37" s="209">
        <f>+Estado!C$24*'CALCULO GARANTIA 2do Sem'!Q41</f>
        <v>0</v>
      </c>
      <c r="D37" s="209">
        <f>+Estado!C$25*'Art.14 Frac.III 1er Sem'!Q40</f>
        <v>0</v>
      </c>
      <c r="E37" s="209">
        <f>+Estado!C$26*'CALCULO GARANTIA 2do Sem'!Q41</f>
        <v>0</v>
      </c>
      <c r="F37" s="209">
        <f>+Estado!C$27*'CALCULO GARANTIA 2do Sem'!Q41</f>
        <v>74403.491028131873</v>
      </c>
      <c r="G37" s="209">
        <f>+Estado!C$28*'CALCULO GARANTIA 2do Sem'!Q41</f>
        <v>0</v>
      </c>
      <c r="H37" s="209">
        <f>+Estado!C$29*'CALCULO GARANTIA 2do Sem'!Q41</f>
        <v>0</v>
      </c>
      <c r="I37" s="209">
        <f>+Estado!C$30*'CALCULO GARANTIA 2do Sem'!Q41</f>
        <v>0</v>
      </c>
      <c r="J37" s="209">
        <f>+Estado!C$31*'COEF Art 14 F II 1er Sem'!N41</f>
        <v>0</v>
      </c>
      <c r="K37" s="210">
        <f t="shared" si="0"/>
        <v>74403.491028131873</v>
      </c>
      <c r="L37" s="361">
        <v>43831</v>
      </c>
    </row>
    <row r="38" spans="1:12">
      <c r="A38" s="145" t="s">
        <v>37</v>
      </c>
      <c r="B38" s="209">
        <f>+Estado!C$23*'CALCULO GARANTIA 2do Sem'!Q99</f>
        <v>0</v>
      </c>
      <c r="C38" s="209">
        <f>+Estado!C$24*'CALCULO GARANTIA 2do Sem'!Q42</f>
        <v>0</v>
      </c>
      <c r="D38" s="209">
        <f>+Estado!C$25*'Art.14 Frac.III 1er Sem'!Q41</f>
        <v>0</v>
      </c>
      <c r="E38" s="209">
        <f>+Estado!C$26*'CALCULO GARANTIA 2do Sem'!Q42</f>
        <v>0</v>
      </c>
      <c r="F38" s="209">
        <f>+Estado!C$27*'CALCULO GARANTIA 2do Sem'!Q42</f>
        <v>104800.5422670119</v>
      </c>
      <c r="G38" s="209">
        <f>+Estado!C$28*'CALCULO GARANTIA 2do Sem'!Q42</f>
        <v>0</v>
      </c>
      <c r="H38" s="209">
        <f>+Estado!C$29*'CALCULO GARANTIA 2do Sem'!Q42</f>
        <v>0</v>
      </c>
      <c r="I38" s="209">
        <f>+Estado!C$30*'CALCULO GARANTIA 2do Sem'!Q42</f>
        <v>0</v>
      </c>
      <c r="J38" s="209">
        <f>+Estado!C$31*'COEF Art 14 F II 1er Sem'!N42</f>
        <v>0</v>
      </c>
      <c r="K38" s="210">
        <f t="shared" si="0"/>
        <v>104800.5422670119</v>
      </c>
      <c r="L38" s="361">
        <v>43831</v>
      </c>
    </row>
    <row r="39" spans="1:12">
      <c r="A39" s="145" t="s">
        <v>38</v>
      </c>
      <c r="B39" s="209">
        <f>+Estado!C$23*'CALCULO GARANTIA 2do Sem'!Q100</f>
        <v>0</v>
      </c>
      <c r="C39" s="209">
        <f>+Estado!C$24*'CALCULO GARANTIA 2do Sem'!Q43</f>
        <v>0</v>
      </c>
      <c r="D39" s="209">
        <f>+Estado!C$25*'Art.14 Frac.III 1er Sem'!Q42</f>
        <v>0</v>
      </c>
      <c r="E39" s="209">
        <f>+Estado!C$26*'CALCULO GARANTIA 2do Sem'!Q43</f>
        <v>0</v>
      </c>
      <c r="F39" s="209">
        <f>+Estado!C$27*'CALCULO GARANTIA 2do Sem'!Q43</f>
        <v>245871.7499474003</v>
      </c>
      <c r="G39" s="209">
        <f>+Estado!C$28*'CALCULO GARANTIA 2do Sem'!Q43</f>
        <v>0</v>
      </c>
      <c r="H39" s="209">
        <f>+Estado!C$29*'CALCULO GARANTIA 2do Sem'!Q43</f>
        <v>0</v>
      </c>
      <c r="I39" s="209">
        <f>+Estado!C$30*'CALCULO GARANTIA 2do Sem'!Q43</f>
        <v>0</v>
      </c>
      <c r="J39" s="209">
        <f>+Estado!C$31*'COEF Art 14 F II 1er Sem'!N43</f>
        <v>0</v>
      </c>
      <c r="K39" s="210">
        <f t="shared" si="0"/>
        <v>245871.7499474003</v>
      </c>
      <c r="L39" s="361">
        <v>43831</v>
      </c>
    </row>
    <row r="40" spans="1:12">
      <c r="A40" s="145" t="s">
        <v>39</v>
      </c>
      <c r="B40" s="209">
        <f>+Estado!C$23*'CALCULO GARANTIA 2do Sem'!Q101</f>
        <v>0</v>
      </c>
      <c r="C40" s="209">
        <f>+Estado!C$24*'CALCULO GARANTIA 2do Sem'!Q44</f>
        <v>0</v>
      </c>
      <c r="D40" s="209">
        <f>+Estado!C$25*'Art.14 Frac.III 1er Sem'!Q43</f>
        <v>0</v>
      </c>
      <c r="E40" s="209">
        <f>+Estado!C$26*'CALCULO GARANTIA 2do Sem'!Q44</f>
        <v>0</v>
      </c>
      <c r="F40" s="209">
        <f>+Estado!C$27*'CALCULO GARANTIA 2do Sem'!Q44</f>
        <v>5088367.6621283423</v>
      </c>
      <c r="G40" s="209">
        <f>+Estado!C$28*'CALCULO GARANTIA 2do Sem'!Q44</f>
        <v>0</v>
      </c>
      <c r="H40" s="209">
        <f>+Estado!C$29*'CALCULO GARANTIA 2do Sem'!Q44</f>
        <v>0</v>
      </c>
      <c r="I40" s="209">
        <f>+Estado!C$30*'CALCULO GARANTIA 2do Sem'!Q44</f>
        <v>0</v>
      </c>
      <c r="J40" s="209">
        <f>+Estado!C$31*'COEF Art 14 F II 1er Sem'!N44</f>
        <v>0</v>
      </c>
      <c r="K40" s="210">
        <f t="shared" si="0"/>
        <v>5088367.6621283423</v>
      </c>
      <c r="L40" s="361">
        <v>43831</v>
      </c>
    </row>
    <row r="41" spans="1:12">
      <c r="A41" s="145" t="s">
        <v>40</v>
      </c>
      <c r="B41" s="209">
        <f>+Estado!C$23*'CALCULO GARANTIA 2do Sem'!Q102</f>
        <v>0</v>
      </c>
      <c r="C41" s="209">
        <f>+Estado!C$24*'CALCULO GARANTIA 2do Sem'!Q45</f>
        <v>0</v>
      </c>
      <c r="D41" s="209">
        <f>+Estado!C$25*'Art.14 Frac.III 1er Sem'!Q44</f>
        <v>0</v>
      </c>
      <c r="E41" s="209">
        <f>+Estado!C$26*'CALCULO GARANTIA 2do Sem'!Q45</f>
        <v>0</v>
      </c>
      <c r="F41" s="209">
        <f>+Estado!C$27*'CALCULO GARANTIA 2do Sem'!Q45</f>
        <v>26279.395147259282</v>
      </c>
      <c r="G41" s="209">
        <f>+Estado!C$28*'CALCULO GARANTIA 2do Sem'!Q45</f>
        <v>0</v>
      </c>
      <c r="H41" s="209">
        <f>+Estado!C$29*'CALCULO GARANTIA 2do Sem'!Q45</f>
        <v>0</v>
      </c>
      <c r="I41" s="209">
        <f>+Estado!C$30*'CALCULO GARANTIA 2do Sem'!Q45</f>
        <v>0</v>
      </c>
      <c r="J41" s="209">
        <f>+Estado!C$31*'COEF Art 14 F II 1er Sem'!N45</f>
        <v>0</v>
      </c>
      <c r="K41" s="210">
        <f t="shared" si="0"/>
        <v>26279.395147259282</v>
      </c>
      <c r="L41" s="361">
        <v>43831</v>
      </c>
    </row>
    <row r="42" spans="1:12">
      <c r="A42" s="145" t="s">
        <v>41</v>
      </c>
      <c r="B42" s="209">
        <f>+Estado!C$23*'CALCULO GARANTIA 2do Sem'!Q103</f>
        <v>0</v>
      </c>
      <c r="C42" s="209">
        <f>+Estado!C$24*'CALCULO GARANTIA 2do Sem'!Q46</f>
        <v>0</v>
      </c>
      <c r="D42" s="209">
        <f>+Estado!C$25*'Art.14 Frac.III 1er Sem'!Q45</f>
        <v>0</v>
      </c>
      <c r="E42" s="209">
        <f>+Estado!C$26*'CALCULO GARANTIA 2do Sem'!Q46</f>
        <v>0</v>
      </c>
      <c r="F42" s="209">
        <f>+Estado!C$27*'CALCULO GARANTIA 2do Sem'!Q46</f>
        <v>110642.27820966273</v>
      </c>
      <c r="G42" s="209">
        <f>+Estado!C$28*'CALCULO GARANTIA 2do Sem'!Q46</f>
        <v>0</v>
      </c>
      <c r="H42" s="209">
        <f>+Estado!C$29*'CALCULO GARANTIA 2do Sem'!Q46</f>
        <v>0</v>
      </c>
      <c r="I42" s="209">
        <f>+Estado!C$30*'CALCULO GARANTIA 2do Sem'!Q46</f>
        <v>0</v>
      </c>
      <c r="J42" s="209">
        <f>+Estado!C$31*'COEF Art 14 F II 1er Sem'!N46</f>
        <v>0</v>
      </c>
      <c r="K42" s="210">
        <f t="shared" si="0"/>
        <v>110642.27820966273</v>
      </c>
      <c r="L42" s="361">
        <v>43831</v>
      </c>
    </row>
    <row r="43" spans="1:12">
      <c r="A43" s="145" t="s">
        <v>249</v>
      </c>
      <c r="B43" s="209">
        <f>+Estado!C$23*'CALCULO GARANTIA 2do Sem'!Q104</f>
        <v>0</v>
      </c>
      <c r="C43" s="209">
        <f>+Estado!C$24*'CALCULO GARANTIA 2do Sem'!Q47</f>
        <v>0</v>
      </c>
      <c r="D43" s="209">
        <f>+Estado!C$25*'Art.14 Frac.III 1er Sem'!Q46</f>
        <v>0</v>
      </c>
      <c r="E43" s="209">
        <f>+Estado!C$26*'CALCULO GARANTIA 2do Sem'!Q47</f>
        <v>0</v>
      </c>
      <c r="F43" s="209">
        <f>+Estado!C$27*'CALCULO GARANTIA 2do Sem'!Q47</f>
        <v>55737.798339784618</v>
      </c>
      <c r="G43" s="209">
        <f>+Estado!C$28*'CALCULO GARANTIA 2do Sem'!Q47</f>
        <v>0</v>
      </c>
      <c r="H43" s="209">
        <f>+Estado!C$29*'CALCULO GARANTIA 2do Sem'!Q47</f>
        <v>0</v>
      </c>
      <c r="I43" s="209">
        <f>+Estado!C$30*'CALCULO GARANTIA 2do Sem'!Q47</f>
        <v>0</v>
      </c>
      <c r="J43" s="209">
        <f>+Estado!C$31*'COEF Art 14 F II 1er Sem'!N47</f>
        <v>0</v>
      </c>
      <c r="K43" s="210">
        <f t="shared" si="0"/>
        <v>55737.798339784618</v>
      </c>
      <c r="L43" s="361">
        <v>43831</v>
      </c>
    </row>
    <row r="44" spans="1:12">
      <c r="A44" s="145" t="s">
        <v>43</v>
      </c>
      <c r="B44" s="209">
        <f>+Estado!C$23*'CALCULO GARANTIA 2do Sem'!Q105</f>
        <v>0</v>
      </c>
      <c r="C44" s="209">
        <f>+Estado!C$24*'CALCULO GARANTIA 2do Sem'!Q48</f>
        <v>0</v>
      </c>
      <c r="D44" s="209">
        <f>+Estado!C$25*'Art.14 Frac.III 1er Sem'!Q47</f>
        <v>0</v>
      </c>
      <c r="E44" s="209">
        <f>+Estado!C$26*'CALCULO GARANTIA 2do Sem'!Q48</f>
        <v>0</v>
      </c>
      <c r="F44" s="209">
        <f>+Estado!C$27*'CALCULO GARANTIA 2do Sem'!Q48</f>
        <v>62458.34632871073</v>
      </c>
      <c r="G44" s="209">
        <f>+Estado!C$28*'CALCULO GARANTIA 2do Sem'!Q48</f>
        <v>0</v>
      </c>
      <c r="H44" s="209">
        <f>+Estado!C$29*'CALCULO GARANTIA 2do Sem'!Q48</f>
        <v>0</v>
      </c>
      <c r="I44" s="209">
        <f>+Estado!C$30*'CALCULO GARANTIA 2do Sem'!Q48</f>
        <v>0</v>
      </c>
      <c r="J44" s="209">
        <f>+Estado!C$31*'COEF Art 14 F II 1er Sem'!N48</f>
        <v>0</v>
      </c>
      <c r="K44" s="210">
        <f t="shared" si="0"/>
        <v>62458.34632871073</v>
      </c>
      <c r="L44" s="361">
        <v>43831</v>
      </c>
    </row>
    <row r="45" spans="1:12">
      <c r="A45" s="145" t="s">
        <v>44</v>
      </c>
      <c r="B45" s="209">
        <f>+Estado!C$23*'CALCULO GARANTIA 2do Sem'!Q106</f>
        <v>0</v>
      </c>
      <c r="C45" s="209">
        <f>+Estado!C$24*'CALCULO GARANTIA 2do Sem'!Q49</f>
        <v>0</v>
      </c>
      <c r="D45" s="209">
        <f>+Estado!C$25*'Art.14 Frac.III 1er Sem'!Q48</f>
        <v>0</v>
      </c>
      <c r="E45" s="209">
        <f>+Estado!C$26*'CALCULO GARANTIA 2do Sem'!Q49</f>
        <v>0</v>
      </c>
      <c r="F45" s="209">
        <f>+Estado!C$27*'CALCULO GARANTIA 2do Sem'!Q49</f>
        <v>179702.45645998864</v>
      </c>
      <c r="G45" s="209">
        <f>+Estado!C$28*'CALCULO GARANTIA 2do Sem'!Q49</f>
        <v>0</v>
      </c>
      <c r="H45" s="209">
        <f>+Estado!C$29*'CALCULO GARANTIA 2do Sem'!Q49</f>
        <v>0</v>
      </c>
      <c r="I45" s="209">
        <f>+Estado!C$30*'CALCULO GARANTIA 2do Sem'!Q49</f>
        <v>0</v>
      </c>
      <c r="J45" s="209">
        <f>+Estado!C$31*'COEF Art 14 F II 1er Sem'!N49</f>
        <v>0</v>
      </c>
      <c r="K45" s="210">
        <f t="shared" si="0"/>
        <v>179702.45645998864</v>
      </c>
      <c r="L45" s="361">
        <v>43831</v>
      </c>
    </row>
    <row r="46" spans="1:12">
      <c r="A46" s="145" t="s">
        <v>45</v>
      </c>
      <c r="B46" s="209">
        <f>+Estado!C$23*'CALCULO GARANTIA 2do Sem'!Q107</f>
        <v>0</v>
      </c>
      <c r="C46" s="209">
        <f>+Estado!C$24*'CALCULO GARANTIA 2do Sem'!Q50</f>
        <v>0</v>
      </c>
      <c r="D46" s="209">
        <f>+Estado!C$25*'Art.14 Frac.III 1er Sem'!Q49</f>
        <v>0</v>
      </c>
      <c r="E46" s="209">
        <f>+Estado!C$26*'CALCULO GARANTIA 2do Sem'!Q50</f>
        <v>0</v>
      </c>
      <c r="F46" s="209">
        <f>+Estado!C$27*'CALCULO GARANTIA 2do Sem'!Q50</f>
        <v>154643.38496921441</v>
      </c>
      <c r="G46" s="209">
        <f>+Estado!C$28*'CALCULO GARANTIA 2do Sem'!Q50</f>
        <v>0</v>
      </c>
      <c r="H46" s="209">
        <f>+Estado!C$29*'CALCULO GARANTIA 2do Sem'!Q50</f>
        <v>0</v>
      </c>
      <c r="I46" s="209">
        <f>+Estado!C$30*'CALCULO GARANTIA 2do Sem'!Q50</f>
        <v>0</v>
      </c>
      <c r="J46" s="209">
        <f>+Estado!C$31*'COEF Art 14 F II 1er Sem'!N50</f>
        <v>0</v>
      </c>
      <c r="K46" s="210">
        <f t="shared" si="0"/>
        <v>154643.38496921441</v>
      </c>
      <c r="L46" s="361">
        <v>43831</v>
      </c>
    </row>
    <row r="47" spans="1:12">
      <c r="A47" s="145" t="s">
        <v>46</v>
      </c>
      <c r="B47" s="209">
        <f>+Estado!C$23*'CALCULO GARANTIA 2do Sem'!Q108</f>
        <v>0</v>
      </c>
      <c r="C47" s="209">
        <f>+Estado!C$24*'CALCULO GARANTIA 2do Sem'!Q51</f>
        <v>0</v>
      </c>
      <c r="D47" s="209">
        <f>+Estado!C$25*'Art.14 Frac.III 1er Sem'!Q50</f>
        <v>0</v>
      </c>
      <c r="E47" s="209">
        <f>+Estado!C$26*'CALCULO GARANTIA 2do Sem'!Q51</f>
        <v>0</v>
      </c>
      <c r="F47" s="209">
        <f>+Estado!C$27*'CALCULO GARANTIA 2do Sem'!Q51</f>
        <v>1399298.4343658362</v>
      </c>
      <c r="G47" s="209">
        <f>+Estado!C$28*'CALCULO GARANTIA 2do Sem'!Q51</f>
        <v>0</v>
      </c>
      <c r="H47" s="209">
        <f>+Estado!C$29*'CALCULO GARANTIA 2do Sem'!Q51</f>
        <v>0</v>
      </c>
      <c r="I47" s="209">
        <f>+Estado!C$30*'CALCULO GARANTIA 2do Sem'!Q51</f>
        <v>0</v>
      </c>
      <c r="J47" s="209">
        <f>+Estado!C$31*'COEF Art 14 F II 1er Sem'!N51</f>
        <v>0</v>
      </c>
      <c r="K47" s="210">
        <f t="shared" si="0"/>
        <v>1399298.4343658362</v>
      </c>
      <c r="L47" s="361">
        <v>43831</v>
      </c>
    </row>
    <row r="48" spans="1:12">
      <c r="A48" s="145" t="s">
        <v>47</v>
      </c>
      <c r="B48" s="209">
        <f>+Estado!C$23*'CALCULO GARANTIA 2do Sem'!Q109</f>
        <v>0</v>
      </c>
      <c r="C48" s="209">
        <f>+Estado!C$24*'CALCULO GARANTIA 2do Sem'!Q52</f>
        <v>0</v>
      </c>
      <c r="D48" s="209">
        <f>+Estado!C$25*'Art.14 Frac.III 1er Sem'!Q51</f>
        <v>0</v>
      </c>
      <c r="E48" s="209">
        <f>+Estado!C$26*'CALCULO GARANTIA 2do Sem'!Q52</f>
        <v>0</v>
      </c>
      <c r="F48" s="209">
        <f>+Estado!C$27*'CALCULO GARANTIA 2do Sem'!Q52</f>
        <v>2703801.1892388496</v>
      </c>
      <c r="G48" s="209">
        <f>+Estado!C$28*'CALCULO GARANTIA 2do Sem'!Q52</f>
        <v>0</v>
      </c>
      <c r="H48" s="209">
        <f>+Estado!C$29*'CALCULO GARANTIA 2do Sem'!Q52</f>
        <v>0</v>
      </c>
      <c r="I48" s="209">
        <f>+Estado!C$30*'CALCULO GARANTIA 2do Sem'!Q52</f>
        <v>0</v>
      </c>
      <c r="J48" s="209">
        <f>+Estado!C$31*'COEF Art 14 F II 1er Sem'!N52</f>
        <v>0</v>
      </c>
      <c r="K48" s="210">
        <f t="shared" si="0"/>
        <v>2703801.1892388496</v>
      </c>
      <c r="L48" s="361">
        <v>43831</v>
      </c>
    </row>
    <row r="49" spans="1:12">
      <c r="A49" s="145" t="s">
        <v>48</v>
      </c>
      <c r="B49" s="209">
        <f>+Estado!C$23*'CALCULO GARANTIA 2do Sem'!Q110</f>
        <v>0</v>
      </c>
      <c r="C49" s="209">
        <f>+Estado!C$24*'CALCULO GARANTIA 2do Sem'!Q53</f>
        <v>0</v>
      </c>
      <c r="D49" s="209">
        <f>+Estado!C$25*'Art.14 Frac.III 1er Sem'!Q52</f>
        <v>0</v>
      </c>
      <c r="E49" s="209">
        <f>+Estado!C$26*'CALCULO GARANTIA 2do Sem'!Q53</f>
        <v>0</v>
      </c>
      <c r="F49" s="209">
        <f>+Estado!C$27*'CALCULO GARANTIA 2do Sem'!Q53</f>
        <v>728579.30532342149</v>
      </c>
      <c r="G49" s="209">
        <f>+Estado!C$28*'CALCULO GARANTIA 2do Sem'!Q53</f>
        <v>0</v>
      </c>
      <c r="H49" s="209">
        <f>+Estado!C$29*'CALCULO GARANTIA 2do Sem'!Q53</f>
        <v>0</v>
      </c>
      <c r="I49" s="209">
        <f>+Estado!C$30*'CALCULO GARANTIA 2do Sem'!Q53</f>
        <v>0</v>
      </c>
      <c r="J49" s="209">
        <f>+Estado!C$31*'COEF Art 14 F II 1er Sem'!N53</f>
        <v>0</v>
      </c>
      <c r="K49" s="210">
        <f t="shared" si="0"/>
        <v>728579.30532342149</v>
      </c>
      <c r="L49" s="361">
        <v>43831</v>
      </c>
    </row>
    <row r="50" spans="1:12">
      <c r="A50" s="145" t="s">
        <v>49</v>
      </c>
      <c r="B50" s="209">
        <f>+Estado!C$23*'CALCULO GARANTIA 2do Sem'!Q111</f>
        <v>0</v>
      </c>
      <c r="C50" s="209">
        <f>+Estado!C$24*'CALCULO GARANTIA 2do Sem'!Q54</f>
        <v>0</v>
      </c>
      <c r="D50" s="209">
        <f>+Estado!C$25*'Art.14 Frac.III 1er Sem'!Q53</f>
        <v>0</v>
      </c>
      <c r="E50" s="209">
        <f>+Estado!C$26*'CALCULO GARANTIA 2do Sem'!Q54</f>
        <v>0</v>
      </c>
      <c r="F50" s="209">
        <f>+Estado!C$27*'CALCULO GARANTIA 2do Sem'!Q54</f>
        <v>232232.35532991673</v>
      </c>
      <c r="G50" s="209">
        <f>+Estado!C$28*'CALCULO GARANTIA 2do Sem'!Q54</f>
        <v>0</v>
      </c>
      <c r="H50" s="209">
        <f>+Estado!C$29*'CALCULO GARANTIA 2do Sem'!Q54</f>
        <v>0</v>
      </c>
      <c r="I50" s="209">
        <f>+Estado!C$30*'CALCULO GARANTIA 2do Sem'!Q54</f>
        <v>0</v>
      </c>
      <c r="J50" s="209">
        <f>+Estado!C$31*'COEF Art 14 F II 1er Sem'!N54</f>
        <v>0</v>
      </c>
      <c r="K50" s="210">
        <f t="shared" si="0"/>
        <v>232232.35532991673</v>
      </c>
      <c r="L50" s="361">
        <v>43831</v>
      </c>
    </row>
    <row r="51" spans="1:12">
      <c r="A51" s="145" t="s">
        <v>50</v>
      </c>
      <c r="B51" s="209">
        <f>+Estado!C$23*'CALCULO GARANTIA 2do Sem'!Q112</f>
        <v>0</v>
      </c>
      <c r="C51" s="209">
        <f>+Estado!C$24*'CALCULO GARANTIA 2do Sem'!Q55</f>
        <v>0</v>
      </c>
      <c r="D51" s="209">
        <f>+Estado!C$25*'Art.14 Frac.III 1er Sem'!Q54</f>
        <v>0</v>
      </c>
      <c r="E51" s="209">
        <f>+Estado!C$26*'CALCULO GARANTIA 2do Sem'!Q55</f>
        <v>0</v>
      </c>
      <c r="F51" s="209">
        <f>+Estado!C$27*'CALCULO GARANTIA 2do Sem'!Q55</f>
        <v>46661.50885273653</v>
      </c>
      <c r="G51" s="209">
        <f>+Estado!C$28*'CALCULO GARANTIA 2do Sem'!Q55</f>
        <v>0</v>
      </c>
      <c r="H51" s="209">
        <f>+Estado!C$29*'CALCULO GARANTIA 2do Sem'!Q55</f>
        <v>0</v>
      </c>
      <c r="I51" s="209">
        <f>+Estado!C$30*'CALCULO GARANTIA 2do Sem'!Q55</f>
        <v>0</v>
      </c>
      <c r="J51" s="209">
        <f>+Estado!C$31*'COEF Art 14 F II 1er Sem'!N55</f>
        <v>0</v>
      </c>
      <c r="K51" s="210">
        <f t="shared" si="0"/>
        <v>46661.50885273653</v>
      </c>
      <c r="L51" s="361">
        <v>43831</v>
      </c>
    </row>
    <row r="52" spans="1:12" ht="13.5" thickBot="1">
      <c r="A52" s="145" t="s">
        <v>51</v>
      </c>
      <c r="B52" s="209">
        <f>+Estado!C$23*'CALCULO GARANTIA 2do Sem'!Q113</f>
        <v>0</v>
      </c>
      <c r="C52" s="209">
        <f>+Estado!C$24*'CALCULO GARANTIA 2do Sem'!Q56</f>
        <v>0</v>
      </c>
      <c r="D52" s="209">
        <f>+Estado!C$25*'Art.14 Frac.III 1er Sem'!Q55</f>
        <v>0</v>
      </c>
      <c r="E52" s="209">
        <f>+Estado!C$26*'CALCULO GARANTIA 2do Sem'!Q56</f>
        <v>0</v>
      </c>
      <c r="F52" s="209">
        <f>+Estado!C$27*'CALCULO GARANTIA 2do Sem'!Q56</f>
        <v>64286.077777148705</v>
      </c>
      <c r="G52" s="209">
        <f>+Estado!C$28*'CALCULO GARANTIA 2do Sem'!Q56</f>
        <v>0</v>
      </c>
      <c r="H52" s="209">
        <f>+Estado!C$29*'CALCULO GARANTIA 2do Sem'!Q56</f>
        <v>0</v>
      </c>
      <c r="I52" s="209">
        <f>+Estado!C$30*'CALCULO GARANTIA 2do Sem'!Q56</f>
        <v>0</v>
      </c>
      <c r="J52" s="209">
        <f>+Estado!C$31*'COEF Art 14 F II 1er Sem'!N56</f>
        <v>0</v>
      </c>
      <c r="K52" s="210">
        <f t="shared" si="0"/>
        <v>64286.077777148705</v>
      </c>
      <c r="L52" s="361">
        <v>43831</v>
      </c>
    </row>
    <row r="53" spans="1:12" ht="14.25" thickTop="1" thickBot="1">
      <c r="A53" s="146" t="s">
        <v>52</v>
      </c>
      <c r="B53" s="211">
        <f t="shared" ref="B53:E53" si="1">SUM(B2:B52)</f>
        <v>0</v>
      </c>
      <c r="C53" s="211">
        <f t="shared" si="1"/>
        <v>0</v>
      </c>
      <c r="D53" s="211">
        <f t="shared" si="1"/>
        <v>0</v>
      </c>
      <c r="E53" s="211">
        <f t="shared" si="1"/>
        <v>0</v>
      </c>
      <c r="F53" s="211">
        <f>SUM(F2:F52)</f>
        <v>19343002.448785894</v>
      </c>
      <c r="G53" s="211">
        <f t="shared" ref="G53:K53" si="2">SUM(G2:G52)</f>
        <v>0</v>
      </c>
      <c r="H53" s="211">
        <f t="shared" si="2"/>
        <v>0</v>
      </c>
      <c r="I53" s="211">
        <f t="shared" si="2"/>
        <v>0</v>
      </c>
      <c r="J53" s="211">
        <f t="shared" si="2"/>
        <v>0</v>
      </c>
      <c r="K53" s="212">
        <f t="shared" si="2"/>
        <v>19343002.448785894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1"/>
    <col min="13" max="16384" width="11.42578125" style="143"/>
  </cols>
  <sheetData>
    <row r="1" spans="1:12" ht="14.25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1" t="s">
        <v>246</v>
      </c>
    </row>
    <row r="2" spans="1:12" ht="13.5" thickTop="1">
      <c r="A2" s="145" t="s">
        <v>1</v>
      </c>
      <c r="B2" s="209">
        <f>+Estado!E$23*'CALCULO GARANTIA 2do Sem'!Q6</f>
        <v>821783.25078625476</v>
      </c>
      <c r="C2" s="209">
        <f>+Estado!E$24*'CALCULO GARANTIA 2do Sem'!Q6</f>
        <v>115803.64600696969</v>
      </c>
      <c r="D2" s="209">
        <f>+Estado!E$25*'Art.14 Frac.III 1er Sem'!Q5</f>
        <v>251121.95784469476</v>
      </c>
      <c r="E2" s="209">
        <f>+Estado!E$26*'CALCULO GARANTIA 2do Sem'!Q6</f>
        <v>47633.752652143899</v>
      </c>
      <c r="F2" s="209">
        <f>+Estado!E$27*'CALCULO GARANTIA 2do Sem'!Q6</f>
        <v>18850.424085341732</v>
      </c>
      <c r="G2" s="209">
        <f>+Estado!E$28*'CALCULO GARANTIA 2do Sem'!Q6</f>
        <v>1949.4010077918656</v>
      </c>
      <c r="H2" s="209">
        <f>+Estado!E$29*'CALCULO GARANTIA 2do Sem'!Q6</f>
        <v>20569.131461136909</v>
      </c>
      <c r="I2" s="209">
        <f>+Estado!E$30*'CALCULO GARANTIA 2do Sem'!Q6</f>
        <v>3960.0937976030223</v>
      </c>
      <c r="J2" s="209">
        <f>+Estado!E$31*'COEF Art 14 F II 1er Sem'!N6</f>
        <v>7688.0722466111456</v>
      </c>
      <c r="K2" s="210">
        <f t="shared" ref="K2:K52" si="0">SUM(B2:J2)</f>
        <v>1289359.7298885477</v>
      </c>
      <c r="L2" s="361">
        <v>43862</v>
      </c>
    </row>
    <row r="3" spans="1:12">
      <c r="A3" s="145" t="s">
        <v>2</v>
      </c>
      <c r="B3" s="209">
        <f>+Estado!E$23*'CALCULO GARANTIA 2do Sem'!Q7</f>
        <v>1627769.6687324459</v>
      </c>
      <c r="C3" s="209">
        <f>+Estado!E$24*'CALCULO GARANTIA 2do Sem'!Q7</f>
        <v>229381.24173061742</v>
      </c>
      <c r="D3" s="209">
        <f>+Estado!E$25*'Art.14 Frac.III 1er Sem'!Q6</f>
        <v>673172.40283622267</v>
      </c>
      <c r="E3" s="209">
        <f>+Estado!E$26*'CALCULO GARANTIA 2do Sem'!Q7</f>
        <v>94351.859448192627</v>
      </c>
      <c r="F3" s="209">
        <f>+Estado!E$27*'CALCULO GARANTIA 2do Sem'!Q7</f>
        <v>37338.493501182049</v>
      </c>
      <c r="G3" s="209">
        <f>+Estado!E$28*'CALCULO GARANTIA 2do Sem'!Q7</f>
        <v>3861.3294072908798</v>
      </c>
      <c r="H3" s="209">
        <f>+Estado!E$29*'CALCULO GARANTIA 2do Sem'!Q7</f>
        <v>40742.870182100552</v>
      </c>
      <c r="I3" s="209">
        <f>+Estado!E$30*'CALCULO GARANTIA 2do Sem'!Q7</f>
        <v>7844.0641895612416</v>
      </c>
      <c r="J3" s="209">
        <f>+Estado!E$31*'COEF Art 14 F II 1er Sem'!N7</f>
        <v>16545.250964339924</v>
      </c>
      <c r="K3" s="210">
        <f t="shared" si="0"/>
        <v>2731007.1809919537</v>
      </c>
      <c r="L3" s="361">
        <v>43862</v>
      </c>
    </row>
    <row r="4" spans="1:12">
      <c r="A4" s="145" t="s">
        <v>247</v>
      </c>
      <c r="B4" s="209">
        <f>+Estado!E$23*'CALCULO GARANTIA 2do Sem'!Q8</f>
        <v>1693360.778083862</v>
      </c>
      <c r="C4" s="209">
        <f>+Estado!E$24*'CALCULO GARANTIA 2do Sem'!Q8</f>
        <v>238624.17726291082</v>
      </c>
      <c r="D4" s="209">
        <f>+Estado!E$25*'Art.14 Frac.III 1er Sem'!Q7</f>
        <v>597749.23787498171</v>
      </c>
      <c r="E4" s="209">
        <f>+Estado!E$26*'CALCULO GARANTIA 2do Sem'!Q8</f>
        <v>98153.775191834036</v>
      </c>
      <c r="F4" s="209">
        <f>+Estado!E$27*'CALCULO GARANTIA 2do Sem'!Q8</f>
        <v>38843.051091421636</v>
      </c>
      <c r="G4" s="209">
        <f>+Estado!E$28*'CALCULO GARANTIA 2do Sem'!Q8</f>
        <v>4016.9219854427242</v>
      </c>
      <c r="H4" s="209">
        <f>+Estado!E$29*'CALCULO GARANTIA 2do Sem'!Q8</f>
        <v>42384.60740373443</v>
      </c>
      <c r="I4" s="209">
        <f>+Estado!E$30*'CALCULO GARANTIA 2do Sem'!Q8</f>
        <v>8160.1413851866428</v>
      </c>
      <c r="J4" s="209">
        <f>+Estado!E$31*'COEF Art 14 F II 1er Sem'!N8</f>
        <v>15132.824549530451</v>
      </c>
      <c r="K4" s="210">
        <f t="shared" si="0"/>
        <v>2736425.5148289045</v>
      </c>
      <c r="L4" s="361">
        <v>43862</v>
      </c>
    </row>
    <row r="5" spans="1:12">
      <c r="A5" s="145" t="s">
        <v>4</v>
      </c>
      <c r="B5" s="209">
        <f>+Estado!E$23*'CALCULO GARANTIA 2do Sem'!Q9</f>
        <v>4683724.764801017</v>
      </c>
      <c r="C5" s="209">
        <f>+Estado!E$24*'CALCULO GARANTIA 2do Sem'!Q9</f>
        <v>660018.81169779436</v>
      </c>
      <c r="D5" s="209">
        <f>+Estado!E$25*'Art.14 Frac.III 1er Sem'!Q8</f>
        <v>966511.41652482504</v>
      </c>
      <c r="E5" s="209">
        <f>+Estado!E$26*'CALCULO GARANTIA 2do Sem'!Q9</f>
        <v>271486.89964634186</v>
      </c>
      <c r="F5" s="209">
        <f>+Estado!E$27*'CALCULO GARANTIA 2do Sem'!Q9</f>
        <v>107437.32977161986</v>
      </c>
      <c r="G5" s="209">
        <f>+Estado!E$28*'CALCULO GARANTIA 2do Sem'!Q9</f>
        <v>11110.542552415258</v>
      </c>
      <c r="H5" s="209">
        <f>+Estado!E$29*'CALCULO GARANTIA 2do Sem'!Q9</f>
        <v>117233.04207380673</v>
      </c>
      <c r="I5" s="209">
        <f>+Estado!E$30*'CALCULO GARANTIA 2do Sem'!Q9</f>
        <v>22570.415462985024</v>
      </c>
      <c r="J5" s="209">
        <f>+Estado!E$31*'COEF Art 14 F II 1er Sem'!N9</f>
        <v>110725.49656632387</v>
      </c>
      <c r="K5" s="210">
        <f t="shared" si="0"/>
        <v>6950818.7190971281</v>
      </c>
      <c r="L5" s="361">
        <v>43862</v>
      </c>
    </row>
    <row r="6" spans="1:12">
      <c r="A6" s="145" t="s">
        <v>5</v>
      </c>
      <c r="B6" s="209">
        <f>+Estado!E$23*'CALCULO GARANTIA 2do Sem'!Q10</f>
        <v>5915432.7211341383</v>
      </c>
      <c r="C6" s="209">
        <f>+Estado!E$24*'CALCULO GARANTIA 2do Sem'!Q10</f>
        <v>833588.02477520774</v>
      </c>
      <c r="D6" s="209">
        <f>+Estado!E$25*'Art.14 Frac.III 1er Sem'!Q9</f>
        <v>223340.6345574646</v>
      </c>
      <c r="E6" s="209">
        <f>+Estado!E$26*'CALCULO GARANTIA 2do Sem'!Q10</f>
        <v>342881.48219048011</v>
      </c>
      <c r="F6" s="209">
        <f>+Estado!E$27*'CALCULO GARANTIA 2do Sem'!Q10</f>
        <v>135690.78626876129</v>
      </c>
      <c r="G6" s="209">
        <f>+Estado!E$28*'CALCULO GARANTIA 2do Sem'!Q10</f>
        <v>14032.350375930473</v>
      </c>
      <c r="H6" s="209">
        <f>+Estado!E$29*'CALCULO GARANTIA 2do Sem'!Q10</f>
        <v>148062.53738331128</v>
      </c>
      <c r="I6" s="209">
        <f>+Estado!E$30*'CALCULO GARANTIA 2do Sem'!Q10</f>
        <v>28505.896666412191</v>
      </c>
      <c r="J6" s="209">
        <f>+Estado!E$31*'COEF Art 14 F II 1er Sem'!N10</f>
        <v>72097.967144612339</v>
      </c>
      <c r="K6" s="210">
        <f t="shared" si="0"/>
        <v>7713632.4004963189</v>
      </c>
      <c r="L6" s="361">
        <v>43862</v>
      </c>
    </row>
    <row r="7" spans="1:12">
      <c r="A7" s="145" t="s">
        <v>6</v>
      </c>
      <c r="B7" s="209">
        <f>+Estado!E$23*'CALCULO GARANTIA 2do Sem'!Q11</f>
        <v>40357669.365585193</v>
      </c>
      <c r="C7" s="209">
        <f>+Estado!E$24*'CALCULO GARANTIA 2do Sem'!Q11</f>
        <v>5687102.1067988938</v>
      </c>
      <c r="D7" s="209">
        <f>+Estado!E$25*'Art.14 Frac.III 1er Sem'!Q10</f>
        <v>1730896.3581904427</v>
      </c>
      <c r="E7" s="209">
        <f>+Estado!E$26*'CALCULO GARANTIA 2do Sem'!Q11</f>
        <v>2339287.4439069112</v>
      </c>
      <c r="F7" s="209">
        <f>+Estado!E$27*'CALCULO GARANTIA 2do Sem'!Q11</f>
        <v>925741.89350953104</v>
      </c>
      <c r="G7" s="209">
        <f>+Estado!E$28*'CALCULO GARANTIA 2do Sem'!Q11</f>
        <v>95734.831852718722</v>
      </c>
      <c r="H7" s="209">
        <f>+Estado!E$29*'CALCULO GARANTIA 2do Sem'!Q11</f>
        <v>1010147.3908741586</v>
      </c>
      <c r="I7" s="209">
        <f>+Estado!E$30*'CALCULO GARANTIA 2do Sem'!Q11</f>
        <v>194479.69520850765</v>
      </c>
      <c r="J7" s="209">
        <f>+Estado!E$31*'COEF Art 14 F II 1er Sem'!N11</f>
        <v>1605458.5990357357</v>
      </c>
      <c r="K7" s="210">
        <f t="shared" si="0"/>
        <v>53946517.684962086</v>
      </c>
      <c r="L7" s="361">
        <v>43862</v>
      </c>
    </row>
    <row r="8" spans="1:12">
      <c r="A8" s="145" t="s">
        <v>7</v>
      </c>
      <c r="B8" s="209">
        <f>+Estado!E$23*'CALCULO GARANTIA 2do Sem'!Q12</f>
        <v>6752504.6574337445</v>
      </c>
      <c r="C8" s="209">
        <f>+Estado!E$24*'CALCULO GARANTIA 2do Sem'!Q12</f>
        <v>951546.11421164148</v>
      </c>
      <c r="D8" s="209">
        <f>+Estado!E$25*'Art.14 Frac.III 1er Sem'!Q11</f>
        <v>0</v>
      </c>
      <c r="E8" s="209">
        <f>+Estado!E$26*'CALCULO GARANTIA 2do Sem'!Q12</f>
        <v>391401.4265037739</v>
      </c>
      <c r="F8" s="209">
        <f>+Estado!E$27*'CALCULO GARANTIA 2do Sem'!Q12</f>
        <v>154891.90891769429</v>
      </c>
      <c r="G8" s="209">
        <f>+Estado!E$28*'CALCULO GARANTIA 2do Sem'!Q12</f>
        <v>16018.018585468084</v>
      </c>
      <c r="H8" s="209">
        <f>+Estado!E$29*'CALCULO GARANTIA 2do Sem'!Q12</f>
        <v>169014.34272091286</v>
      </c>
      <c r="I8" s="209">
        <f>+Estado!E$30*'CALCULO GARANTIA 2do Sem'!Q12</f>
        <v>32539.6651569674</v>
      </c>
      <c r="J8" s="209">
        <f>+Estado!E$31*'COEF Art 14 F II 1er Sem'!N12</f>
        <v>82975.632963620126</v>
      </c>
      <c r="K8" s="210">
        <f t="shared" si="0"/>
        <v>8550891.7664938234</v>
      </c>
      <c r="L8" s="361">
        <v>43862</v>
      </c>
    </row>
    <row r="9" spans="1:12">
      <c r="A9" s="145" t="s">
        <v>8</v>
      </c>
      <c r="B9" s="209">
        <f>+Estado!E$23*'CALCULO GARANTIA 2do Sem'!Q13</f>
        <v>1073684.026542516</v>
      </c>
      <c r="C9" s="209">
        <f>+Estado!E$24*'CALCULO GARANTIA 2do Sem'!Q13</f>
        <v>151300.87503500021</v>
      </c>
      <c r="D9" s="209">
        <f>+Estado!E$25*'Art.14 Frac.III 1er Sem'!Q12</f>
        <v>901150.48365470557</v>
      </c>
      <c r="E9" s="209">
        <f>+Estado!E$26*'CALCULO GARANTIA 2do Sem'!Q13</f>
        <v>62234.901110422514</v>
      </c>
      <c r="F9" s="209">
        <f>+Estado!E$27*'CALCULO GARANTIA 2do Sem'!Q13</f>
        <v>24628.634393094959</v>
      </c>
      <c r="G9" s="209">
        <f>+Estado!E$28*'CALCULO GARANTIA 2do Sem'!Q13</f>
        <v>2546.9498452170415</v>
      </c>
      <c r="H9" s="209">
        <f>+Estado!E$29*'CALCULO GARANTIA 2do Sem'!Q13</f>
        <v>26874.176211970578</v>
      </c>
      <c r="I9" s="209">
        <f>+Estado!E$30*'CALCULO GARANTIA 2do Sem'!Q13</f>
        <v>5173.9792092725065</v>
      </c>
      <c r="J9" s="209">
        <f>+Estado!E$31*'COEF Art 14 F II 1er Sem'!N13</f>
        <v>14970.448556713489</v>
      </c>
      <c r="K9" s="210">
        <f t="shared" si="0"/>
        <v>2262564.4745589127</v>
      </c>
      <c r="L9" s="361">
        <v>43862</v>
      </c>
    </row>
    <row r="10" spans="1:12">
      <c r="A10" s="145" t="s">
        <v>9</v>
      </c>
      <c r="B10" s="209">
        <f>+Estado!E$23*'CALCULO GARANTIA 2do Sem'!Q14</f>
        <v>10672629.318937749</v>
      </c>
      <c r="C10" s="209">
        <f>+Estado!E$24*'CALCULO GARANTIA 2do Sem'!Q14</f>
        <v>1503960.3039260986</v>
      </c>
      <c r="D10" s="209">
        <f>+Estado!E$25*'Art.14 Frac.III 1er Sem'!Q13</f>
        <v>486407.21823144314</v>
      </c>
      <c r="E10" s="209">
        <f>+Estado!E$26*'CALCULO GARANTIA 2do Sem'!Q14</f>
        <v>618627.09496683127</v>
      </c>
      <c r="F10" s="209">
        <f>+Estado!E$27*'CALCULO GARANTIA 2do Sem'!Q14</f>
        <v>244813.44512089132</v>
      </c>
      <c r="G10" s="209">
        <f>+Estado!E$28*'CALCULO GARANTIA 2do Sem'!Q14</f>
        <v>25317.179840572931</v>
      </c>
      <c r="H10" s="209">
        <f>+Estado!E$29*'CALCULO GARANTIA 2do Sem'!Q14</f>
        <v>267134.57020105823</v>
      </c>
      <c r="I10" s="209">
        <f>+Estado!E$30*'CALCULO GARANTIA 2do Sem'!Q14</f>
        <v>51430.365768107564</v>
      </c>
      <c r="J10" s="209">
        <f>+Estado!E$31*'COEF Art 14 F II 1er Sem'!N14</f>
        <v>259206.45029296822</v>
      </c>
      <c r="K10" s="210">
        <f t="shared" si="0"/>
        <v>14129525.947285719</v>
      </c>
      <c r="L10" s="361">
        <v>43862</v>
      </c>
    </row>
    <row r="11" spans="1:12">
      <c r="A11" s="145" t="s">
        <v>10</v>
      </c>
      <c r="B11" s="209">
        <f>+Estado!E$23*'CALCULO GARANTIA 2do Sem'!Q15</f>
        <v>1773244.7207142389</v>
      </c>
      <c r="C11" s="209">
        <f>+Estado!E$24*'CALCULO GARANTIA 2do Sem'!Q15</f>
        <v>249881.22321165499</v>
      </c>
      <c r="D11" s="209">
        <f>+Estado!E$25*'Art.14 Frac.III 1er Sem'!Q14</f>
        <v>977761.95491269801</v>
      </c>
      <c r="E11" s="209">
        <f>+Estado!E$26*'CALCULO GARANTIA 2do Sem'!Q15</f>
        <v>102784.15912883052</v>
      </c>
      <c r="F11" s="209">
        <f>+Estado!E$27*'CALCULO GARANTIA 2do Sem'!Q15</f>
        <v>40675.463950592188</v>
      </c>
      <c r="G11" s="209">
        <f>+Estado!E$28*'CALCULO GARANTIA 2do Sem'!Q15</f>
        <v>4206.4194449261713</v>
      </c>
      <c r="H11" s="209">
        <f>+Estado!E$29*'CALCULO GARANTIA 2do Sem'!Q15</f>
        <v>44384.092445594353</v>
      </c>
      <c r="I11" s="209">
        <f>+Estado!E$30*'CALCULO GARANTIA 2do Sem'!Q15</f>
        <v>8545.0943584140223</v>
      </c>
      <c r="J11" s="209">
        <f>+Estado!E$31*'COEF Art 14 F II 1er Sem'!N15</f>
        <v>99804.390041366307</v>
      </c>
      <c r="K11" s="210">
        <f t="shared" si="0"/>
        <v>3301287.5182083147</v>
      </c>
      <c r="L11" s="361">
        <v>43862</v>
      </c>
    </row>
    <row r="12" spans="1:12">
      <c r="A12" s="145" t="s">
        <v>11</v>
      </c>
      <c r="B12" s="209">
        <f>+Estado!E$23*'CALCULO GARANTIA 2do Sem'!Q16</f>
        <v>2576261.349620699</v>
      </c>
      <c r="C12" s="209">
        <f>+Estado!E$24*'CALCULO GARANTIA 2do Sem'!Q16</f>
        <v>363040.32367107901</v>
      </c>
      <c r="D12" s="209">
        <f>+Estado!E$25*'Art.14 Frac.III 1er Sem'!Q15</f>
        <v>509655.24226337008</v>
      </c>
      <c r="E12" s="209">
        <f>+Estado!E$26*'CALCULO GARANTIA 2do Sem'!Q16</f>
        <v>149330.12540435605</v>
      </c>
      <c r="F12" s="209">
        <f>+Estado!E$27*'CALCULO GARANTIA 2do Sem'!Q16</f>
        <v>59095.411044896544</v>
      </c>
      <c r="G12" s="209">
        <f>+Estado!E$28*'CALCULO GARANTIA 2do Sem'!Q16</f>
        <v>6111.303030915733</v>
      </c>
      <c r="H12" s="209">
        <f>+Estado!E$29*'CALCULO GARANTIA 2do Sem'!Q16</f>
        <v>64483.497720224521</v>
      </c>
      <c r="I12" s="209">
        <f>+Estado!E$30*'CALCULO GARANTIA 2do Sem'!Q16</f>
        <v>12414.753624968827</v>
      </c>
      <c r="J12" s="209">
        <f>+Estado!E$31*'COEF Art 14 F II 1er Sem'!N16</f>
        <v>30626.023913700985</v>
      </c>
      <c r="K12" s="210">
        <f t="shared" si="0"/>
        <v>3771018.0302942107</v>
      </c>
      <c r="L12" s="361">
        <v>43862</v>
      </c>
    </row>
    <row r="13" spans="1:12">
      <c r="A13" s="145" t="s">
        <v>12</v>
      </c>
      <c r="B13" s="209">
        <f>+Estado!E$23*'CALCULO GARANTIA 2do Sem'!Q17</f>
        <v>5418254.5662296889</v>
      </c>
      <c r="C13" s="209">
        <f>+Estado!E$24*'CALCULO GARANTIA 2do Sem'!Q17</f>
        <v>763526.91924906406</v>
      </c>
      <c r="D13" s="209">
        <f>+Estado!E$25*'Art.14 Frac.III 1er Sem'!Q16</f>
        <v>716730.90887272242</v>
      </c>
      <c r="E13" s="209">
        <f>+Estado!E$26*'CALCULO GARANTIA 2do Sem'!Q17</f>
        <v>314063.1030958597</v>
      </c>
      <c r="F13" s="209">
        <f>+Estado!E$27*'CALCULO GARANTIA 2do Sem'!Q17</f>
        <v>124286.29602519675</v>
      </c>
      <c r="G13" s="209">
        <f>+Estado!E$28*'CALCULO GARANTIA 2do Sem'!Q17</f>
        <v>12852.964454769954</v>
      </c>
      <c r="H13" s="209">
        <f>+Estado!E$29*'CALCULO GARANTIA 2do Sem'!Q17</f>
        <v>135618.23066611949</v>
      </c>
      <c r="I13" s="209">
        <f>+Estado!E$30*'CALCULO GARANTIA 2do Sem'!Q17</f>
        <v>26110.043349059866</v>
      </c>
      <c r="J13" s="209">
        <f>+Estado!E$31*'COEF Art 14 F II 1er Sem'!N17</f>
        <v>55917.672324928863</v>
      </c>
      <c r="K13" s="210">
        <f t="shared" si="0"/>
        <v>7567360.7042674106</v>
      </c>
      <c r="L13" s="361">
        <v>43862</v>
      </c>
    </row>
    <row r="14" spans="1:12">
      <c r="A14" s="145" t="s">
        <v>13</v>
      </c>
      <c r="B14" s="209">
        <f>+Estado!E$23*'CALCULO GARANTIA 2do Sem'!Q18</f>
        <v>2756859.6791752647</v>
      </c>
      <c r="C14" s="209">
        <f>+Estado!E$24*'CALCULO GARANTIA 2do Sem'!Q18</f>
        <v>388489.78982310538</v>
      </c>
      <c r="D14" s="209">
        <f>+Estado!E$25*'Art.14 Frac.III 1er Sem'!Q17</f>
        <v>600236.52831096179</v>
      </c>
      <c r="E14" s="209">
        <f>+Estado!E$26*'CALCULO GARANTIA 2do Sem'!Q18</f>
        <v>159798.30682708751</v>
      </c>
      <c r="F14" s="209">
        <f>+Estado!E$27*'CALCULO GARANTIA 2do Sem'!Q18</f>
        <v>63238.054616605623</v>
      </c>
      <c r="G14" s="209">
        <f>+Estado!E$28*'CALCULO GARANTIA 2do Sem'!Q18</f>
        <v>6539.7110877876157</v>
      </c>
      <c r="H14" s="209">
        <f>+Estado!E$29*'CALCULO GARANTIA 2do Sem'!Q18</f>
        <v>69003.851206031686</v>
      </c>
      <c r="I14" s="209">
        <f>+Estado!E$30*'CALCULO GARANTIA 2do Sem'!Q18</f>
        <v>13285.039462557066</v>
      </c>
      <c r="J14" s="209">
        <f>+Estado!E$31*'COEF Art 14 F II 1er Sem'!N18</f>
        <v>111646.5052320805</v>
      </c>
      <c r="K14" s="210">
        <f t="shared" si="0"/>
        <v>4169097.4657414812</v>
      </c>
      <c r="L14" s="361">
        <v>43862</v>
      </c>
    </row>
    <row r="15" spans="1:12">
      <c r="A15" s="145" t="s">
        <v>14</v>
      </c>
      <c r="B15" s="209">
        <f>+Estado!E$23*'CALCULO GARANTIA 2do Sem'!Q19</f>
        <v>15100348.334033076</v>
      </c>
      <c r="C15" s="209">
        <f>+Estado!E$24*'CALCULO GARANTIA 2do Sem'!Q19</f>
        <v>2127903.4239055454</v>
      </c>
      <c r="D15" s="209">
        <f>+Estado!E$25*'Art.14 Frac.III 1er Sem'!Q18</f>
        <v>547301.02589984005</v>
      </c>
      <c r="E15" s="209">
        <f>+Estado!E$26*'CALCULO GARANTIA 2do Sem'!Q19</f>
        <v>875274.90590293205</v>
      </c>
      <c r="F15" s="209">
        <f>+Estado!E$27*'CALCULO GARANTIA 2do Sem'!Q19</f>
        <v>346378.40289463836</v>
      </c>
      <c r="G15" s="209">
        <f>+Estado!E$28*'CALCULO GARANTIA 2do Sem'!Q19</f>
        <v>35820.435902299432</v>
      </c>
      <c r="H15" s="209">
        <f>+Estado!E$29*'CALCULO GARANTIA 2do Sem'!Q19</f>
        <v>377959.8205421117</v>
      </c>
      <c r="I15" s="209">
        <f>+Estado!E$30*'CALCULO GARANTIA 2do Sem'!Q19</f>
        <v>72767.114348018193</v>
      </c>
      <c r="J15" s="209">
        <f>+Estado!E$31*'COEF Art 14 F II 1er Sem'!N19</f>
        <v>181829.77645824087</v>
      </c>
      <c r="K15" s="210">
        <f t="shared" si="0"/>
        <v>19665583.239886701</v>
      </c>
      <c r="L15" s="361">
        <v>43862</v>
      </c>
    </row>
    <row r="16" spans="1:12">
      <c r="A16" s="145" t="s">
        <v>15</v>
      </c>
      <c r="B16" s="209">
        <f>+Estado!E$23*'CALCULO GARANTIA 2do Sem'!Q20</f>
        <v>1927722.7011752205</v>
      </c>
      <c r="C16" s="209">
        <f>+Estado!E$24*'CALCULO GARANTIA 2do Sem'!Q20</f>
        <v>271649.87491885322</v>
      </c>
      <c r="D16" s="209">
        <f>+Estado!E$25*'Art.14 Frac.III 1er Sem'!Q19</f>
        <v>279518.61317182705</v>
      </c>
      <c r="E16" s="209">
        <f>+Estado!E$26*'CALCULO GARANTIA 2do Sem'!Q20</f>
        <v>111738.30355126901</v>
      </c>
      <c r="F16" s="209">
        <f>+Estado!E$27*'CALCULO GARANTIA 2do Sem'!Q20</f>
        <v>44218.947516058579</v>
      </c>
      <c r="G16" s="209">
        <f>+Estado!E$28*'CALCULO GARANTIA 2do Sem'!Q20</f>
        <v>4572.8658655658837</v>
      </c>
      <c r="H16" s="209">
        <f>+Estado!E$29*'CALCULO GARANTIA 2do Sem'!Q20</f>
        <v>48250.656877167727</v>
      </c>
      <c r="I16" s="209">
        <f>+Estado!E$30*'CALCULO GARANTIA 2do Sem'!Q20</f>
        <v>9289.5087665982683</v>
      </c>
      <c r="J16" s="209">
        <f>+Estado!E$31*'COEF Art 14 F II 1er Sem'!N20</f>
        <v>17479.435965314395</v>
      </c>
      <c r="K16" s="210">
        <f t="shared" si="0"/>
        <v>2714440.9078078745</v>
      </c>
      <c r="L16" s="361">
        <v>43862</v>
      </c>
    </row>
    <row r="17" spans="1:12">
      <c r="A17" s="145" t="s">
        <v>16</v>
      </c>
      <c r="B17" s="209">
        <f>+Estado!E$23*'CALCULO GARANTIA 2do Sem'!Q21</f>
        <v>1342414.4229729292</v>
      </c>
      <c r="C17" s="209">
        <f>+Estado!E$24*'CALCULO GARANTIA 2do Sem'!Q21</f>
        <v>189169.69223195047</v>
      </c>
      <c r="D17" s="209">
        <f>+Estado!E$25*'Art.14 Frac.III 1er Sem'!Q20</f>
        <v>855568.51772663894</v>
      </c>
      <c r="E17" s="209">
        <f>+Estado!E$26*'CALCULO GARANTIA 2do Sem'!Q21</f>
        <v>77811.559823570613</v>
      </c>
      <c r="F17" s="209">
        <f>+Estado!E$27*'CALCULO GARANTIA 2do Sem'!Q21</f>
        <v>30792.889909970752</v>
      </c>
      <c r="G17" s="209">
        <f>+Estado!E$28*'CALCULO GARANTIA 2do Sem'!Q21</f>
        <v>3184.4212284857322</v>
      </c>
      <c r="H17" s="209">
        <f>+Estado!E$29*'CALCULO GARANTIA 2do Sem'!Q21</f>
        <v>33600.464252633406</v>
      </c>
      <c r="I17" s="209">
        <f>+Estado!E$30*'CALCULO GARANTIA 2do Sem'!Q21</f>
        <v>6468.9649310103159</v>
      </c>
      <c r="J17" s="209">
        <f>+Estado!E$31*'COEF Art 14 F II 1er Sem'!N21</f>
        <v>11568.723120738723</v>
      </c>
      <c r="K17" s="210">
        <f t="shared" si="0"/>
        <v>2550579.6561979279</v>
      </c>
      <c r="L17" s="361">
        <v>43862</v>
      </c>
    </row>
    <row r="18" spans="1:12">
      <c r="A18" s="145" t="s">
        <v>17</v>
      </c>
      <c r="B18" s="209">
        <f>+Estado!E$23*'CALCULO GARANTIA 2do Sem'!Q22</f>
        <v>11773154.565863408</v>
      </c>
      <c r="C18" s="209">
        <f>+Estado!E$24*'CALCULO GARANTIA 2do Sem'!Q22</f>
        <v>1659043.5767900527</v>
      </c>
      <c r="D18" s="209">
        <f>+Estado!E$25*'Art.14 Frac.III 1er Sem'!Q21</f>
        <v>431892.29613825184</v>
      </c>
      <c r="E18" s="209">
        <f>+Estado!E$26*'CALCULO GARANTIA 2do Sem'!Q22</f>
        <v>682417.81758053834</v>
      </c>
      <c r="F18" s="209">
        <f>+Estado!E$27*'CALCULO GARANTIA 2do Sem'!Q22</f>
        <v>270057.77518155589</v>
      </c>
      <c r="G18" s="209">
        <f>+Estado!E$28*'CALCULO GARANTIA 2do Sem'!Q22</f>
        <v>27927.801343754774</v>
      </c>
      <c r="H18" s="209">
        <f>+Estado!E$29*'CALCULO GARANTIA 2do Sem'!Q22</f>
        <v>294680.57878501981</v>
      </c>
      <c r="I18" s="209">
        <f>+Estado!E$30*'CALCULO GARANTIA 2do Sem'!Q22</f>
        <v>56733.690215625902</v>
      </c>
      <c r="J18" s="209">
        <f>+Estado!E$31*'COEF Art 14 F II 1er Sem'!N22</f>
        <v>168148.40740200639</v>
      </c>
      <c r="K18" s="210">
        <f t="shared" si="0"/>
        <v>15364056.509300213</v>
      </c>
      <c r="L18" s="361">
        <v>43862</v>
      </c>
    </row>
    <row r="19" spans="1:12">
      <c r="A19" s="145" t="s">
        <v>18</v>
      </c>
      <c r="B19" s="209">
        <f>+Estado!E$23*'CALCULO GARANTIA 2do Sem'!Q23</f>
        <v>14440178.351642882</v>
      </c>
      <c r="C19" s="209">
        <f>+Estado!E$24*'CALCULO GARANTIA 2do Sem'!Q23</f>
        <v>2034873.9165847322</v>
      </c>
      <c r="D19" s="209">
        <f>+Estado!E$25*'Art.14 Frac.III 1er Sem'!Q22</f>
        <v>698139.42441875977</v>
      </c>
      <c r="E19" s="209">
        <f>+Estado!E$26*'CALCULO GARANTIA 2do Sem'!Q23</f>
        <v>837008.88670692407</v>
      </c>
      <c r="F19" s="209">
        <f>+Estado!E$27*'CALCULO GARANTIA 2do Sem'!Q23</f>
        <v>331235.13473413343</v>
      </c>
      <c r="G19" s="209">
        <f>+Estado!E$28*'CALCULO GARANTIA 2do Sem'!Q23</f>
        <v>34254.407356750366</v>
      </c>
      <c r="H19" s="209">
        <f>+Estado!E$29*'CALCULO GARANTIA 2do Sem'!Q23</f>
        <v>361435.84887258901</v>
      </c>
      <c r="I19" s="209">
        <f>+Estado!E$30*'CALCULO GARANTIA 2do Sem'!Q23</f>
        <v>69585.819219253055</v>
      </c>
      <c r="J19" s="209">
        <f>+Estado!E$31*'COEF Art 14 F II 1er Sem'!N23</f>
        <v>657251.56328882324</v>
      </c>
      <c r="K19" s="210">
        <f t="shared" si="0"/>
        <v>19463963.352824848</v>
      </c>
      <c r="L19" s="361">
        <v>43862</v>
      </c>
    </row>
    <row r="20" spans="1:12">
      <c r="A20" s="145" t="s">
        <v>19</v>
      </c>
      <c r="B20" s="209">
        <f>+Estado!E$23*'CALCULO GARANTIA 2do Sem'!Q24</f>
        <v>2262804.3950414415</v>
      </c>
      <c r="C20" s="209">
        <f>+Estado!E$24*'CALCULO GARANTIA 2do Sem'!Q24</f>
        <v>318868.7514568863</v>
      </c>
      <c r="D20" s="209">
        <f>+Estado!E$25*'Art.14 Frac.III 1er Sem'!Q23</f>
        <v>285838.83789944614</v>
      </c>
      <c r="E20" s="209">
        <f>+Estado!E$26*'CALCULO GARANTIA 2do Sem'!Q24</f>
        <v>131160.94146535869</v>
      </c>
      <c r="F20" s="209">
        <f>+Estado!E$27*'CALCULO GARANTIA 2do Sem'!Q24</f>
        <v>51905.198150358519</v>
      </c>
      <c r="G20" s="209">
        <f>+Estado!E$28*'CALCULO GARANTIA 2do Sem'!Q24</f>
        <v>5367.7331144304098</v>
      </c>
      <c r="H20" s="209">
        <f>+Estado!E$29*'CALCULO GARANTIA 2do Sem'!Q24</f>
        <v>56637.709551653825</v>
      </c>
      <c r="I20" s="209">
        <f>+Estado!E$30*'CALCULO GARANTIA 2do Sem'!Q24</f>
        <v>10904.23495662508</v>
      </c>
      <c r="J20" s="209">
        <f>+Estado!E$31*'COEF Art 14 F II 1er Sem'!N24</f>
        <v>24100.387505879062</v>
      </c>
      <c r="K20" s="210">
        <f t="shared" si="0"/>
        <v>3147588.1891420796</v>
      </c>
      <c r="L20" s="361">
        <v>43862</v>
      </c>
    </row>
    <row r="21" spans="1:12">
      <c r="A21" s="145" t="s">
        <v>20</v>
      </c>
      <c r="B21" s="209">
        <f>+Estado!E$23*'CALCULO GARANTIA 2do Sem'!Q25</f>
        <v>30931196.829920005</v>
      </c>
      <c r="C21" s="209">
        <f>+Estado!E$24*'CALCULO GARANTIA 2do Sem'!Q25</f>
        <v>4358747.1086042142</v>
      </c>
      <c r="D21" s="209">
        <f>+Estado!E$25*'Art.14 Frac.III 1er Sem'!Q24</f>
        <v>1057956.5579397185</v>
      </c>
      <c r="E21" s="209">
        <f>+Estado!E$26*'CALCULO GARANTIA 2do Sem'!Q25</f>
        <v>1792892.4416767035</v>
      </c>
      <c r="F21" s="209">
        <f>+Estado!E$27*'CALCULO GARANTIA 2do Sem'!Q25</f>
        <v>709513.3384056096</v>
      </c>
      <c r="G21" s="209">
        <f>+Estado!E$28*'CALCULO GARANTIA 2do Sem'!Q25</f>
        <v>73373.734758848121</v>
      </c>
      <c r="H21" s="209">
        <f>+Estado!E$29*'CALCULO GARANTIA 2do Sem'!Q25</f>
        <v>774203.96830454282</v>
      </c>
      <c r="I21" s="209">
        <f>+Estado!E$30*'CALCULO GARANTIA 2do Sem'!Q25</f>
        <v>149054.43813975246</v>
      </c>
      <c r="J21" s="209">
        <f>+Estado!E$31*'COEF Art 14 F II 1er Sem'!N25</f>
        <v>1118582.347386319</v>
      </c>
      <c r="K21" s="210">
        <f t="shared" si="0"/>
        <v>40965520.765135705</v>
      </c>
      <c r="L21" s="361">
        <v>43862</v>
      </c>
    </row>
    <row r="22" spans="1:12">
      <c r="A22" s="145" t="s">
        <v>21</v>
      </c>
      <c r="B22" s="209">
        <f>+Estado!E$23*'CALCULO GARANTIA 2do Sem'!Q26</f>
        <v>4566874.3083593855</v>
      </c>
      <c r="C22" s="209">
        <f>+Estado!E$24*'CALCULO GARANTIA 2do Sem'!Q26</f>
        <v>643552.53682473896</v>
      </c>
      <c r="D22" s="209">
        <f>+Estado!E$25*'Art.14 Frac.III 1er Sem'!Q25</f>
        <v>822130.17331243062</v>
      </c>
      <c r="E22" s="209">
        <f>+Estado!E$26*'CALCULO GARANTIA 2do Sem'!Q26</f>
        <v>264713.79282759689</v>
      </c>
      <c r="F22" s="209">
        <f>+Estado!E$27*'CALCULO GARANTIA 2do Sem'!Q26</f>
        <v>104756.96283011424</v>
      </c>
      <c r="G22" s="209">
        <f>+Estado!E$28*'CALCULO GARANTIA 2do Sem'!Q26</f>
        <v>10833.354623201178</v>
      </c>
      <c r="H22" s="209">
        <f>+Estado!E$29*'CALCULO GARANTIA 2do Sem'!Q26</f>
        <v>114308.28983829674</v>
      </c>
      <c r="I22" s="209">
        <f>+Estado!E$30*'CALCULO GARANTIA 2do Sem'!Q26</f>
        <v>22007.324444326692</v>
      </c>
      <c r="J22" s="209">
        <f>+Estado!E$31*'COEF Art 14 F II 1er Sem'!N26</f>
        <v>61395.56539618667</v>
      </c>
      <c r="K22" s="210">
        <f t="shared" si="0"/>
        <v>6610572.3084562765</v>
      </c>
      <c r="L22" s="361">
        <v>43862</v>
      </c>
    </row>
    <row r="23" spans="1:12">
      <c r="A23" s="145" t="s">
        <v>22</v>
      </c>
      <c r="B23" s="209">
        <f>+Estado!E$23*'CALCULO GARANTIA 2do Sem'!Q27</f>
        <v>732528.58276724617</v>
      </c>
      <c r="C23" s="209">
        <f>+Estado!E$24*'CALCULO GARANTIA 2do Sem'!Q27</f>
        <v>103226.10080894612</v>
      </c>
      <c r="D23" s="209">
        <f>+Estado!E$25*'Art.14 Frac.III 1er Sem'!Q26</f>
        <v>1077372.1655520354</v>
      </c>
      <c r="E23" s="209">
        <f>+Estado!E$26*'CALCULO GARANTIA 2do Sem'!Q27</f>
        <v>42460.205034327468</v>
      </c>
      <c r="F23" s="209">
        <f>+Estado!E$27*'CALCULO GARANTIA 2do Sem'!Q27</f>
        <v>16803.06142353894</v>
      </c>
      <c r="G23" s="209">
        <f>+Estado!E$28*'CALCULO GARANTIA 2do Sem'!Q27</f>
        <v>1737.6746923432206</v>
      </c>
      <c r="H23" s="209">
        <f>+Estado!E$29*'CALCULO GARANTIA 2do Sem'!Q27</f>
        <v>18335.098340789664</v>
      </c>
      <c r="I23" s="209">
        <f>+Estado!E$30*'CALCULO GARANTIA 2do Sem'!Q27</f>
        <v>3529.9842074026665</v>
      </c>
      <c r="J23" s="209">
        <f>+Estado!E$31*'COEF Art 14 F II 1er Sem'!N27</f>
        <v>4819.713273260757</v>
      </c>
      <c r="K23" s="210">
        <f t="shared" si="0"/>
        <v>2000812.5860998903</v>
      </c>
      <c r="L23" s="361">
        <v>43862</v>
      </c>
    </row>
    <row r="24" spans="1:12">
      <c r="A24" s="145" t="s">
        <v>23</v>
      </c>
      <c r="B24" s="209">
        <f>+Estado!E$23*'CALCULO GARANTIA 2do Sem'!Q28</f>
        <v>3392333.6056089322</v>
      </c>
      <c r="C24" s="209">
        <f>+Estado!E$24*'CALCULO GARANTIA 2do Sem'!Q28</f>
        <v>478039.19053548895</v>
      </c>
      <c r="D24" s="209">
        <f>+Estado!E$25*'Art.14 Frac.III 1er Sem'!Q27</f>
        <v>0</v>
      </c>
      <c r="E24" s="209">
        <f>+Estado!E$26*'CALCULO GARANTIA 2do Sem'!Q28</f>
        <v>196632.84659127309</v>
      </c>
      <c r="F24" s="209">
        <f>+Estado!E$27*'CALCULO GARANTIA 2do Sem'!Q28</f>
        <v>77814.83383057818</v>
      </c>
      <c r="G24" s="209">
        <f>+Estado!E$28*'CALCULO GARANTIA 2do Sem'!Q28</f>
        <v>8047.1566477086872</v>
      </c>
      <c r="H24" s="209">
        <f>+Estado!E$29*'CALCULO GARANTIA 2do Sem'!Q28</f>
        <v>84909.683699493806</v>
      </c>
      <c r="I24" s="209">
        <f>+Estado!E$30*'CALCULO GARANTIA 2do Sem'!Q28</f>
        <v>16347.326692432665</v>
      </c>
      <c r="J24" s="209">
        <f>+Estado!E$31*'COEF Art 14 F II 1er Sem'!N28</f>
        <v>36820.711410722564</v>
      </c>
      <c r="K24" s="210">
        <f t="shared" si="0"/>
        <v>4290945.3550166311</v>
      </c>
      <c r="L24" s="361">
        <v>43862</v>
      </c>
    </row>
    <row r="25" spans="1:12">
      <c r="A25" s="145" t="s">
        <v>24</v>
      </c>
      <c r="B25" s="209">
        <f>+Estado!E$23*'CALCULO GARANTIA 2do Sem'!Q29</f>
        <v>3305402.8861060818</v>
      </c>
      <c r="C25" s="209">
        <f>+Estado!E$24*'CALCULO GARANTIA 2do Sem'!Q29</f>
        <v>465789.13036596414</v>
      </c>
      <c r="D25" s="209">
        <f>+Estado!E$25*'Art.14 Frac.III 1er Sem'!Q28</f>
        <v>176468.23156374806</v>
      </c>
      <c r="E25" s="209">
        <f>+Estado!E$26*'CALCULO GARANTIA 2do Sem'!Q29</f>
        <v>191594.00406593582</v>
      </c>
      <c r="F25" s="209">
        <f>+Estado!E$27*'CALCULO GARANTIA 2do Sem'!Q29</f>
        <v>75820.778917552423</v>
      </c>
      <c r="G25" s="209">
        <f>+Estado!E$28*'CALCULO GARANTIA 2do Sem'!Q29</f>
        <v>7840.9431089868986</v>
      </c>
      <c r="H25" s="209">
        <f>+Estado!E$29*'CALCULO GARANTIA 2do Sem'!Q29</f>
        <v>82733.818718363371</v>
      </c>
      <c r="I25" s="209">
        <f>+Estado!E$30*'CALCULO GARANTIA 2do Sem'!Q29</f>
        <v>15928.41598477948</v>
      </c>
      <c r="J25" s="209">
        <f>+Estado!E$31*'COEF Art 14 F II 1er Sem'!N29</f>
        <v>179154.79103151977</v>
      </c>
      <c r="K25" s="210">
        <f t="shared" si="0"/>
        <v>4500732.9998629317</v>
      </c>
      <c r="L25" s="361">
        <v>43862</v>
      </c>
    </row>
    <row r="26" spans="1:12">
      <c r="A26" s="145" t="s">
        <v>25</v>
      </c>
      <c r="B26" s="209">
        <f>+Estado!E$23*'CALCULO GARANTIA 2do Sem'!Q30</f>
        <v>52902078.241135933</v>
      </c>
      <c r="C26" s="209">
        <f>+Estado!E$24*'CALCULO GARANTIA 2do Sem'!Q30</f>
        <v>7454828.9172456665</v>
      </c>
      <c r="D26" s="209">
        <f>+Estado!E$25*'Art.14 Frac.III 1er Sem'!Q29</f>
        <v>1555616.6758526166</v>
      </c>
      <c r="E26" s="209">
        <f>+Estado!E$26*'CALCULO GARANTIA 2do Sem'!Q30</f>
        <v>3066410.1602358688</v>
      </c>
      <c r="F26" s="209">
        <f>+Estado!E$27*'CALCULO GARANTIA 2do Sem'!Q30</f>
        <v>1213491.0377976533</v>
      </c>
      <c r="G26" s="209">
        <f>+Estado!E$28*'CALCULO GARANTIA 2do Sem'!Q30</f>
        <v>125492.17149276978</v>
      </c>
      <c r="H26" s="209">
        <f>+Estado!E$29*'CALCULO GARANTIA 2do Sem'!Q30</f>
        <v>1324132.3680765822</v>
      </c>
      <c r="I26" s="209">
        <f>+Estado!E$30*'CALCULO GARANTIA 2do Sem'!Q30</f>
        <v>254929.98515434854</v>
      </c>
      <c r="J26" s="209">
        <f>+Estado!E$31*'COEF Art 14 F II 1er Sem'!N30</f>
        <v>1788971.5408522631</v>
      </c>
      <c r="K26" s="210">
        <f t="shared" si="0"/>
        <v>69685951.097843692</v>
      </c>
      <c r="L26" s="361">
        <v>43862</v>
      </c>
    </row>
    <row r="27" spans="1:12">
      <c r="A27" s="145" t="s">
        <v>248</v>
      </c>
      <c r="B27" s="209">
        <f>+Estado!E$23*'CALCULO GARANTIA 2do Sem'!Q31</f>
        <v>1362206.7950262988</v>
      </c>
      <c r="C27" s="209">
        <f>+Estado!E$24*'CALCULO GARANTIA 2do Sem'!Q31</f>
        <v>191958.78393552767</v>
      </c>
      <c r="D27" s="209">
        <f>+Estado!E$25*'Art.14 Frac.III 1er Sem'!Q30</f>
        <v>787916.56019956502</v>
      </c>
      <c r="E27" s="209">
        <f>+Estado!E$26*'CALCULO GARANTIA 2do Sem'!Q31</f>
        <v>78958.802668794553</v>
      </c>
      <c r="F27" s="209">
        <f>+Estado!E$27*'CALCULO GARANTIA 2do Sem'!Q31</f>
        <v>31246.896007690459</v>
      </c>
      <c r="G27" s="209">
        <f>+Estado!E$28*'CALCULO GARANTIA 2do Sem'!Q31</f>
        <v>3231.3718933849195</v>
      </c>
      <c r="H27" s="209">
        <f>+Estado!E$29*'CALCULO GARANTIA 2do Sem'!Q31</f>
        <v>34095.864837038091</v>
      </c>
      <c r="I27" s="209">
        <f>+Estado!E$30*'CALCULO GARANTIA 2do Sem'!Q31</f>
        <v>6564.3424526784793</v>
      </c>
      <c r="J27" s="209">
        <f>+Estado!E$31*'COEF Art 14 F II 1er Sem'!N31</f>
        <v>10232.402281049308</v>
      </c>
      <c r="K27" s="210">
        <f t="shared" si="0"/>
        <v>2506411.8193020266</v>
      </c>
      <c r="L27" s="361">
        <v>43862</v>
      </c>
    </row>
    <row r="28" spans="1:12">
      <c r="A28" s="145" t="s">
        <v>27</v>
      </c>
      <c r="B28" s="209">
        <f>+Estado!E$23*'CALCULO GARANTIA 2do Sem'!Q32</f>
        <v>2344828.3510892801</v>
      </c>
      <c r="C28" s="209">
        <f>+Estado!E$24*'CALCULO GARANTIA 2do Sem'!Q32</f>
        <v>330427.36275879241</v>
      </c>
      <c r="D28" s="209">
        <f>+Estado!E$25*'Art.14 Frac.III 1er Sem'!Q31</f>
        <v>263103.90271181922</v>
      </c>
      <c r="E28" s="209">
        <f>+Estado!E$26*'CALCULO GARANTIA 2do Sem'!Q32</f>
        <v>135915.36890129739</v>
      </c>
      <c r="F28" s="209">
        <f>+Estado!E$27*'CALCULO GARANTIA 2do Sem'!Q32</f>
        <v>53786.69957446256</v>
      </c>
      <c r="G28" s="209">
        <f>+Estado!E$28*'CALCULO GARANTIA 2do Sem'!Q32</f>
        <v>5562.3070272349687</v>
      </c>
      <c r="H28" s="209">
        <f>+Estado!E$29*'CALCULO GARANTIA 2do Sem'!Q32</f>
        <v>58690.758860332586</v>
      </c>
      <c r="I28" s="209">
        <f>+Estado!E$30*'CALCULO GARANTIA 2do Sem'!Q32</f>
        <v>11299.500446995111</v>
      </c>
      <c r="J28" s="209">
        <f>+Estado!E$31*'COEF Art 14 F II 1er Sem'!N32</f>
        <v>44966.028803776062</v>
      </c>
      <c r="K28" s="210">
        <f t="shared" si="0"/>
        <v>3248580.2801739909</v>
      </c>
      <c r="L28" s="361">
        <v>43862</v>
      </c>
    </row>
    <row r="29" spans="1:12">
      <c r="A29" s="145" t="s">
        <v>28</v>
      </c>
      <c r="B29" s="209">
        <f>+Estado!E$23*'CALCULO GARANTIA 2do Sem'!Q33</f>
        <v>1345752.9580991762</v>
      </c>
      <c r="C29" s="209">
        <f>+Estado!E$24*'CALCULO GARANTIA 2do Sem'!Q33</f>
        <v>189640.15027495858</v>
      </c>
      <c r="D29" s="209">
        <f>+Estado!E$25*'Art.14 Frac.III 1er Sem'!Q32</f>
        <v>720702.06591864815</v>
      </c>
      <c r="E29" s="209">
        <f>+Estado!E$26*'CALCULO GARANTIA 2do Sem'!Q33</f>
        <v>78005.074301107103</v>
      </c>
      <c r="F29" s="209">
        <f>+Estado!E$27*'CALCULO GARANTIA 2do Sem'!Q33</f>
        <v>30869.470690722068</v>
      </c>
      <c r="G29" s="209">
        <f>+Estado!E$28*'CALCULO GARANTIA 2do Sem'!Q33</f>
        <v>3192.3407665554455</v>
      </c>
      <c r="H29" s="209">
        <f>+Estado!E$29*'CALCULO GARANTIA 2do Sem'!Q33</f>
        <v>33684.027367157454</v>
      </c>
      <c r="I29" s="209">
        <f>+Estado!E$30*'CALCULO GARANTIA 2do Sem'!Q33</f>
        <v>6485.0530080475164</v>
      </c>
      <c r="J29" s="209">
        <f>+Estado!E$31*'COEF Art 14 F II 1er Sem'!N33</f>
        <v>13046.412675647589</v>
      </c>
      <c r="K29" s="210">
        <f t="shared" si="0"/>
        <v>2421377.5531020202</v>
      </c>
      <c r="L29" s="361">
        <v>43862</v>
      </c>
    </row>
    <row r="30" spans="1:12">
      <c r="A30" s="145" t="s">
        <v>29</v>
      </c>
      <c r="B30" s="209">
        <f>+Estado!E$23*'CALCULO GARANTIA 2do Sem'!Q34</f>
        <v>1877176.798562862</v>
      </c>
      <c r="C30" s="209">
        <f>+Estado!E$24*'CALCULO GARANTIA 2do Sem'!Q34</f>
        <v>264527.0723944357</v>
      </c>
      <c r="D30" s="209">
        <f>+Estado!E$25*'Art.14 Frac.III 1er Sem'!Q33</f>
        <v>665370.28855376365</v>
      </c>
      <c r="E30" s="209">
        <f>+Estado!E$26*'CALCULO GARANTIA 2do Sem'!Q34</f>
        <v>108808.4664922722</v>
      </c>
      <c r="F30" s="209">
        <f>+Estado!E$27*'CALCULO GARANTIA 2do Sem'!Q34</f>
        <v>43059.503466660244</v>
      </c>
      <c r="G30" s="209">
        <f>+Estado!E$28*'CALCULO GARANTIA 2do Sem'!Q34</f>
        <v>4452.9629186537786</v>
      </c>
      <c r="H30" s="209">
        <f>+Estado!E$29*'CALCULO GARANTIA 2do Sem'!Q34</f>
        <v>46985.499288885549</v>
      </c>
      <c r="I30" s="209">
        <f>+Estado!E$30*'CALCULO GARANTIA 2do Sem'!Q34</f>
        <v>9045.932963321753</v>
      </c>
      <c r="J30" s="209">
        <f>+Estado!E$31*'COEF Art 14 F II 1er Sem'!N34</f>
        <v>25651.632245012683</v>
      </c>
      <c r="K30" s="210">
        <f t="shared" si="0"/>
        <v>3045078.156885867</v>
      </c>
      <c r="L30" s="361">
        <v>43862</v>
      </c>
    </row>
    <row r="31" spans="1:12">
      <c r="A31" s="145" t="s">
        <v>30</v>
      </c>
      <c r="B31" s="209">
        <f>+Estado!E$23*'CALCULO GARANTIA 2do Sem'!Q35</f>
        <v>1766867.6090239135</v>
      </c>
      <c r="C31" s="209">
        <f>+Estado!E$24*'CALCULO GARANTIA 2do Sem'!Q35</f>
        <v>248982.57653806219</v>
      </c>
      <c r="D31" s="209">
        <f>+Estado!E$25*'Art.14 Frac.III 1er Sem'!Q34</f>
        <v>237657.20393302839</v>
      </c>
      <c r="E31" s="209">
        <f>+Estado!E$26*'CALCULO GARANTIA 2do Sem'!Q35</f>
        <v>102414.51693838502</v>
      </c>
      <c r="F31" s="209">
        <f>+Estado!E$27*'CALCULO GARANTIA 2do Sem'!Q35</f>
        <v>40529.182969947702</v>
      </c>
      <c r="G31" s="209">
        <f>+Estado!E$28*'CALCULO GARANTIA 2do Sem'!Q35</f>
        <v>4191.2919183624126</v>
      </c>
      <c r="H31" s="209">
        <f>+Estado!E$29*'CALCULO GARANTIA 2do Sem'!Q35</f>
        <v>44224.474141649669</v>
      </c>
      <c r="I31" s="209">
        <f>+Estado!E$30*'CALCULO GARANTIA 2do Sem'!Q35</f>
        <v>8514.3636755638709</v>
      </c>
      <c r="J31" s="209">
        <f>+Estado!E$31*'COEF Art 14 F II 1er Sem'!N35</f>
        <v>20233.62228367326</v>
      </c>
      <c r="K31" s="210">
        <f t="shared" si="0"/>
        <v>2473614.8414225867</v>
      </c>
      <c r="L31" s="361">
        <v>43862</v>
      </c>
    </row>
    <row r="32" spans="1:12">
      <c r="A32" s="145" t="s">
        <v>31</v>
      </c>
      <c r="B32" s="209">
        <f>+Estado!E$23*'CALCULO GARANTIA 2do Sem'!Q36</f>
        <v>16413167.386153325</v>
      </c>
      <c r="C32" s="209">
        <f>+Estado!E$24*'CALCULO GARANTIA 2do Sem'!Q36</f>
        <v>2312902.6102937837</v>
      </c>
      <c r="D32" s="209">
        <f>+Estado!E$25*'Art.14 Frac.III 1er Sem'!Q35</f>
        <v>0</v>
      </c>
      <c r="E32" s="209">
        <f>+Estado!E$26*'CALCULO GARANTIA 2do Sem'!Q36</f>
        <v>951371.0029527162</v>
      </c>
      <c r="F32" s="209">
        <f>+Estado!E$27*'CALCULO GARANTIA 2do Sem'!Q36</f>
        <v>376492.42122746003</v>
      </c>
      <c r="G32" s="209">
        <f>+Estado!E$28*'CALCULO GARANTIA 2do Sem'!Q36</f>
        <v>38934.652188410168</v>
      </c>
      <c r="H32" s="209">
        <f>+Estado!E$29*'CALCULO GARANTIA 2do Sem'!Q36</f>
        <v>410819.51638272475</v>
      </c>
      <c r="I32" s="209">
        <f>+Estado!E$30*'CALCULO GARANTIA 2do Sem'!Q36</f>
        <v>79093.462056738674</v>
      </c>
      <c r="J32" s="209">
        <f>+Estado!E$31*'COEF Art 14 F II 1er Sem'!N36</f>
        <v>865767.57537718443</v>
      </c>
      <c r="K32" s="210">
        <f t="shared" si="0"/>
        <v>21448548.62663234</v>
      </c>
      <c r="L32" s="361">
        <v>43862</v>
      </c>
    </row>
    <row r="33" spans="1:12">
      <c r="A33" s="145" t="s">
        <v>32</v>
      </c>
      <c r="B33" s="209">
        <f>+Estado!E$23*'CALCULO GARANTIA 2do Sem'!Q37</f>
        <v>3198553.9574771649</v>
      </c>
      <c r="C33" s="209">
        <f>+Estado!E$24*'CALCULO GARANTIA 2do Sem'!Q37</f>
        <v>450732.24584644096</v>
      </c>
      <c r="D33" s="209">
        <f>+Estado!E$25*'Art.14 Frac.III 1er Sem'!Q36</f>
        <v>769146.9368697399</v>
      </c>
      <c r="E33" s="209">
        <f>+Estado!E$26*'CALCULO GARANTIA 2do Sem'!Q37</f>
        <v>185400.62468933401</v>
      </c>
      <c r="F33" s="209">
        <f>+Estado!E$27*'CALCULO GARANTIA 2do Sem'!Q37</f>
        <v>73369.831400926327</v>
      </c>
      <c r="G33" s="209">
        <f>+Estado!E$28*'CALCULO GARANTIA 2do Sem'!Q37</f>
        <v>7587.4803997489034</v>
      </c>
      <c r="H33" s="209">
        <f>+Estado!E$29*'CALCULO GARANTIA 2do Sem'!Q37</f>
        <v>80059.403466717573</v>
      </c>
      <c r="I33" s="209">
        <f>+Estado!E$30*'CALCULO GARANTIA 2do Sem'!Q37</f>
        <v>15413.521358807166</v>
      </c>
      <c r="J33" s="209">
        <f>+Estado!E$31*'COEF Art 14 F II 1er Sem'!N37</f>
        <v>31790.606703759688</v>
      </c>
      <c r="K33" s="210">
        <f t="shared" si="0"/>
        <v>4812054.6082126405</v>
      </c>
      <c r="L33" s="361">
        <v>43862</v>
      </c>
    </row>
    <row r="34" spans="1:12">
      <c r="A34" s="145" t="s">
        <v>33</v>
      </c>
      <c r="B34" s="209">
        <f>+Estado!E$23*'CALCULO GARANTIA 2do Sem'!Q38</f>
        <v>11727201.692285759</v>
      </c>
      <c r="C34" s="209">
        <f>+Estado!E$24*'CALCULO GARANTIA 2do Sem'!Q38</f>
        <v>1652568.0124612623</v>
      </c>
      <c r="D34" s="209">
        <f>+Estado!E$25*'Art.14 Frac.III 1er Sem'!Q37</f>
        <v>512515.23461261299</v>
      </c>
      <c r="E34" s="209">
        <f>+Estado!E$26*'CALCULO GARANTIA 2do Sem'!Q38</f>
        <v>679754.21034400887</v>
      </c>
      <c r="F34" s="209">
        <f>+Estado!E$27*'CALCULO GARANTIA 2do Sem'!Q38</f>
        <v>269003.68804355455</v>
      </c>
      <c r="G34" s="209">
        <f>+Estado!E$28*'CALCULO GARANTIA 2do Sem'!Q38</f>
        <v>27818.793794650443</v>
      </c>
      <c r="H34" s="209">
        <f>+Estado!E$29*'CALCULO GARANTIA 2do Sem'!Q38</f>
        <v>293530.3841360886</v>
      </c>
      <c r="I34" s="209">
        <f>+Estado!E$30*'CALCULO GARANTIA 2do Sem'!Q38</f>
        <v>56512.247773883784</v>
      </c>
      <c r="J34" s="209">
        <f>+Estado!E$31*'COEF Art 14 F II 1er Sem'!N38</f>
        <v>248973.67095480816</v>
      </c>
      <c r="K34" s="210">
        <f t="shared" si="0"/>
        <v>15467877.934406631</v>
      </c>
      <c r="L34" s="361">
        <v>43862</v>
      </c>
    </row>
    <row r="35" spans="1:12">
      <c r="A35" s="145" t="s">
        <v>34</v>
      </c>
      <c r="B35" s="209">
        <f>+Estado!E$23*'CALCULO GARANTIA 2do Sem'!Q39</f>
        <v>2502189.0623578266</v>
      </c>
      <c r="C35" s="209">
        <f>+Estado!E$24*'CALCULO GARANTIA 2do Sem'!Q39</f>
        <v>352602.24170127825</v>
      </c>
      <c r="D35" s="209">
        <f>+Estado!E$25*'Art.14 Frac.III 1er Sem'!Q38</f>
        <v>2546004.9909277209</v>
      </c>
      <c r="E35" s="209">
        <f>+Estado!E$26*'CALCULO GARANTIA 2do Sem'!Q39</f>
        <v>145036.60761060397</v>
      </c>
      <c r="F35" s="209">
        <f>+Estado!E$27*'CALCULO GARANTIA 2do Sem'!Q39</f>
        <v>57396.308481610569</v>
      </c>
      <c r="G35" s="209">
        <f>+Estado!E$28*'CALCULO GARANTIA 2do Sem'!Q39</f>
        <v>5935.5917453650263</v>
      </c>
      <c r="H35" s="209">
        <f>+Estado!E$29*'CALCULO GARANTIA 2do Sem'!Q39</f>
        <v>62629.477681632365</v>
      </c>
      <c r="I35" s="209">
        <f>+Estado!E$30*'CALCULO GARANTIA 2do Sem'!Q39</f>
        <v>12057.806455403957</v>
      </c>
      <c r="J35" s="209">
        <f>+Estado!E$31*'COEF Art 14 F II 1er Sem'!N39</f>
        <v>31053.478930672281</v>
      </c>
      <c r="K35" s="210">
        <f t="shared" si="0"/>
        <v>5714905.5658921134</v>
      </c>
      <c r="L35" s="361">
        <v>43862</v>
      </c>
    </row>
    <row r="36" spans="1:12">
      <c r="A36" s="145" t="s">
        <v>35</v>
      </c>
      <c r="B36" s="209">
        <f>+Estado!E$23*'CALCULO GARANTIA 2do Sem'!Q40</f>
        <v>2405112.4418298486</v>
      </c>
      <c r="C36" s="209">
        <f>+Estado!E$24*'CALCULO GARANTIA 2do Sem'!Q40</f>
        <v>338922.44646522409</v>
      </c>
      <c r="D36" s="209">
        <f>+Estado!E$25*'Art.14 Frac.III 1er Sem'!Q39</f>
        <v>645707.10590798256</v>
      </c>
      <c r="E36" s="209">
        <f>+Estado!E$26*'CALCULO GARANTIA 2do Sem'!Q40</f>
        <v>139409.66921034874</v>
      </c>
      <c r="F36" s="209">
        <f>+Estado!E$27*'CALCULO GARANTIA 2do Sem'!Q40</f>
        <v>55169.522447734416</v>
      </c>
      <c r="G36" s="209">
        <f>+Estado!E$28*'CALCULO GARANTIA 2do Sem'!Q40</f>
        <v>5705.3105103688031</v>
      </c>
      <c r="H36" s="209">
        <f>+Estado!E$29*'CALCULO GARANTIA 2do Sem'!Q40</f>
        <v>60199.662073280124</v>
      </c>
      <c r="I36" s="209">
        <f>+Estado!E$30*'CALCULO GARANTIA 2do Sem'!Q40</f>
        <v>11590.003634553939</v>
      </c>
      <c r="J36" s="209">
        <f>+Estado!E$31*'COEF Art 14 F II 1er Sem'!N40</f>
        <v>19698.34409157222</v>
      </c>
      <c r="K36" s="210">
        <f t="shared" si="0"/>
        <v>3681514.506170914</v>
      </c>
      <c r="L36" s="361">
        <v>43862</v>
      </c>
    </row>
    <row r="37" spans="1:12">
      <c r="A37" s="145" t="s">
        <v>36</v>
      </c>
      <c r="B37" s="209">
        <f>+Estado!E$23*'CALCULO GARANTIA 2do Sem'!Q41</f>
        <v>2525338.8707702653</v>
      </c>
      <c r="C37" s="209">
        <f>+Estado!E$24*'CALCULO GARANTIA 2do Sem'!Q41</f>
        <v>355864.45496244938</v>
      </c>
      <c r="D37" s="209">
        <f>+Estado!E$25*'Art.14 Frac.III 1er Sem'!Q40</f>
        <v>118674.44295617995</v>
      </c>
      <c r="E37" s="209">
        <f>+Estado!E$26*'CALCULO GARANTIA 2do Sem'!Q41</f>
        <v>146378.46052231468</v>
      </c>
      <c r="F37" s="209">
        <f>+Estado!E$27*'CALCULO GARANTIA 2do Sem'!Q41</f>
        <v>57927.328924837384</v>
      </c>
      <c r="G37" s="209">
        <f>+Estado!E$28*'CALCULO GARANTIA 2do Sem'!Q41</f>
        <v>5990.5067850743653</v>
      </c>
      <c r="H37" s="209">
        <f>+Estado!E$29*'CALCULO GARANTIA 2do Sem'!Q41</f>
        <v>63208.91447604257</v>
      </c>
      <c r="I37" s="209">
        <f>+Estado!E$30*'CALCULO GARANTIA 2do Sem'!Q41</f>
        <v>12169.36313731745</v>
      </c>
      <c r="J37" s="209">
        <f>+Estado!E$31*'COEF Art 14 F II 1er Sem'!N41</f>
        <v>32548.540327213545</v>
      </c>
      <c r="K37" s="210">
        <f t="shared" si="0"/>
        <v>3318100.8828616943</v>
      </c>
      <c r="L37" s="361">
        <v>43862</v>
      </c>
    </row>
    <row r="38" spans="1:12">
      <c r="A38" s="145" t="s">
        <v>37</v>
      </c>
      <c r="B38" s="209">
        <f>+Estado!E$23*'CALCULO GARANTIA 2do Sem'!Q42</f>
        <v>3557049.2648607153</v>
      </c>
      <c r="C38" s="209">
        <f>+Estado!E$24*'CALCULO GARANTIA 2do Sem'!Q42</f>
        <v>501250.51040304301</v>
      </c>
      <c r="D38" s="209">
        <f>+Estado!E$25*'Art.14 Frac.III 1er Sem'!Q41</f>
        <v>910850.1868956266</v>
      </c>
      <c r="E38" s="209">
        <f>+Estado!E$26*'CALCULO GARANTIA 2do Sem'!Q42</f>
        <v>206180.4066847983</v>
      </c>
      <c r="F38" s="209">
        <f>+Estado!E$27*'CALCULO GARANTIA 2do Sem'!Q42</f>
        <v>81593.153755475709</v>
      </c>
      <c r="G38" s="209">
        <f>+Estado!E$28*'CALCULO GARANTIA 2do Sem'!Q42</f>
        <v>8437.8884761285462</v>
      </c>
      <c r="H38" s="209">
        <f>+Estado!E$29*'CALCULO GARANTIA 2do Sem'!Q42</f>
        <v>89032.495944226452</v>
      </c>
      <c r="I38" s="209">
        <f>+Estado!E$30*'CALCULO GARANTIA 2do Sem'!Q42</f>
        <v>17141.07548196688</v>
      </c>
      <c r="J38" s="209">
        <f>+Estado!E$31*'COEF Art 14 F II 1er Sem'!N42</f>
        <v>33935.126131651661</v>
      </c>
      <c r="K38" s="210">
        <f t="shared" si="0"/>
        <v>5405470.1086336328</v>
      </c>
      <c r="L38" s="361">
        <v>43862</v>
      </c>
    </row>
    <row r="39" spans="1:12">
      <c r="A39" s="145" t="s">
        <v>38</v>
      </c>
      <c r="B39" s="209">
        <f>+Estado!E$23*'CALCULO GARANTIA 2do Sem'!Q43</f>
        <v>8345166.0504977088</v>
      </c>
      <c r="C39" s="209">
        <f>+Estado!E$24*'CALCULO GARANTIA 2do Sem'!Q43</f>
        <v>1175979.985302205</v>
      </c>
      <c r="D39" s="209">
        <f>+Estado!E$25*'Art.14 Frac.III 1er Sem'!Q42</f>
        <v>392211.02593737736</v>
      </c>
      <c r="E39" s="209">
        <f>+Estado!E$26*'CALCULO GARANTIA 2do Sem'!Q43</f>
        <v>483718.27377857931</v>
      </c>
      <c r="F39" s="209">
        <f>+Estado!E$27*'CALCULO GARANTIA 2do Sem'!Q43</f>
        <v>191425.07341682771</v>
      </c>
      <c r="G39" s="209">
        <f>+Estado!E$28*'CALCULO GARANTIA 2do Sem'!Q43</f>
        <v>19796.065560433297</v>
      </c>
      <c r="H39" s="209">
        <f>+Estado!E$29*'CALCULO GARANTIA 2do Sem'!Q43</f>
        <v>208878.45717647858</v>
      </c>
      <c r="I39" s="209">
        <f>+Estado!E$30*'CALCULO GARANTIA 2do Sem'!Q43</f>
        <v>40214.545970515232</v>
      </c>
      <c r="J39" s="209">
        <f>+Estado!E$31*'COEF Art 14 F II 1er Sem'!N43</f>
        <v>184919.33718302433</v>
      </c>
      <c r="K39" s="210">
        <f t="shared" si="0"/>
        <v>11042308.814823149</v>
      </c>
      <c r="L39" s="361">
        <v>43862</v>
      </c>
    </row>
    <row r="40" spans="1:12">
      <c r="A40" s="145" t="s">
        <v>39</v>
      </c>
      <c r="B40" s="209">
        <f>+Estado!E$23*'CALCULO GARANTIA 2do Sem'!Q44</f>
        <v>172704969.46285236</v>
      </c>
      <c r="C40" s="209">
        <f>+Estado!E$24*'CALCULO GARANTIA 2do Sem'!Q44</f>
        <v>24337153.535540503</v>
      </c>
      <c r="D40" s="209">
        <f>+Estado!E$25*'Art.14 Frac.III 1er Sem'!Q43</f>
        <v>0</v>
      </c>
      <c r="E40" s="209">
        <f>+Estado!E$26*'CALCULO GARANTIA 2do Sem'!Q44</f>
        <v>10010651.579134343</v>
      </c>
      <c r="F40" s="209">
        <f>+Estado!E$27*'CALCULO GARANTIA 2do Sem'!Q44</f>
        <v>3961582.2212316301</v>
      </c>
      <c r="G40" s="209">
        <f>+Estado!E$28*'CALCULO GARANTIA 2do Sem'!Q44</f>
        <v>409683.74714309647</v>
      </c>
      <c r="H40" s="209">
        <f>+Estado!E$29*'CALCULO GARANTIA 2do Sem'!Q44</f>
        <v>4322783.6749827117</v>
      </c>
      <c r="I40" s="209">
        <f>+Estado!E$30*'CALCULO GARANTIA 2do Sem'!Q44</f>
        <v>832248.5007216949</v>
      </c>
      <c r="J40" s="209">
        <f>+Estado!E$31*'COEF Art 14 F II 1er Sem'!N44</f>
        <v>3478393.4062856082</v>
      </c>
      <c r="K40" s="210">
        <f t="shared" si="0"/>
        <v>220057466.12789193</v>
      </c>
      <c r="L40" s="361">
        <v>43862</v>
      </c>
    </row>
    <row r="41" spans="1:12">
      <c r="A41" s="145" t="s">
        <v>40</v>
      </c>
      <c r="B41" s="209">
        <f>+Estado!E$23*'CALCULO GARANTIA 2do Sem'!Q45</f>
        <v>891952.4762704086</v>
      </c>
      <c r="C41" s="209">
        <f>+Estado!E$24*'CALCULO GARANTIA 2do Sem'!Q45</f>
        <v>125691.71824593982</v>
      </c>
      <c r="D41" s="209">
        <f>+Estado!E$25*'Art.14 Frac.III 1er Sem'!Q44</f>
        <v>439993.53058423655</v>
      </c>
      <c r="E41" s="209">
        <f>+Estado!E$26*'CALCULO GARANTIA 2do Sem'!Q45</f>
        <v>51701.033808466782</v>
      </c>
      <c r="F41" s="209">
        <f>+Estado!E$27*'CALCULO GARANTIA 2do Sem'!Q45</f>
        <v>20459.996508302087</v>
      </c>
      <c r="G41" s="209">
        <f>+Estado!E$28*'CALCULO GARANTIA 2do Sem'!Q45</f>
        <v>2115.8536079682626</v>
      </c>
      <c r="H41" s="209">
        <f>+Estado!E$29*'CALCULO GARANTIA 2do Sem'!Q45</f>
        <v>22325.458354060069</v>
      </c>
      <c r="I41" s="209">
        <f>+Estado!E$30*'CALCULO GARANTIA 2do Sem'!Q45</f>
        <v>4298.2324909343142</v>
      </c>
      <c r="J41" s="209">
        <f>+Estado!E$31*'COEF Art 14 F II 1er Sem'!N45</f>
        <v>6875.6790524142043</v>
      </c>
      <c r="K41" s="210">
        <f t="shared" si="0"/>
        <v>1565413.9789227305</v>
      </c>
      <c r="L41" s="361">
        <v>43862</v>
      </c>
    </row>
    <row r="42" spans="1:12">
      <c r="A42" s="145" t="s">
        <v>41</v>
      </c>
      <c r="B42" s="209">
        <f>+Estado!E$23*'CALCULO GARANTIA 2do Sem'!Q46</f>
        <v>3755324.4082027674</v>
      </c>
      <c r="C42" s="209">
        <f>+Estado!E$24*'CALCULO GARANTIA 2do Sem'!Q46</f>
        <v>529190.94906444894</v>
      </c>
      <c r="D42" s="209">
        <f>+Estado!E$25*'Art.14 Frac.III 1er Sem'!Q45</f>
        <v>301445.47569827962</v>
      </c>
      <c r="E42" s="209">
        <f>+Estado!E$26*'CALCULO GARANTIA 2do Sem'!Q46</f>
        <v>217673.20496948884</v>
      </c>
      <c r="F42" s="209">
        <f>+Estado!E$27*'CALCULO GARANTIA 2do Sem'!Q46</f>
        <v>86141.275822947413</v>
      </c>
      <c r="G42" s="209">
        <f>+Estado!E$28*'CALCULO GARANTIA 2do Sem'!Q46</f>
        <v>8908.2287561005032</v>
      </c>
      <c r="H42" s="209">
        <f>+Estado!E$29*'CALCULO GARANTIA 2do Sem'!Q46</f>
        <v>93995.297856989215</v>
      </c>
      <c r="I42" s="209">
        <f>+Estado!E$30*'CALCULO GARANTIA 2do Sem'!Q46</f>
        <v>18096.544171084683</v>
      </c>
      <c r="J42" s="209">
        <f>+Estado!E$31*'COEF Art 14 F II 1er Sem'!N46</f>
        <v>228824.58846015896</v>
      </c>
      <c r="K42" s="210">
        <f t="shared" si="0"/>
        <v>5239599.9730022652</v>
      </c>
      <c r="L42" s="361">
        <v>43862</v>
      </c>
    </row>
    <row r="43" spans="1:12">
      <c r="A43" s="145" t="s">
        <v>249</v>
      </c>
      <c r="B43" s="209">
        <f>+Estado!E$23*'CALCULO GARANTIA 2do Sem'!Q47</f>
        <v>1891804.0910928827</v>
      </c>
      <c r="C43" s="209">
        <f>+Estado!E$24*'CALCULO GARANTIA 2do Sem'!Q47</f>
        <v>266588.31397433678</v>
      </c>
      <c r="D43" s="209">
        <f>+Estado!E$25*'Art.14 Frac.III 1er Sem'!Q46</f>
        <v>1106495.7084055918</v>
      </c>
      <c r="E43" s="209">
        <f>+Estado!E$26*'CALCULO GARANTIA 2do Sem'!Q47</f>
        <v>109656.321244336</v>
      </c>
      <c r="F43" s="209">
        <f>+Estado!E$27*'CALCULO GARANTIA 2do Sem'!Q47</f>
        <v>43395.030708359838</v>
      </c>
      <c r="G43" s="209">
        <f>+Estado!E$28*'CALCULO GARANTIA 2do Sem'!Q47</f>
        <v>4487.6611907005836</v>
      </c>
      <c r="H43" s="209">
        <f>+Estado!E$29*'CALCULO GARANTIA 2do Sem'!Q47</f>
        <v>47351.618582120886</v>
      </c>
      <c r="I43" s="209">
        <f>+Estado!E$30*'CALCULO GARANTIA 2do Sem'!Q47</f>
        <v>9116.4204676222344</v>
      </c>
      <c r="J43" s="209">
        <f>+Estado!E$31*'COEF Art 14 F II 1er Sem'!N47</f>
        <v>18729.510631158762</v>
      </c>
      <c r="K43" s="210">
        <f t="shared" si="0"/>
        <v>3497624.67629711</v>
      </c>
      <c r="L43" s="361">
        <v>43862</v>
      </c>
    </row>
    <row r="44" spans="1:12">
      <c r="A44" s="145" t="s">
        <v>43</v>
      </c>
      <c r="B44" s="209">
        <f>+Estado!E$23*'CALCULO GARANTIA 2do Sem'!Q48</f>
        <v>2119907.1119967685</v>
      </c>
      <c r="C44" s="209">
        <f>+Estado!E$24*'CALCULO GARANTIA 2do Sem'!Q48</f>
        <v>298732.02274498995</v>
      </c>
      <c r="D44" s="209">
        <f>+Estado!E$25*'Art.14 Frac.III 1er Sem'!Q47</f>
        <v>840972.88544043317</v>
      </c>
      <c r="E44" s="209">
        <f>+Estado!E$26*'CALCULO GARANTIA 2do Sem'!Q48</f>
        <v>122878.05929575875</v>
      </c>
      <c r="F44" s="209">
        <f>+Estado!E$27*'CALCULO GARANTIA 2do Sem'!Q48</f>
        <v>48627.357693695543</v>
      </c>
      <c r="G44" s="209">
        <f>+Estado!E$28*'CALCULO GARANTIA 2do Sem'!Q48</f>
        <v>5028.7579560641561</v>
      </c>
      <c r="H44" s="209">
        <f>+Estado!E$29*'CALCULO GARANTIA 2do Sem'!Q48</f>
        <v>53061.008520605821</v>
      </c>
      <c r="I44" s="209">
        <f>+Estado!E$30*'CALCULO GARANTIA 2do Sem'!Q48</f>
        <v>10215.626806315235</v>
      </c>
      <c r="J44" s="209">
        <f>+Estado!E$31*'COEF Art 14 F II 1er Sem'!N48</f>
        <v>20880.427744029101</v>
      </c>
      <c r="K44" s="210">
        <f t="shared" si="0"/>
        <v>3520303.2581986599</v>
      </c>
      <c r="L44" s="361">
        <v>43862</v>
      </c>
    </row>
    <row r="45" spans="1:12">
      <c r="A45" s="145" t="s">
        <v>44</v>
      </c>
      <c r="B45" s="209">
        <f>+Estado!E$23*'CALCULO GARANTIA 2do Sem'!Q49</f>
        <v>6099305.1831361745</v>
      </c>
      <c r="C45" s="209">
        <f>+Estado!E$24*'CALCULO GARANTIA 2do Sem'!Q49</f>
        <v>859498.87350538222</v>
      </c>
      <c r="D45" s="209">
        <f>+Estado!E$25*'Art.14 Frac.III 1er Sem'!Q48</f>
        <v>1364191.8693515372</v>
      </c>
      <c r="E45" s="209">
        <f>+Estado!E$26*'CALCULO GARANTIA 2do Sem'!Q49</f>
        <v>353539.44506106165</v>
      </c>
      <c r="F45" s="209">
        <f>+Estado!E$27*'CALCULO GARANTIA 2do Sem'!Q49</f>
        <v>139908.5333243724</v>
      </c>
      <c r="G45" s="209">
        <f>+Estado!E$28*'CALCULO GARANTIA 2do Sem'!Q49</f>
        <v>14468.525197440884</v>
      </c>
      <c r="H45" s="209">
        <f>+Estado!E$29*'CALCULO GARANTIA 2do Sem'!Q49</f>
        <v>152664.84199268874</v>
      </c>
      <c r="I45" s="209">
        <f>+Estado!E$30*'CALCULO GARANTIA 2do Sem'!Q49</f>
        <v>29391.9602307737</v>
      </c>
      <c r="J45" s="209">
        <f>+Estado!E$31*'COEF Art 14 F II 1er Sem'!N49</f>
        <v>104322.10420488653</v>
      </c>
      <c r="K45" s="210">
        <f t="shared" si="0"/>
        <v>9117291.3360043168</v>
      </c>
      <c r="L45" s="361">
        <v>43862</v>
      </c>
    </row>
    <row r="46" spans="1:12">
      <c r="A46" s="145" t="s">
        <v>45</v>
      </c>
      <c r="B46" s="209">
        <f>+Estado!E$23*'CALCULO GARANTIA 2do Sem'!Q50</f>
        <v>5248771.8758060643</v>
      </c>
      <c r="C46" s="209">
        <f>+Estado!E$24*'CALCULO GARANTIA 2do Sem'!Q50</f>
        <v>739643.84123871499</v>
      </c>
      <c r="D46" s="209">
        <f>+Estado!E$25*'Art.14 Frac.III 1er Sem'!Q49</f>
        <v>336714.62349140318</v>
      </c>
      <c r="E46" s="209">
        <f>+Estado!E$26*'CALCULO GARANTIA 2do Sem'!Q50</f>
        <v>304239.22733940592</v>
      </c>
      <c r="F46" s="209">
        <f>+Estado!E$27*'CALCULO GARANTIA 2do Sem'!Q50</f>
        <v>120398.62785168101</v>
      </c>
      <c r="G46" s="209">
        <f>+Estado!E$28*'CALCULO GARANTIA 2do Sem'!Q50</f>
        <v>12450.924467706471</v>
      </c>
      <c r="H46" s="209">
        <f>+Estado!E$29*'CALCULO GARANTIA 2do Sem'!Q50</f>
        <v>131376.10023041721</v>
      </c>
      <c r="I46" s="209">
        <f>+Estado!E$30*'CALCULO GARANTIA 2do Sem'!Q50</f>
        <v>25293.322698565324</v>
      </c>
      <c r="J46" s="209">
        <f>+Estado!E$31*'COEF Art 14 F II 1er Sem'!N50</f>
        <v>153293.65243763383</v>
      </c>
      <c r="K46" s="210">
        <f t="shared" si="0"/>
        <v>7072182.1955615915</v>
      </c>
      <c r="L46" s="361">
        <v>43862</v>
      </c>
    </row>
    <row r="47" spans="1:12">
      <c r="A47" s="145" t="s">
        <v>46</v>
      </c>
      <c r="B47" s="209">
        <f>+Estado!E$23*'CALCULO GARANTIA 2do Sem'!Q51</f>
        <v>47493775.887154713</v>
      </c>
      <c r="C47" s="209">
        <f>+Estado!E$24*'CALCULO GARANTIA 2do Sem'!Q51</f>
        <v>6692704.4389238246</v>
      </c>
      <c r="D47" s="209">
        <f>+Estado!E$25*'Art.14 Frac.III 1er Sem'!Q50</f>
        <v>1606083.1669728858</v>
      </c>
      <c r="E47" s="209">
        <f>+Estado!E$26*'CALCULO GARANTIA 2do Sem'!Q51</f>
        <v>2752923.9260602891</v>
      </c>
      <c r="F47" s="209">
        <f>+Estado!E$27*'CALCULO GARANTIA 2do Sem'!Q51</f>
        <v>1089433.029975327</v>
      </c>
      <c r="G47" s="209">
        <f>+Estado!E$28*'CALCULO GARANTIA 2do Sem'!Q51</f>
        <v>112662.81527358793</v>
      </c>
      <c r="H47" s="209">
        <f>+Estado!E$29*'CALCULO GARANTIA 2do Sem'!Q51</f>
        <v>1188763.2400319534</v>
      </c>
      <c r="I47" s="209">
        <f>+Estado!E$30*'CALCULO GARANTIA 2do Sem'!Q51</f>
        <v>228867.90055105271</v>
      </c>
      <c r="J47" s="209">
        <f>+Estado!E$31*'COEF Art 14 F II 1er Sem'!N51</f>
        <v>1219912.1764257215</v>
      </c>
      <c r="K47" s="210">
        <f t="shared" si="0"/>
        <v>62385126.58136934</v>
      </c>
      <c r="L47" s="361">
        <v>43862</v>
      </c>
    </row>
    <row r="48" spans="1:12">
      <c r="A48" s="145" t="s">
        <v>47</v>
      </c>
      <c r="B48" s="209">
        <f>+Estado!E$23*'CALCULO GARANTIA 2do Sem'!Q52</f>
        <v>91770078.899094582</v>
      </c>
      <c r="C48" s="209">
        <f>+Estado!E$24*'CALCULO GARANTIA 2do Sem'!Q52</f>
        <v>12932010.625301225</v>
      </c>
      <c r="D48" s="209">
        <f>+Estado!E$25*'Art.14 Frac.III 1er Sem'!Q51</f>
        <v>3310033.9401464402</v>
      </c>
      <c r="E48" s="209">
        <f>+Estado!E$26*'CALCULO GARANTIA 2do Sem'!Q52</f>
        <v>5319350.6133945128</v>
      </c>
      <c r="F48" s="209">
        <f>+Estado!E$27*'CALCULO GARANTIA 2do Sem'!Q52</f>
        <v>2105062.2581296084</v>
      </c>
      <c r="G48" s="209">
        <f>+Estado!E$28*'CALCULO GARANTIA 2do Sem'!Q52</f>
        <v>217693.27145554699</v>
      </c>
      <c r="H48" s="209">
        <f>+Estado!E$29*'CALCULO GARANTIA 2do Sem'!Q52</f>
        <v>2296993.5384645043</v>
      </c>
      <c r="I48" s="209">
        <f>+Estado!E$30*'CALCULO GARANTIA 2do Sem'!Q52</f>
        <v>442231.11131327896</v>
      </c>
      <c r="J48" s="209">
        <f>+Estado!E$31*'COEF Art 14 F II 1er Sem'!N52</f>
        <v>928566.09664476325</v>
      </c>
      <c r="K48" s="210">
        <f t="shared" si="0"/>
        <v>119322020.35394447</v>
      </c>
      <c r="L48" s="361">
        <v>43862</v>
      </c>
    </row>
    <row r="49" spans="1:12">
      <c r="A49" s="145" t="s">
        <v>48</v>
      </c>
      <c r="B49" s="209">
        <f>+Estado!E$23*'CALCULO GARANTIA 2do Sem'!Q53</f>
        <v>24728807.946341742</v>
      </c>
      <c r="C49" s="209">
        <f>+Estado!E$24*'CALCULO GARANTIA 2do Sem'!Q53</f>
        <v>3484721.9371441547</v>
      </c>
      <c r="D49" s="209">
        <f>+Estado!E$25*'Art.14 Frac.III 1er Sem'!Q52</f>
        <v>1002872.7096633329</v>
      </c>
      <c r="E49" s="209">
        <f>+Estado!E$26*'CALCULO GARANTIA 2do Sem'!Q53</f>
        <v>1433377.8645055285</v>
      </c>
      <c r="F49" s="209">
        <f>+Estado!E$27*'CALCULO GARANTIA 2do Sem'!Q53</f>
        <v>567240.22601764521</v>
      </c>
      <c r="G49" s="209">
        <f>+Estado!E$28*'CALCULO GARANTIA 2do Sem'!Q53</f>
        <v>58660.678574268641</v>
      </c>
      <c r="H49" s="209">
        <f>+Estado!E$29*'CALCULO GARANTIA 2do Sem'!Q53</f>
        <v>618958.95424839924</v>
      </c>
      <c r="I49" s="209">
        <f>+Estado!E$30*'CALCULO GARANTIA 2do Sem'!Q53</f>
        <v>119165.72755252635</v>
      </c>
      <c r="J49" s="209">
        <f>+Estado!E$31*'COEF Art 14 F II 1er Sem'!N53</f>
        <v>793484.21461898345</v>
      </c>
      <c r="K49" s="210">
        <f t="shared" si="0"/>
        <v>32807290.258666582</v>
      </c>
      <c r="L49" s="361">
        <v>43862</v>
      </c>
    </row>
    <row r="50" spans="1:12">
      <c r="A50" s="145" t="s">
        <v>49</v>
      </c>
      <c r="B50" s="209">
        <f>+Estado!E$23*'CALCULO GARANTIA 2do Sem'!Q54</f>
        <v>7882229.5279589649</v>
      </c>
      <c r="C50" s="209">
        <f>+Estado!E$24*'CALCULO GARANTIA 2do Sem'!Q54</f>
        <v>1110744.1252034719</v>
      </c>
      <c r="D50" s="209">
        <f>+Estado!E$25*'Art.14 Frac.III 1er Sem'!Q53</f>
        <v>1113143.1144655338</v>
      </c>
      <c r="E50" s="209">
        <f>+Estado!E$26*'CALCULO GARANTIA 2do Sem'!Q54</f>
        <v>456884.67284164595</v>
      </c>
      <c r="F50" s="209">
        <f>+Estado!E$27*'CALCULO GARANTIA 2do Sem'!Q54</f>
        <v>180806.0327317086</v>
      </c>
      <c r="G50" s="209">
        <f>+Estado!E$28*'CALCULO GARANTIA 2do Sem'!Q54</f>
        <v>18697.906255388742</v>
      </c>
      <c r="H50" s="209">
        <f>+Estado!E$29*'CALCULO GARANTIA 2do Sem'!Q54</f>
        <v>197291.21421289849</v>
      </c>
      <c r="I50" s="209">
        <f>+Estado!E$30*'CALCULO GARANTIA 2do Sem'!Q54</f>
        <v>37983.699759138231</v>
      </c>
      <c r="J50" s="209">
        <f>+Estado!E$31*'COEF Art 14 F II 1er Sem'!N54</f>
        <v>161912.3127114244</v>
      </c>
      <c r="K50" s="210">
        <f t="shared" si="0"/>
        <v>11159692.606140174</v>
      </c>
      <c r="L50" s="361">
        <v>43862</v>
      </c>
    </row>
    <row r="51" spans="1:12">
      <c r="A51" s="145" t="s">
        <v>50</v>
      </c>
      <c r="B51" s="209">
        <f>+Estado!E$23*'CALCULO GARANTIA 2do Sem'!Q55</f>
        <v>1583744.5319609093</v>
      </c>
      <c r="C51" s="209">
        <f>+Estado!E$24*'CALCULO GARANTIA 2do Sem'!Q55</f>
        <v>223177.32926437818</v>
      </c>
      <c r="D51" s="209">
        <f>+Estado!E$25*'Art.14 Frac.III 1er Sem'!Q54</f>
        <v>490574.2766220888</v>
      </c>
      <c r="E51" s="209">
        <f>+Estado!E$26*'CALCULO GARANTIA 2do Sem'!Q55</f>
        <v>91799.99133279144</v>
      </c>
      <c r="F51" s="209">
        <f>+Estado!E$27*'CALCULO GARANTIA 2do Sem'!Q55</f>
        <v>36328.625634241922</v>
      </c>
      <c r="G51" s="209">
        <f>+Estado!E$28*'CALCULO GARANTIA 2do Sem'!Q55</f>
        <v>3756.8947575112743</v>
      </c>
      <c r="H51" s="209">
        <f>+Estado!E$29*'CALCULO GARANTIA 2do Sem'!Q55</f>
        <v>39640.926543091286</v>
      </c>
      <c r="I51" s="209">
        <f>+Estado!E$30*'CALCULO GARANTIA 2do Sem'!Q55</f>
        <v>7631.9113245560466</v>
      </c>
      <c r="J51" s="209">
        <f>+Estado!E$31*'COEF Art 14 F II 1er Sem'!N55</f>
        <v>11823.908179072114</v>
      </c>
      <c r="K51" s="210">
        <f t="shared" si="0"/>
        <v>2488478.3956186399</v>
      </c>
      <c r="L51" s="361">
        <v>43862</v>
      </c>
    </row>
    <row r="52" spans="1:12" ht="13.5" thickBot="1">
      <c r="A52" s="145" t="s">
        <v>51</v>
      </c>
      <c r="B52" s="209">
        <f>+Estado!E$23*'CALCULO GARANTIA 2do Sem'!Q56</f>
        <v>2181942.3902920368</v>
      </c>
      <c r="C52" s="209">
        <f>+Estado!E$24*'CALCULO GARANTIA 2do Sem'!Q56</f>
        <v>307473.87943381368</v>
      </c>
      <c r="D52" s="209">
        <f>+Estado!E$25*'Art.14 Frac.III 1er Sem'!Q55</f>
        <v>807254.45270355081</v>
      </c>
      <c r="E52" s="209">
        <f>+Estado!E$26*'CALCULO GARANTIA 2do Sem'!Q56</f>
        <v>126473.86524482926</v>
      </c>
      <c r="F52" s="209">
        <f>+Estado!E$27*'CALCULO GARANTIA 2do Sem'!Q56</f>
        <v>50050.350073984591</v>
      </c>
      <c r="G52" s="209">
        <f>+Estado!E$28*'CALCULO GARANTIA 2do Sem'!Q56</f>
        <v>5175.9155355253361</v>
      </c>
      <c r="H52" s="209">
        <f>+Estado!E$29*'CALCULO GARANTIA 2do Sem'!Q56</f>
        <v>54613.743737906421</v>
      </c>
      <c r="I52" s="209">
        <f>+Estado!E$30*'CALCULO GARANTIA 2do Sem'!Q56</f>
        <v>10514.568796888327</v>
      </c>
      <c r="J52" s="209">
        <f>+Estado!E$31*'COEF Art 14 F II 1er Sem'!N56</f>
        <v>14489.247691294806</v>
      </c>
      <c r="K52" s="210">
        <f t="shared" si="0"/>
        <v>3557988.4135098299</v>
      </c>
      <c r="L52" s="361">
        <v>43862</v>
      </c>
    </row>
    <row r="53" spans="1:12" ht="14.25" thickTop="1" thickBot="1">
      <c r="A53" s="146" t="s">
        <v>52</v>
      </c>
      <c r="B53" s="211">
        <f t="shared" ref="B53:E53" si="1">SUM(B2:B52)</f>
        <v>656523441.12259793</v>
      </c>
      <c r="C53" s="211">
        <f t="shared" si="1"/>
        <v>92515645.820595726</v>
      </c>
      <c r="D53" s="211">
        <f t="shared" si="1"/>
        <v>37712172.562519222</v>
      </c>
      <c r="E53" s="211">
        <f t="shared" si="1"/>
        <v>38054651.48486238</v>
      </c>
      <c r="F53" s="211">
        <f>SUM(F2:F52)</f>
        <v>15059622.200000001</v>
      </c>
      <c r="G53" s="211">
        <f t="shared" ref="G53:K53" si="2">SUM(G2:G52)</f>
        <v>1557378.367761669</v>
      </c>
      <c r="H53" s="211">
        <f t="shared" si="2"/>
        <v>16432699.200000003</v>
      </c>
      <c r="I53" s="211">
        <f t="shared" si="2"/>
        <v>3163722.8000000003</v>
      </c>
      <c r="J53" s="211">
        <f t="shared" si="2"/>
        <v>15437242.4</v>
      </c>
      <c r="K53" s="212">
        <f t="shared" si="2"/>
        <v>876456575.95833683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6.5" customHeight="1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+Estado!D$23*'CALCULO GARANTIA 2do Sem'!Q6</f>
        <v>11769.909015446005</v>
      </c>
      <c r="C2" s="209">
        <f>+Estado!D$24*'CALCULO GARANTIA 2do Sem'!Q6</f>
        <v>2592.5102887489629</v>
      </c>
      <c r="D2" s="209">
        <f>+Estado!D$25*'Art.14 Frac.III 1er Sem'!Q5</f>
        <v>0</v>
      </c>
      <c r="E2" s="209">
        <f>+Estado!D$26*'CALCULO GARANTIA 2do Sem'!Q6</f>
        <v>0</v>
      </c>
      <c r="F2" s="209">
        <f>+Estado!D$27*'CALCULO GARANTIA 2do Sem'!Q6</f>
        <v>3.1753622491070796</v>
      </c>
      <c r="G2" s="209">
        <f>+Estado!D$28*'CALCULO GARANTIA 2do Sem'!Q6</f>
        <v>0</v>
      </c>
      <c r="H2" s="209">
        <f>+Estado!D$29*'CALCULO GARANTIA 2do Sem'!Q6</f>
        <v>0</v>
      </c>
      <c r="I2" s="209">
        <f>+Estado!D$30*'CALCULO GARANTIA 2do Sem'!Q6</f>
        <v>0</v>
      </c>
      <c r="J2" s="209">
        <f>+Estado!D$31*'COEF Art 14 F II 1er Sem'!N6</f>
        <v>0</v>
      </c>
      <c r="K2" s="210">
        <f t="shared" ref="K2:K52" si="0">SUM(B2:J2)</f>
        <v>14365.594666444074</v>
      </c>
      <c r="L2" s="361">
        <v>43862</v>
      </c>
    </row>
    <row r="3" spans="1:12">
      <c r="A3" s="145" t="s">
        <v>2</v>
      </c>
      <c r="B3" s="209">
        <f>+Estado!D$23*'CALCULO GARANTIA 2do Sem'!Q7</f>
        <v>23313.569460990071</v>
      </c>
      <c r="C3" s="209">
        <f>+Estado!D$24*'CALCULO GARANTIA 2do Sem'!Q7</f>
        <v>5135.1857194275908</v>
      </c>
      <c r="D3" s="209">
        <f>+Estado!D$25*'Art.14 Frac.III 1er Sem'!Q6</f>
        <v>0</v>
      </c>
      <c r="E3" s="209">
        <f>+Estado!D$26*'CALCULO GARANTIA 2do Sem'!Q7</f>
        <v>0</v>
      </c>
      <c r="F3" s="209">
        <f>+Estado!D$27*'CALCULO GARANTIA 2do Sem'!Q7</f>
        <v>6.289685694359493</v>
      </c>
      <c r="G3" s="209">
        <f>+Estado!D$28*'CALCULO GARANTIA 2do Sem'!Q7</f>
        <v>0</v>
      </c>
      <c r="H3" s="209">
        <f>+Estado!D$29*'CALCULO GARANTIA 2do Sem'!Q7</f>
        <v>0</v>
      </c>
      <c r="I3" s="209">
        <f>+Estado!D$30*'CALCULO GARANTIA 2do Sem'!Q7</f>
        <v>0</v>
      </c>
      <c r="J3" s="209">
        <f>+Estado!D$31*'COEF Art 14 F II 1er Sem'!N7</f>
        <v>0</v>
      </c>
      <c r="K3" s="210">
        <f t="shared" si="0"/>
        <v>28455.044866112021</v>
      </c>
      <c r="L3" s="361">
        <v>43862</v>
      </c>
    </row>
    <row r="4" spans="1:12">
      <c r="A4" s="145" t="s">
        <v>247</v>
      </c>
      <c r="B4" s="209">
        <f>+Estado!D$23*'CALCULO GARANTIA 2do Sem'!Q8</f>
        <v>24252.991612207821</v>
      </c>
      <c r="C4" s="209">
        <f>+Estado!D$24*'CALCULO GARANTIA 2do Sem'!Q8</f>
        <v>5342.1084398423845</v>
      </c>
      <c r="D4" s="209">
        <f>+Estado!D$25*'Art.14 Frac.III 1er Sem'!Q7</f>
        <v>0</v>
      </c>
      <c r="E4" s="209">
        <f>+Estado!D$26*'CALCULO GARANTIA 2do Sem'!Q8</f>
        <v>0</v>
      </c>
      <c r="F4" s="209">
        <f>+Estado!D$27*'CALCULO GARANTIA 2do Sem'!Q8</f>
        <v>6.5431290838569911</v>
      </c>
      <c r="G4" s="209">
        <f>+Estado!D$28*'CALCULO GARANTIA 2do Sem'!Q8</f>
        <v>0</v>
      </c>
      <c r="H4" s="209">
        <f>+Estado!D$29*'CALCULO GARANTIA 2do Sem'!Q8</f>
        <v>0</v>
      </c>
      <c r="I4" s="209">
        <f>+Estado!D$30*'CALCULO GARANTIA 2do Sem'!Q8</f>
        <v>0</v>
      </c>
      <c r="J4" s="209">
        <f>+Estado!D$31*'COEF Art 14 F II 1er Sem'!N8</f>
        <v>0</v>
      </c>
      <c r="K4" s="210">
        <f t="shared" si="0"/>
        <v>29601.643181134063</v>
      </c>
      <c r="L4" s="361">
        <v>43862</v>
      </c>
    </row>
    <row r="5" spans="1:12">
      <c r="A5" s="145" t="s">
        <v>4</v>
      </c>
      <c r="B5" s="209">
        <f>+Estado!D$23*'CALCULO GARANTIA 2do Sem'!Q9</f>
        <v>67082.18290206758</v>
      </c>
      <c r="C5" s="209">
        <f>+Estado!D$24*'CALCULO GARANTIA 2do Sem'!Q9</f>
        <v>14775.921303819854</v>
      </c>
      <c r="D5" s="209">
        <f>+Estado!D$25*'Art.14 Frac.III 1er Sem'!Q8</f>
        <v>0</v>
      </c>
      <c r="E5" s="209">
        <f>+Estado!D$26*'CALCULO GARANTIA 2do Sem'!Q9</f>
        <v>0</v>
      </c>
      <c r="F5" s="209">
        <f>+Estado!D$27*'CALCULO GARANTIA 2do Sem'!Q9</f>
        <v>18.097865573589573</v>
      </c>
      <c r="G5" s="209">
        <f>+Estado!D$28*'CALCULO GARANTIA 2do Sem'!Q9</f>
        <v>0</v>
      </c>
      <c r="H5" s="209">
        <f>+Estado!D$29*'CALCULO GARANTIA 2do Sem'!Q9</f>
        <v>0</v>
      </c>
      <c r="I5" s="209">
        <f>+Estado!D$30*'CALCULO GARANTIA 2do Sem'!Q9</f>
        <v>0</v>
      </c>
      <c r="J5" s="209">
        <f>+Estado!D$31*'COEF Art 14 F II 1er Sem'!N9</f>
        <v>0</v>
      </c>
      <c r="K5" s="210">
        <f t="shared" si="0"/>
        <v>81876.202071461026</v>
      </c>
      <c r="L5" s="361">
        <v>43862</v>
      </c>
    </row>
    <row r="6" spans="1:12">
      <c r="A6" s="145" t="s">
        <v>5</v>
      </c>
      <c r="B6" s="209">
        <f>+Estado!D$23*'CALCULO GARANTIA 2do Sem'!Q10</f>
        <v>84723.19781174291</v>
      </c>
      <c r="C6" s="209">
        <f>+Estado!D$24*'CALCULO GARANTIA 2do Sem'!Q10</f>
        <v>18661.636358820564</v>
      </c>
      <c r="D6" s="209">
        <f>+Estado!D$25*'Art.14 Frac.III 1er Sem'!Q9</f>
        <v>0</v>
      </c>
      <c r="E6" s="209">
        <f>+Estado!D$26*'CALCULO GARANTIA 2do Sem'!Q10</f>
        <v>0</v>
      </c>
      <c r="F6" s="209">
        <f>+Estado!D$27*'CALCULO GARANTIA 2do Sem'!Q10</f>
        <v>22.857172778650028</v>
      </c>
      <c r="G6" s="209">
        <f>+Estado!D$28*'CALCULO GARANTIA 2do Sem'!Q10</f>
        <v>0</v>
      </c>
      <c r="H6" s="209">
        <f>+Estado!D$29*'CALCULO GARANTIA 2do Sem'!Q10</f>
        <v>0</v>
      </c>
      <c r="I6" s="209">
        <f>+Estado!D$30*'CALCULO GARANTIA 2do Sem'!Q10</f>
        <v>0</v>
      </c>
      <c r="J6" s="209">
        <f>+Estado!D$31*'COEF Art 14 F II 1er Sem'!N10</f>
        <v>0</v>
      </c>
      <c r="K6" s="210">
        <f t="shared" si="0"/>
        <v>103407.69134334211</v>
      </c>
      <c r="L6" s="361">
        <v>43862</v>
      </c>
    </row>
    <row r="7" spans="1:12">
      <c r="A7" s="145" t="s">
        <v>6</v>
      </c>
      <c r="B7" s="209">
        <f>+Estado!D$23*'CALCULO GARANTIA 2do Sem'!Q11</f>
        <v>578018.71242072689</v>
      </c>
      <c r="C7" s="209">
        <f>+Estado!D$24*'CALCULO GARANTIA 2do Sem'!Q11</f>
        <v>127317.84562426186</v>
      </c>
      <c r="D7" s="209">
        <f>+Estado!D$25*'Art.14 Frac.III 1er Sem'!Q10</f>
        <v>0</v>
      </c>
      <c r="E7" s="209">
        <f>+Estado!D$26*'CALCULO GARANTIA 2do Sem'!Q11</f>
        <v>0</v>
      </c>
      <c r="F7" s="209">
        <f>+Estado!D$27*'CALCULO GARANTIA 2do Sem'!Q11</f>
        <v>155.94163015955198</v>
      </c>
      <c r="G7" s="209">
        <f>+Estado!D$28*'CALCULO GARANTIA 2do Sem'!Q11</f>
        <v>0</v>
      </c>
      <c r="H7" s="209">
        <f>+Estado!D$29*'CALCULO GARANTIA 2do Sem'!Q11</f>
        <v>0</v>
      </c>
      <c r="I7" s="209">
        <f>+Estado!D$30*'CALCULO GARANTIA 2do Sem'!Q11</f>
        <v>0</v>
      </c>
      <c r="J7" s="209">
        <f>+Estado!D$31*'COEF Art 14 F II 1er Sem'!N11</f>
        <v>0</v>
      </c>
      <c r="K7" s="210">
        <f t="shared" si="0"/>
        <v>705492.49967514828</v>
      </c>
      <c r="L7" s="361">
        <v>43862</v>
      </c>
    </row>
    <row r="8" spans="1:12">
      <c r="A8" s="145" t="s">
        <v>7</v>
      </c>
      <c r="B8" s="209">
        <f>+Estado!D$23*'CALCULO GARANTIA 2do Sem'!Q12</f>
        <v>96712.077507457405</v>
      </c>
      <c r="C8" s="209">
        <f>+Estado!D$24*'CALCULO GARANTIA 2do Sem'!Q12</f>
        <v>21302.378434305127</v>
      </c>
      <c r="D8" s="209">
        <f>+Estado!D$25*'Art.14 Frac.III 1er Sem'!Q11</f>
        <v>0</v>
      </c>
      <c r="E8" s="209">
        <f>+Estado!D$26*'CALCULO GARANTIA 2do Sem'!Q12</f>
        <v>0</v>
      </c>
      <c r="F8" s="209">
        <f>+Estado!D$27*'CALCULO GARANTIA 2do Sem'!Q12</f>
        <v>26.091610355431548</v>
      </c>
      <c r="G8" s="209">
        <f>+Estado!D$28*'CALCULO GARANTIA 2do Sem'!Q12</f>
        <v>0</v>
      </c>
      <c r="H8" s="209">
        <f>+Estado!D$29*'CALCULO GARANTIA 2do Sem'!Q12</f>
        <v>0</v>
      </c>
      <c r="I8" s="209">
        <f>+Estado!D$30*'CALCULO GARANTIA 2do Sem'!Q12</f>
        <v>0</v>
      </c>
      <c r="J8" s="209">
        <f>+Estado!D$31*'COEF Art 14 F II 1er Sem'!N12</f>
        <v>0</v>
      </c>
      <c r="K8" s="210">
        <f t="shared" si="0"/>
        <v>118040.54755211796</v>
      </c>
      <c r="L8" s="361">
        <v>43862</v>
      </c>
    </row>
    <row r="9" spans="1:12">
      <c r="A9" s="145" t="s">
        <v>8</v>
      </c>
      <c r="B9" s="209">
        <f>+Estado!D$23*'CALCULO GARANTIA 2do Sem'!Q13</f>
        <v>15377.732865268685</v>
      </c>
      <c r="C9" s="209">
        <f>+Estado!D$24*'CALCULO GARANTIA 2do Sem'!Q13</f>
        <v>3387.1910665174696</v>
      </c>
      <c r="D9" s="209">
        <f>+Estado!D$25*'Art.14 Frac.III 1er Sem'!Q12</f>
        <v>0</v>
      </c>
      <c r="E9" s="209">
        <f>+Estado!D$26*'CALCULO GARANTIA 2do Sem'!Q13</f>
        <v>0</v>
      </c>
      <c r="F9" s="209">
        <f>+Estado!D$27*'CALCULO GARANTIA 2do Sem'!Q13</f>
        <v>4.148704323299909</v>
      </c>
      <c r="G9" s="209">
        <f>+Estado!D$28*'CALCULO GARANTIA 2do Sem'!Q13</f>
        <v>0</v>
      </c>
      <c r="H9" s="209">
        <f>+Estado!D$29*'CALCULO GARANTIA 2do Sem'!Q13</f>
        <v>0</v>
      </c>
      <c r="I9" s="209">
        <f>+Estado!D$30*'CALCULO GARANTIA 2do Sem'!Q13</f>
        <v>0</v>
      </c>
      <c r="J9" s="209">
        <f>+Estado!D$31*'COEF Art 14 F II 1er Sem'!N13</f>
        <v>0</v>
      </c>
      <c r="K9" s="210">
        <f t="shared" si="0"/>
        <v>18769.072636109453</v>
      </c>
      <c r="L9" s="361">
        <v>43862</v>
      </c>
    </row>
    <row r="10" spans="1:12">
      <c r="A10" s="145" t="s">
        <v>9</v>
      </c>
      <c r="B10" s="209">
        <f>+Estado!D$23*'CALCULO GARANTIA 2do Sem'!Q14</f>
        <v>152857.67374705398</v>
      </c>
      <c r="C10" s="209">
        <f>+Estado!D$24*'CALCULO GARANTIA 2do Sem'!Q14</f>
        <v>33669.341996052208</v>
      </c>
      <c r="D10" s="209">
        <f>+Estado!D$25*'Art.14 Frac.III 1er Sem'!Q13</f>
        <v>0</v>
      </c>
      <c r="E10" s="209">
        <f>+Estado!D$26*'CALCULO GARANTIA 2do Sem'!Q14</f>
        <v>0</v>
      </c>
      <c r="F10" s="209">
        <f>+Estado!D$27*'CALCULO GARANTIA 2do Sem'!Q14</f>
        <v>41.238932778982807</v>
      </c>
      <c r="G10" s="209">
        <f>+Estado!D$28*'CALCULO GARANTIA 2do Sem'!Q14</f>
        <v>0</v>
      </c>
      <c r="H10" s="209">
        <f>+Estado!D$29*'CALCULO GARANTIA 2do Sem'!Q14</f>
        <v>0</v>
      </c>
      <c r="I10" s="209">
        <f>+Estado!D$30*'CALCULO GARANTIA 2do Sem'!Q14</f>
        <v>0</v>
      </c>
      <c r="J10" s="209">
        <f>+Estado!D$31*'COEF Art 14 F II 1er Sem'!N14</f>
        <v>0</v>
      </c>
      <c r="K10" s="210">
        <f t="shared" si="0"/>
        <v>186568.25467588517</v>
      </c>
      <c r="L10" s="361">
        <v>43862</v>
      </c>
    </row>
    <row r="11" spans="1:12">
      <c r="A11" s="145" t="s">
        <v>10</v>
      </c>
      <c r="B11" s="209">
        <f>+Estado!D$23*'CALCULO GARANTIA 2do Sem'!Q15</f>
        <v>25397.121448944046</v>
      </c>
      <c r="C11" s="209">
        <f>+Estado!D$24*'CALCULO GARANTIA 2do Sem'!Q15</f>
        <v>5594.1212947855065</v>
      </c>
      <c r="D11" s="209">
        <f>+Estado!D$25*'Art.14 Frac.III 1er Sem'!Q14</f>
        <v>0</v>
      </c>
      <c r="E11" s="209">
        <f>+Estado!D$26*'CALCULO GARANTIA 2do Sem'!Q15</f>
        <v>0</v>
      </c>
      <c r="F11" s="209">
        <f>+Estado!D$27*'CALCULO GARANTIA 2do Sem'!Q15</f>
        <v>6.8517998379708525</v>
      </c>
      <c r="G11" s="209">
        <f>+Estado!D$28*'CALCULO GARANTIA 2do Sem'!Q15</f>
        <v>0</v>
      </c>
      <c r="H11" s="209">
        <f>+Estado!D$29*'CALCULO GARANTIA 2do Sem'!Q15</f>
        <v>0</v>
      </c>
      <c r="I11" s="209">
        <f>+Estado!D$30*'CALCULO GARANTIA 2do Sem'!Q15</f>
        <v>0</v>
      </c>
      <c r="J11" s="209">
        <f>+Estado!D$31*'COEF Art 14 F II 1er Sem'!N15</f>
        <v>0</v>
      </c>
      <c r="K11" s="210">
        <f t="shared" si="0"/>
        <v>30998.094543567524</v>
      </c>
      <c r="L11" s="361">
        <v>43862</v>
      </c>
    </row>
    <row r="12" spans="1:12">
      <c r="A12" s="145" t="s">
        <v>11</v>
      </c>
      <c r="B12" s="209">
        <f>+Estado!D$23*'CALCULO GARANTIA 2do Sem'!Q16</f>
        <v>36898.247385833602</v>
      </c>
      <c r="C12" s="209">
        <f>+Estado!D$24*'CALCULO GARANTIA 2do Sem'!Q16</f>
        <v>8127.4278211532337</v>
      </c>
      <c r="D12" s="209">
        <f>+Estado!D$25*'Art.14 Frac.III 1er Sem'!Q15</f>
        <v>0</v>
      </c>
      <c r="E12" s="209">
        <f>+Estado!D$26*'CALCULO GARANTIA 2do Sem'!Q16</f>
        <v>0</v>
      </c>
      <c r="F12" s="209">
        <f>+Estado!D$27*'CALCULO GARANTIA 2do Sem'!Q16</f>
        <v>9.9546480481225856</v>
      </c>
      <c r="G12" s="209">
        <f>+Estado!D$28*'CALCULO GARANTIA 2do Sem'!Q16</f>
        <v>0</v>
      </c>
      <c r="H12" s="209">
        <f>+Estado!D$29*'CALCULO GARANTIA 2do Sem'!Q16</f>
        <v>0</v>
      </c>
      <c r="I12" s="209">
        <f>+Estado!D$30*'CALCULO GARANTIA 2do Sem'!Q16</f>
        <v>0</v>
      </c>
      <c r="J12" s="209">
        <f>+Estado!D$31*'COEF Art 14 F II 1er Sem'!N16</f>
        <v>0</v>
      </c>
      <c r="K12" s="210">
        <f t="shared" si="0"/>
        <v>45035.62985503496</v>
      </c>
      <c r="L12" s="361">
        <v>43862</v>
      </c>
    </row>
    <row r="13" spans="1:12">
      <c r="A13" s="145" t="s">
        <v>12</v>
      </c>
      <c r="B13" s="209">
        <f>+Estado!D$23*'CALCULO GARANTIA 2do Sem'!Q17</f>
        <v>77602.413052387041</v>
      </c>
      <c r="C13" s="209">
        <f>+Estado!D$24*'CALCULO GARANTIA 2do Sem'!Q17</f>
        <v>17093.169879736455</v>
      </c>
      <c r="D13" s="209">
        <f>+Estado!D$25*'Art.14 Frac.III 1er Sem'!Q16</f>
        <v>0</v>
      </c>
      <c r="E13" s="209">
        <f>+Estado!D$26*'CALCULO GARANTIA 2do Sem'!Q17</f>
        <v>0</v>
      </c>
      <c r="F13" s="209">
        <f>+Estado!D$27*'CALCULO GARANTIA 2do Sem'!Q17</f>
        <v>20.936081368410363</v>
      </c>
      <c r="G13" s="209">
        <f>+Estado!D$28*'CALCULO GARANTIA 2do Sem'!Q17</f>
        <v>0</v>
      </c>
      <c r="H13" s="209">
        <f>+Estado!D$29*'CALCULO GARANTIA 2do Sem'!Q17</f>
        <v>0</v>
      </c>
      <c r="I13" s="209">
        <f>+Estado!D$30*'CALCULO GARANTIA 2do Sem'!Q17</f>
        <v>0</v>
      </c>
      <c r="J13" s="209">
        <f>+Estado!D$31*'COEF Art 14 F II 1er Sem'!N17</f>
        <v>0</v>
      </c>
      <c r="K13" s="210">
        <f t="shared" si="0"/>
        <v>94716.519013491896</v>
      </c>
      <c r="L13" s="361">
        <v>43862</v>
      </c>
    </row>
    <row r="14" spans="1:12">
      <c r="A14" s="145" t="s">
        <v>13</v>
      </c>
      <c r="B14" s="209">
        <f>+Estado!D$23*'CALCULO GARANTIA 2do Sem'!Q18</f>
        <v>39484.849029472651</v>
      </c>
      <c r="C14" s="209">
        <f>+Estado!D$24*'CALCULO GARANTIA 2do Sem'!Q18</f>
        <v>8697.1681110084082</v>
      </c>
      <c r="D14" s="209">
        <f>+Estado!D$25*'Art.14 Frac.III 1er Sem'!Q17</f>
        <v>0</v>
      </c>
      <c r="E14" s="209">
        <f>+Estado!D$26*'CALCULO GARANTIA 2do Sem'!Q18</f>
        <v>0</v>
      </c>
      <c r="F14" s="209">
        <f>+Estado!D$27*'CALCULO GARANTIA 2do Sem'!Q18</f>
        <v>10.65247818443979</v>
      </c>
      <c r="G14" s="209">
        <f>+Estado!D$28*'CALCULO GARANTIA 2do Sem'!Q18</f>
        <v>0</v>
      </c>
      <c r="H14" s="209">
        <f>+Estado!D$29*'CALCULO GARANTIA 2do Sem'!Q18</f>
        <v>0</v>
      </c>
      <c r="I14" s="209">
        <f>+Estado!D$30*'CALCULO GARANTIA 2do Sem'!Q18</f>
        <v>0</v>
      </c>
      <c r="J14" s="209">
        <f>+Estado!D$31*'COEF Art 14 F II 1er Sem'!N18</f>
        <v>0</v>
      </c>
      <c r="K14" s="210">
        <f t="shared" si="0"/>
        <v>48192.669618665503</v>
      </c>
      <c r="L14" s="361">
        <v>43862</v>
      </c>
    </row>
    <row r="15" spans="1:12">
      <c r="A15" s="145" t="s">
        <v>14</v>
      </c>
      <c r="B15" s="209">
        <f>+Estado!D$23*'CALCULO GARANTIA 2do Sem'!Q19</f>
        <v>216273.23971748646</v>
      </c>
      <c r="C15" s="209">
        <f>+Estado!D$24*'CALCULO GARANTIA 2do Sem'!Q19</f>
        <v>47637.632407594945</v>
      </c>
      <c r="D15" s="209">
        <f>+Estado!D$25*'Art.14 Frac.III 1er Sem'!Q18</f>
        <v>0</v>
      </c>
      <c r="E15" s="209">
        <f>+Estado!D$26*'CALCULO GARANTIA 2do Sem'!Q19</f>
        <v>0</v>
      </c>
      <c r="F15" s="209">
        <f>+Estado!D$27*'CALCULO GARANTIA 2do Sem'!Q19</f>
        <v>58.347594700159121</v>
      </c>
      <c r="G15" s="209">
        <f>+Estado!D$28*'CALCULO GARANTIA 2do Sem'!Q19</f>
        <v>0</v>
      </c>
      <c r="H15" s="209">
        <f>+Estado!D$29*'CALCULO GARANTIA 2do Sem'!Q19</f>
        <v>0</v>
      </c>
      <c r="I15" s="209">
        <f>+Estado!D$30*'CALCULO GARANTIA 2do Sem'!Q19</f>
        <v>0</v>
      </c>
      <c r="J15" s="209">
        <f>+Estado!D$31*'COEF Art 14 F II 1er Sem'!N19</f>
        <v>0</v>
      </c>
      <c r="K15" s="210">
        <f t="shared" si="0"/>
        <v>263969.2197197816</v>
      </c>
      <c r="L15" s="361">
        <v>43862</v>
      </c>
    </row>
    <row r="16" spans="1:12">
      <c r="A16" s="145" t="s">
        <v>15</v>
      </c>
      <c r="B16" s="209">
        <f>+Estado!D$23*'CALCULO GARANTIA 2do Sem'!Q20</f>
        <v>27609.6169861505</v>
      </c>
      <c r="C16" s="209">
        <f>+Estado!D$24*'CALCULO GARANTIA 2do Sem'!Q20</f>
        <v>6081.4587445900443</v>
      </c>
      <c r="D16" s="209">
        <f>+Estado!D$25*'Art.14 Frac.III 1er Sem'!Q19</f>
        <v>0</v>
      </c>
      <c r="E16" s="209">
        <f>+Estado!D$26*'CALCULO GARANTIA 2do Sem'!Q20</f>
        <v>0</v>
      </c>
      <c r="F16" s="209">
        <f>+Estado!D$27*'CALCULO GARANTIA 2do Sem'!Q20</f>
        <v>7.4487012070420597</v>
      </c>
      <c r="G16" s="209">
        <f>+Estado!D$28*'CALCULO GARANTIA 2do Sem'!Q20</f>
        <v>0</v>
      </c>
      <c r="H16" s="209">
        <f>+Estado!D$29*'CALCULO GARANTIA 2do Sem'!Q20</f>
        <v>0</v>
      </c>
      <c r="I16" s="209">
        <f>+Estado!D$30*'CALCULO GARANTIA 2do Sem'!Q20</f>
        <v>0</v>
      </c>
      <c r="J16" s="209">
        <f>+Estado!D$31*'COEF Art 14 F II 1er Sem'!N20</f>
        <v>0</v>
      </c>
      <c r="K16" s="210">
        <f t="shared" si="0"/>
        <v>33698.524431947582</v>
      </c>
      <c r="L16" s="361">
        <v>43862</v>
      </c>
    </row>
    <row r="17" spans="1:12">
      <c r="A17" s="145" t="s">
        <v>16</v>
      </c>
      <c r="B17" s="209">
        <f>+Estado!D$23*'CALCULO GARANTIA 2do Sem'!Q21</f>
        <v>19226.597286202687</v>
      </c>
      <c r="C17" s="209">
        <f>+Estado!D$24*'CALCULO GARANTIA 2do Sem'!Q21</f>
        <v>4234.9648766783212</v>
      </c>
      <c r="D17" s="209">
        <f>+Estado!D$25*'Art.14 Frac.III 1er Sem'!Q20</f>
        <v>0</v>
      </c>
      <c r="E17" s="209">
        <f>+Estado!D$26*'CALCULO GARANTIA 2do Sem'!Q21</f>
        <v>0</v>
      </c>
      <c r="F17" s="209">
        <f>+Estado!D$27*'CALCULO GARANTIA 2do Sem'!Q21</f>
        <v>5.1870758831927279</v>
      </c>
      <c r="G17" s="209">
        <f>+Estado!D$28*'CALCULO GARANTIA 2do Sem'!Q21</f>
        <v>0</v>
      </c>
      <c r="H17" s="209">
        <f>+Estado!D$29*'CALCULO GARANTIA 2do Sem'!Q21</f>
        <v>0</v>
      </c>
      <c r="I17" s="209">
        <f>+Estado!D$30*'CALCULO GARANTIA 2do Sem'!Q21</f>
        <v>0</v>
      </c>
      <c r="J17" s="209">
        <f>+Estado!D$31*'COEF Art 14 F II 1er Sem'!N21</f>
        <v>0</v>
      </c>
      <c r="K17" s="210">
        <f t="shared" si="0"/>
        <v>23466.749238764201</v>
      </c>
      <c r="L17" s="361">
        <v>43862</v>
      </c>
    </row>
    <row r="18" spans="1:12">
      <c r="A18" s="145" t="s">
        <v>17</v>
      </c>
      <c r="B18" s="209">
        <f>+Estado!D$23*'CALCULO GARANTIA 2do Sem'!Q22</f>
        <v>168619.83732622548</v>
      </c>
      <c r="C18" s="209">
        <f>+Estado!D$24*'CALCULO GARANTIA 2do Sem'!Q22</f>
        <v>37141.210062179125</v>
      </c>
      <c r="D18" s="209">
        <f>+Estado!D$25*'Art.14 Frac.III 1er Sem'!Q21</f>
        <v>0</v>
      </c>
      <c r="E18" s="209">
        <f>+Estado!D$26*'CALCULO GARANTIA 2do Sem'!Q22</f>
        <v>0</v>
      </c>
      <c r="F18" s="209">
        <f>+Estado!D$27*'CALCULO GARANTIA 2do Sem'!Q22</f>
        <v>45.491351308970486</v>
      </c>
      <c r="G18" s="209">
        <f>+Estado!D$28*'CALCULO GARANTIA 2do Sem'!Q22</f>
        <v>0</v>
      </c>
      <c r="H18" s="209">
        <f>+Estado!D$29*'CALCULO GARANTIA 2do Sem'!Q22</f>
        <v>0</v>
      </c>
      <c r="I18" s="209">
        <f>+Estado!D$30*'CALCULO GARANTIA 2do Sem'!Q22</f>
        <v>0</v>
      </c>
      <c r="J18" s="209">
        <f>+Estado!D$31*'COEF Art 14 F II 1er Sem'!N22</f>
        <v>0</v>
      </c>
      <c r="K18" s="210">
        <f t="shared" si="0"/>
        <v>205806.53873971358</v>
      </c>
      <c r="L18" s="361">
        <v>43862</v>
      </c>
    </row>
    <row r="19" spans="1:12">
      <c r="A19" s="145" t="s">
        <v>18</v>
      </c>
      <c r="B19" s="209">
        <f>+Estado!D$23*'CALCULO GARANTIA 2do Sem'!Q23</f>
        <v>206818.02069224234</v>
      </c>
      <c r="C19" s="209">
        <f>+Estado!D$24*'CALCULO GARANTIA 2do Sem'!Q23</f>
        <v>45554.969527775604</v>
      </c>
      <c r="D19" s="209">
        <f>+Estado!D$25*'Art.14 Frac.III 1er Sem'!Q22</f>
        <v>0</v>
      </c>
      <c r="E19" s="209">
        <f>+Estado!D$26*'CALCULO GARANTIA 2do Sem'!Q23</f>
        <v>0</v>
      </c>
      <c r="F19" s="209">
        <f>+Estado!D$27*'CALCULO GARANTIA 2do Sem'!Q23</f>
        <v>55.796704501229101</v>
      </c>
      <c r="G19" s="209">
        <f>+Estado!D$28*'CALCULO GARANTIA 2do Sem'!Q23</f>
        <v>0</v>
      </c>
      <c r="H19" s="209">
        <f>+Estado!D$29*'CALCULO GARANTIA 2do Sem'!Q23</f>
        <v>0</v>
      </c>
      <c r="I19" s="209">
        <f>+Estado!D$30*'CALCULO GARANTIA 2do Sem'!Q23</f>
        <v>0</v>
      </c>
      <c r="J19" s="209">
        <f>+Estado!D$31*'COEF Art 14 F II 1er Sem'!N23</f>
        <v>0</v>
      </c>
      <c r="K19" s="210">
        <f t="shared" si="0"/>
        <v>252428.78692451917</v>
      </c>
      <c r="L19" s="361">
        <v>43862</v>
      </c>
    </row>
    <row r="20" spans="1:12">
      <c r="A20" s="145" t="s">
        <v>19</v>
      </c>
      <c r="B20" s="209">
        <f>+Estado!D$23*'CALCULO GARANTIA 2do Sem'!Q24</f>
        <v>32408.791276662727</v>
      </c>
      <c r="C20" s="209">
        <f>+Estado!D$24*'CALCULO GARANTIA 2do Sem'!Q24</f>
        <v>7138.5534688843918</v>
      </c>
      <c r="D20" s="209">
        <f>+Estado!D$25*'Art.14 Frac.III 1er Sem'!Q23</f>
        <v>0</v>
      </c>
      <c r="E20" s="209">
        <f>+Estado!D$26*'CALCULO GARANTIA 2do Sem'!Q24</f>
        <v>0</v>
      </c>
      <c r="F20" s="209">
        <f>+Estado!D$27*'CALCULO GARANTIA 2do Sem'!Q24</f>
        <v>8.7434535155755437</v>
      </c>
      <c r="G20" s="209">
        <f>+Estado!D$28*'CALCULO GARANTIA 2do Sem'!Q24</f>
        <v>0</v>
      </c>
      <c r="H20" s="209">
        <f>+Estado!D$29*'CALCULO GARANTIA 2do Sem'!Q24</f>
        <v>0</v>
      </c>
      <c r="I20" s="209">
        <f>+Estado!D$30*'CALCULO GARANTIA 2do Sem'!Q24</f>
        <v>0</v>
      </c>
      <c r="J20" s="209">
        <f>+Estado!D$31*'COEF Art 14 F II 1er Sem'!N24</f>
        <v>0</v>
      </c>
      <c r="K20" s="210">
        <f t="shared" si="0"/>
        <v>39556.088199062695</v>
      </c>
      <c r="L20" s="361">
        <v>43862</v>
      </c>
    </row>
    <row r="21" spans="1:12">
      <c r="A21" s="145" t="s">
        <v>20</v>
      </c>
      <c r="B21" s="209">
        <f>+Estado!D$23*'CALCULO GARANTIA 2do Sem'!Q25</f>
        <v>443008.99547258049</v>
      </c>
      <c r="C21" s="209">
        <f>+Estado!D$24*'CALCULO GARANTIA 2do Sem'!Q25</f>
        <v>97579.800936760803</v>
      </c>
      <c r="D21" s="209">
        <f>+Estado!D$25*'Art.14 Frac.III 1er Sem'!Q24</f>
        <v>0</v>
      </c>
      <c r="E21" s="209">
        <f>+Estado!D$26*'CALCULO GARANTIA 2do Sem'!Q25</f>
        <v>0</v>
      </c>
      <c r="F21" s="209">
        <f>+Estado!D$27*'CALCULO GARANTIA 2do Sem'!Q25</f>
        <v>119.51783470818746</v>
      </c>
      <c r="G21" s="209">
        <f>+Estado!D$28*'CALCULO GARANTIA 2do Sem'!Q25</f>
        <v>0</v>
      </c>
      <c r="H21" s="209">
        <f>+Estado!D$29*'CALCULO GARANTIA 2do Sem'!Q25</f>
        <v>0</v>
      </c>
      <c r="I21" s="209">
        <f>+Estado!D$30*'CALCULO GARANTIA 2do Sem'!Q25</f>
        <v>0</v>
      </c>
      <c r="J21" s="209">
        <f>+Estado!D$31*'COEF Art 14 F II 1er Sem'!N25</f>
        <v>0</v>
      </c>
      <c r="K21" s="210">
        <f t="shared" si="0"/>
        <v>540708.31424404948</v>
      </c>
      <c r="L21" s="361">
        <v>43862</v>
      </c>
    </row>
    <row r="22" spans="1:12">
      <c r="A22" s="145" t="s">
        <v>21</v>
      </c>
      <c r="B22" s="209">
        <f>+Estado!D$23*'CALCULO GARANTIA 2do Sem'!Q26</f>
        <v>65408.603841633485</v>
      </c>
      <c r="C22" s="209">
        <f>+Estado!D$24*'CALCULO GARANTIA 2do Sem'!Q26</f>
        <v>14407.288808231628</v>
      </c>
      <c r="D22" s="209">
        <f>+Estado!D$25*'Art.14 Frac.III 1er Sem'!Q25</f>
        <v>0</v>
      </c>
      <c r="E22" s="209">
        <f>+Estado!D$26*'CALCULO GARANTIA 2do Sem'!Q26</f>
        <v>0</v>
      </c>
      <c r="F22" s="209">
        <f>+Estado!D$27*'CALCULO GARANTIA 2do Sem'!Q26</f>
        <v>17.646356580408359</v>
      </c>
      <c r="G22" s="209">
        <f>+Estado!D$28*'CALCULO GARANTIA 2do Sem'!Q26</f>
        <v>0</v>
      </c>
      <c r="H22" s="209">
        <f>+Estado!D$29*'CALCULO GARANTIA 2do Sem'!Q26</f>
        <v>0</v>
      </c>
      <c r="I22" s="209">
        <f>+Estado!D$30*'CALCULO GARANTIA 2do Sem'!Q26</f>
        <v>0</v>
      </c>
      <c r="J22" s="209">
        <f>+Estado!D$31*'COEF Art 14 F II 1er Sem'!N26</f>
        <v>0</v>
      </c>
      <c r="K22" s="210">
        <f t="shared" si="0"/>
        <v>79833.539006445528</v>
      </c>
      <c r="L22" s="361">
        <v>43862</v>
      </c>
    </row>
    <row r="23" spans="1:12">
      <c r="A23" s="145" t="s">
        <v>22</v>
      </c>
      <c r="B23" s="209">
        <f>+Estado!D$23*'CALCULO GARANTIA 2do Sem'!Q27</f>
        <v>10491.567894739948</v>
      </c>
      <c r="C23" s="209">
        <f>+Estado!D$24*'CALCULO GARANTIA 2do Sem'!Q27</f>
        <v>2310.935256723471</v>
      </c>
      <c r="D23" s="209">
        <f>+Estado!D$25*'Art.14 Frac.III 1er Sem'!Q26</f>
        <v>0</v>
      </c>
      <c r="E23" s="209">
        <f>+Estado!D$26*'CALCULO GARANTIA 2do Sem'!Q27</f>
        <v>0</v>
      </c>
      <c r="F23" s="209">
        <f>+Estado!D$27*'CALCULO GARANTIA 2do Sem'!Q27</f>
        <v>2.8304831059595625</v>
      </c>
      <c r="G23" s="209">
        <f>+Estado!D$28*'CALCULO GARANTIA 2do Sem'!Q27</f>
        <v>0</v>
      </c>
      <c r="H23" s="209">
        <f>+Estado!D$29*'CALCULO GARANTIA 2do Sem'!Q27</f>
        <v>0</v>
      </c>
      <c r="I23" s="209">
        <f>+Estado!D$30*'CALCULO GARANTIA 2do Sem'!Q27</f>
        <v>0</v>
      </c>
      <c r="J23" s="209">
        <f>+Estado!D$31*'COEF Art 14 F II 1er Sem'!N27</f>
        <v>0</v>
      </c>
      <c r="K23" s="210">
        <f t="shared" si="0"/>
        <v>12805.333634569379</v>
      </c>
      <c r="L23" s="361">
        <v>43862</v>
      </c>
    </row>
    <row r="24" spans="1:12">
      <c r="A24" s="145" t="s">
        <v>23</v>
      </c>
      <c r="B24" s="209">
        <f>+Estado!D$23*'CALCULO GARANTIA 2do Sem'!Q28</f>
        <v>48586.361245323227</v>
      </c>
      <c r="C24" s="209">
        <f>+Estado!D$24*'CALCULO GARANTIA 2do Sem'!Q28</f>
        <v>10701.92142148868</v>
      </c>
      <c r="D24" s="209">
        <f>+Estado!D$25*'Art.14 Frac.III 1er Sem'!Q27</f>
        <v>0</v>
      </c>
      <c r="E24" s="209">
        <f>+Estado!D$26*'CALCULO GARANTIA 2do Sem'!Q28</f>
        <v>0</v>
      </c>
      <c r="F24" s="209">
        <f>+Estado!D$27*'CALCULO GARANTIA 2do Sem'!Q28</f>
        <v>13.107943070538035</v>
      </c>
      <c r="G24" s="209">
        <f>+Estado!D$28*'CALCULO GARANTIA 2do Sem'!Q28</f>
        <v>0</v>
      </c>
      <c r="H24" s="209">
        <f>+Estado!D$29*'CALCULO GARANTIA 2do Sem'!Q28</f>
        <v>0</v>
      </c>
      <c r="I24" s="209">
        <f>+Estado!D$30*'CALCULO GARANTIA 2do Sem'!Q28</f>
        <v>0</v>
      </c>
      <c r="J24" s="209">
        <f>+Estado!D$31*'COEF Art 14 F II 1er Sem'!N28</f>
        <v>0</v>
      </c>
      <c r="K24" s="210">
        <f t="shared" si="0"/>
        <v>59301.390609882445</v>
      </c>
      <c r="L24" s="361">
        <v>43862</v>
      </c>
    </row>
    <row r="25" spans="1:12">
      <c r="A25" s="145" t="s">
        <v>24</v>
      </c>
      <c r="B25" s="209">
        <f>+Estado!D$23*'CALCULO GARANTIA 2do Sem'!Q29</f>
        <v>47341.304646497592</v>
      </c>
      <c r="C25" s="209">
        <f>+Estado!D$24*'CALCULO GARANTIA 2do Sem'!Q29</f>
        <v>10427.677836572748</v>
      </c>
      <c r="D25" s="209">
        <f>+Estado!D$25*'Art.14 Frac.III 1er Sem'!Q28</f>
        <v>0</v>
      </c>
      <c r="E25" s="209">
        <f>+Estado!D$26*'CALCULO GARANTIA 2do Sem'!Q29</f>
        <v>0</v>
      </c>
      <c r="F25" s="209">
        <f>+Estado!D$27*'CALCULO GARANTIA 2do Sem'!Q29</f>
        <v>12.772043641177596</v>
      </c>
      <c r="G25" s="209">
        <f>+Estado!D$28*'CALCULO GARANTIA 2do Sem'!Q29</f>
        <v>0</v>
      </c>
      <c r="H25" s="209">
        <f>+Estado!D$29*'CALCULO GARANTIA 2do Sem'!Q29</f>
        <v>0</v>
      </c>
      <c r="I25" s="209">
        <f>+Estado!D$30*'CALCULO GARANTIA 2do Sem'!Q29</f>
        <v>0</v>
      </c>
      <c r="J25" s="209">
        <f>+Estado!D$31*'COEF Art 14 F II 1er Sem'!N29</f>
        <v>0</v>
      </c>
      <c r="K25" s="210">
        <f t="shared" si="0"/>
        <v>57781.75452671152</v>
      </c>
      <c r="L25" s="361">
        <v>43862</v>
      </c>
    </row>
    <row r="26" spans="1:12">
      <c r="A26" s="145" t="s">
        <v>25</v>
      </c>
      <c r="B26" s="209">
        <f>+Estado!D$23*'CALCULO GARANTIA 2do Sem'!Q30</f>
        <v>757684.76302047109</v>
      </c>
      <c r="C26" s="209">
        <f>+Estado!D$24*'CALCULO GARANTIA 2do Sem'!Q30</f>
        <v>166892.16043905469</v>
      </c>
      <c r="D26" s="209">
        <f>+Estado!D$25*'Art.14 Frac.III 1er Sem'!Q29</f>
        <v>0</v>
      </c>
      <c r="E26" s="209">
        <f>+Estado!D$26*'CALCULO GARANTIA 2do Sem'!Q30</f>
        <v>0</v>
      </c>
      <c r="F26" s="209">
        <f>+Estado!D$27*'CALCULO GARANTIA 2do Sem'!Q30</f>
        <v>204.41310039537959</v>
      </c>
      <c r="G26" s="209">
        <f>+Estado!D$28*'CALCULO GARANTIA 2do Sem'!Q30</f>
        <v>0</v>
      </c>
      <c r="H26" s="209">
        <f>+Estado!D$29*'CALCULO GARANTIA 2do Sem'!Q30</f>
        <v>0</v>
      </c>
      <c r="I26" s="209">
        <f>+Estado!D$30*'CALCULO GARANTIA 2do Sem'!Q30</f>
        <v>0</v>
      </c>
      <c r="J26" s="209">
        <f>+Estado!D$31*'COEF Art 14 F II 1er Sem'!N30</f>
        <v>0</v>
      </c>
      <c r="K26" s="210">
        <f t="shared" si="0"/>
        <v>924781.33655992115</v>
      </c>
      <c r="L26" s="361">
        <v>43862</v>
      </c>
    </row>
    <row r="27" spans="1:12">
      <c r="A27" s="145" t="s">
        <v>248</v>
      </c>
      <c r="B27" s="209">
        <f>+Estado!D$23*'CALCULO GARANTIA 2do Sem'!Q31</f>
        <v>19510.07156977458</v>
      </c>
      <c r="C27" s="209">
        <f>+Estado!D$24*'CALCULO GARANTIA 2do Sem'!Q31</f>
        <v>4297.4046114113116</v>
      </c>
      <c r="D27" s="209">
        <f>+Estado!D$25*'Art.14 Frac.III 1er Sem'!Q30</f>
        <v>0</v>
      </c>
      <c r="E27" s="209">
        <f>+Estado!D$26*'CALCULO GARANTIA 2do Sem'!Q31</f>
        <v>0</v>
      </c>
      <c r="F27" s="209">
        <f>+Estado!D$27*'CALCULO GARANTIA 2do Sem'!Q31</f>
        <v>5.2635534105436692</v>
      </c>
      <c r="G27" s="209">
        <f>+Estado!D$28*'CALCULO GARANTIA 2do Sem'!Q31</f>
        <v>0</v>
      </c>
      <c r="H27" s="209">
        <f>+Estado!D$29*'CALCULO GARANTIA 2do Sem'!Q31</f>
        <v>0</v>
      </c>
      <c r="I27" s="209">
        <f>+Estado!D$30*'CALCULO GARANTIA 2do Sem'!Q31</f>
        <v>0</v>
      </c>
      <c r="J27" s="209">
        <f>+Estado!D$31*'COEF Art 14 F II 1er Sem'!N31</f>
        <v>0</v>
      </c>
      <c r="K27" s="210">
        <f t="shared" si="0"/>
        <v>23812.739734596435</v>
      </c>
      <c r="L27" s="361">
        <v>43862</v>
      </c>
    </row>
    <row r="28" spans="1:12">
      <c r="A28" s="145" t="s">
        <v>27</v>
      </c>
      <c r="B28" s="209">
        <f>+Estado!D$23*'CALCULO GARANTIA 2do Sem'!Q32</f>
        <v>33583.571243091006</v>
      </c>
      <c r="C28" s="209">
        <f>+Estado!D$24*'CALCULO GARANTIA 2do Sem'!Q32</f>
        <v>7397.3175040170863</v>
      </c>
      <c r="D28" s="209">
        <f>+Estado!D$25*'Art.14 Frac.III 1er Sem'!Q31</f>
        <v>0</v>
      </c>
      <c r="E28" s="209">
        <f>+Estado!D$26*'CALCULO GARANTIA 2do Sem'!Q32</f>
        <v>0</v>
      </c>
      <c r="F28" s="209">
        <f>+Estado!D$27*'CALCULO GARANTIA 2do Sem'!Q32</f>
        <v>9.0603932600976282</v>
      </c>
      <c r="G28" s="209">
        <f>+Estado!D$28*'CALCULO GARANTIA 2do Sem'!Q32</f>
        <v>0</v>
      </c>
      <c r="H28" s="209">
        <f>+Estado!D$29*'CALCULO GARANTIA 2do Sem'!Q32</f>
        <v>0</v>
      </c>
      <c r="I28" s="209">
        <f>+Estado!D$30*'CALCULO GARANTIA 2do Sem'!Q32</f>
        <v>0</v>
      </c>
      <c r="J28" s="209">
        <f>+Estado!D$31*'COEF Art 14 F II 1er Sem'!N32</f>
        <v>0</v>
      </c>
      <c r="K28" s="210">
        <f t="shared" si="0"/>
        <v>40989.949140368197</v>
      </c>
      <c r="L28" s="361">
        <v>43862</v>
      </c>
    </row>
    <row r="29" spans="1:12">
      <c r="A29" s="145" t="s">
        <v>28</v>
      </c>
      <c r="B29" s="209">
        <f>+Estado!D$23*'CALCULO GARANTIA 2do Sem'!Q33</f>
        <v>19274.413124068938</v>
      </c>
      <c r="C29" s="209">
        <f>+Estado!D$24*'CALCULO GARANTIA 2do Sem'!Q33</f>
        <v>4245.4970780293024</v>
      </c>
      <c r="D29" s="209">
        <f>+Estado!D$25*'Art.14 Frac.III 1er Sem'!Q32</f>
        <v>0</v>
      </c>
      <c r="E29" s="209">
        <f>+Estado!D$26*'CALCULO GARANTIA 2do Sem'!Q33</f>
        <v>0</v>
      </c>
      <c r="F29" s="209">
        <f>+Estado!D$27*'CALCULO GARANTIA 2do Sem'!Q33</f>
        <v>5.1999759494779187</v>
      </c>
      <c r="G29" s="209">
        <f>+Estado!D$28*'CALCULO GARANTIA 2do Sem'!Q33</f>
        <v>0</v>
      </c>
      <c r="H29" s="209">
        <f>+Estado!D$29*'CALCULO GARANTIA 2do Sem'!Q33</f>
        <v>0</v>
      </c>
      <c r="I29" s="209">
        <f>+Estado!D$30*'CALCULO GARANTIA 2do Sem'!Q33</f>
        <v>0</v>
      </c>
      <c r="J29" s="209">
        <f>+Estado!D$31*'COEF Art 14 F II 1er Sem'!N33</f>
        <v>0</v>
      </c>
      <c r="K29" s="210">
        <f t="shared" si="0"/>
        <v>23525.110178047718</v>
      </c>
      <c r="L29" s="361">
        <v>43862</v>
      </c>
    </row>
    <row r="30" spans="1:12">
      <c r="A30" s="145" t="s">
        <v>29</v>
      </c>
      <c r="B30" s="209">
        <f>+Estado!D$23*'CALCULO GARANTIA 2do Sem'!Q34</f>
        <v>26885.67831463115</v>
      </c>
      <c r="C30" s="209">
        <f>+Estado!D$24*'CALCULO GARANTIA 2do Sem'!Q34</f>
        <v>5921.9996993353889</v>
      </c>
      <c r="D30" s="209">
        <f>+Estado!D$25*'Art.14 Frac.III 1er Sem'!Q33</f>
        <v>0</v>
      </c>
      <c r="E30" s="209">
        <f>+Estado!D$26*'CALCULO GARANTIA 2do Sem'!Q34</f>
        <v>0</v>
      </c>
      <c r="F30" s="209">
        <f>+Estado!D$27*'CALCULO GARANTIA 2do Sem'!Q34</f>
        <v>7.2533923456740972</v>
      </c>
      <c r="G30" s="209">
        <f>+Estado!D$28*'CALCULO GARANTIA 2do Sem'!Q34</f>
        <v>0</v>
      </c>
      <c r="H30" s="209">
        <f>+Estado!D$29*'CALCULO GARANTIA 2do Sem'!Q34</f>
        <v>0</v>
      </c>
      <c r="I30" s="209">
        <f>+Estado!D$30*'CALCULO GARANTIA 2do Sem'!Q34</f>
        <v>0</v>
      </c>
      <c r="J30" s="209">
        <f>+Estado!D$31*'COEF Art 14 F II 1er Sem'!N34</f>
        <v>0</v>
      </c>
      <c r="K30" s="210">
        <f t="shared" si="0"/>
        <v>32814.931406312207</v>
      </c>
      <c r="L30" s="361">
        <v>43862</v>
      </c>
    </row>
    <row r="31" spans="1:12">
      <c r="A31" s="145" t="s">
        <v>30</v>
      </c>
      <c r="B31" s="209">
        <f>+Estado!D$23*'CALCULO GARANTIA 2do Sem'!Q35</f>
        <v>25305.78589993565</v>
      </c>
      <c r="C31" s="209">
        <f>+Estado!D$24*'CALCULO GARANTIA 2do Sem'!Q35</f>
        <v>5574.003182553538</v>
      </c>
      <c r="D31" s="209">
        <f>+Estado!D$25*'Art.14 Frac.III 1er Sem'!Q34</f>
        <v>0</v>
      </c>
      <c r="E31" s="209">
        <f>+Estado!D$26*'CALCULO GARANTIA 2do Sem'!Q35</f>
        <v>0</v>
      </c>
      <c r="F31" s="209">
        <f>+Estado!D$27*'CALCULO GARANTIA 2do Sem'!Q35</f>
        <v>6.8271587422799582</v>
      </c>
      <c r="G31" s="209">
        <f>+Estado!D$28*'CALCULO GARANTIA 2do Sem'!Q35</f>
        <v>0</v>
      </c>
      <c r="H31" s="209">
        <f>+Estado!D$29*'CALCULO GARANTIA 2do Sem'!Q35</f>
        <v>0</v>
      </c>
      <c r="I31" s="209">
        <f>+Estado!D$30*'CALCULO GARANTIA 2do Sem'!Q35</f>
        <v>0</v>
      </c>
      <c r="J31" s="209">
        <f>+Estado!D$31*'COEF Art 14 F II 1er Sem'!N35</f>
        <v>0</v>
      </c>
      <c r="K31" s="210">
        <f t="shared" si="0"/>
        <v>30886.616241231466</v>
      </c>
      <c r="L31" s="361">
        <v>43862</v>
      </c>
    </row>
    <row r="32" spans="1:12">
      <c r="A32" s="145" t="s">
        <v>31</v>
      </c>
      <c r="B32" s="209">
        <f>+Estado!D$23*'CALCULO GARANTIA 2do Sem'!Q36</f>
        <v>235075.96024314294</v>
      </c>
      <c r="C32" s="209">
        <f>+Estado!D$24*'CALCULO GARANTIA 2do Sem'!Q36</f>
        <v>51779.231663397564</v>
      </c>
      <c r="D32" s="209">
        <f>+Estado!D$25*'Art.14 Frac.III 1er Sem'!Q35</f>
        <v>0</v>
      </c>
      <c r="E32" s="209">
        <f>+Estado!D$26*'CALCULO GARANTIA 2do Sem'!Q36</f>
        <v>0</v>
      </c>
      <c r="F32" s="209">
        <f>+Estado!D$27*'CALCULO GARANTIA 2do Sem'!Q36</f>
        <v>63.420314366838539</v>
      </c>
      <c r="G32" s="209">
        <f>+Estado!D$28*'CALCULO GARANTIA 2do Sem'!Q36</f>
        <v>0</v>
      </c>
      <c r="H32" s="209">
        <f>+Estado!D$29*'CALCULO GARANTIA 2do Sem'!Q36</f>
        <v>0</v>
      </c>
      <c r="I32" s="209">
        <f>+Estado!D$30*'CALCULO GARANTIA 2do Sem'!Q36</f>
        <v>0</v>
      </c>
      <c r="J32" s="209">
        <f>+Estado!D$31*'COEF Art 14 F II 1er Sem'!N36</f>
        <v>0</v>
      </c>
      <c r="K32" s="210">
        <f t="shared" si="0"/>
        <v>286918.61222090729</v>
      </c>
      <c r="L32" s="361">
        <v>43862</v>
      </c>
    </row>
    <row r="33" spans="1:12">
      <c r="A33" s="145" t="s">
        <v>32</v>
      </c>
      <c r="B33" s="209">
        <f>+Estado!D$23*'CALCULO GARANTIA 2do Sem'!Q37</f>
        <v>45810.971475120583</v>
      </c>
      <c r="C33" s="209">
        <f>+Estado!D$24*'CALCULO GARANTIA 2do Sem'!Q37</f>
        <v>10090.597534014574</v>
      </c>
      <c r="D33" s="209">
        <f>+Estado!D$25*'Art.14 Frac.III 1er Sem'!Q36</f>
        <v>0</v>
      </c>
      <c r="E33" s="209">
        <f>+Estado!D$26*'CALCULO GARANTIA 2do Sem'!Q37</f>
        <v>0</v>
      </c>
      <c r="F33" s="209">
        <f>+Estado!D$27*'CALCULO GARANTIA 2do Sem'!Q37</f>
        <v>12.359180451277847</v>
      </c>
      <c r="G33" s="209">
        <f>+Estado!D$28*'CALCULO GARANTIA 2do Sem'!Q37</f>
        <v>0</v>
      </c>
      <c r="H33" s="209">
        <f>+Estado!D$29*'CALCULO GARANTIA 2do Sem'!Q37</f>
        <v>0</v>
      </c>
      <c r="I33" s="209">
        <f>+Estado!D$30*'CALCULO GARANTIA 2do Sem'!Q37</f>
        <v>0</v>
      </c>
      <c r="J33" s="209">
        <f>+Estado!D$31*'COEF Art 14 F II 1er Sem'!N37</f>
        <v>0</v>
      </c>
      <c r="K33" s="210">
        <f t="shared" si="0"/>
        <v>55913.928189586433</v>
      </c>
      <c r="L33" s="361">
        <v>43862</v>
      </c>
    </row>
    <row r="34" spans="1:12">
      <c r="A34" s="145" t="s">
        <v>33</v>
      </c>
      <c r="B34" s="209">
        <f>+Estado!D$23*'CALCULO GARANTIA 2do Sem'!Q38</f>
        <v>167961.68185701905</v>
      </c>
      <c r="C34" s="209">
        <f>+Estado!D$24*'CALCULO GARANTIA 2do Sem'!Q38</f>
        <v>36996.240817023972</v>
      </c>
      <c r="D34" s="209">
        <f>+Estado!D$25*'Art.14 Frac.III 1er Sem'!Q37</f>
        <v>0</v>
      </c>
      <c r="E34" s="209">
        <f>+Estado!D$26*'CALCULO GARANTIA 2do Sem'!Q38</f>
        <v>0</v>
      </c>
      <c r="F34" s="209">
        <f>+Estado!D$27*'CALCULO GARANTIA 2do Sem'!Q38</f>
        <v>45.313789865783562</v>
      </c>
      <c r="G34" s="209">
        <f>+Estado!D$28*'CALCULO GARANTIA 2do Sem'!Q38</f>
        <v>0</v>
      </c>
      <c r="H34" s="209">
        <f>+Estado!D$29*'CALCULO GARANTIA 2do Sem'!Q38</f>
        <v>0</v>
      </c>
      <c r="I34" s="209">
        <f>+Estado!D$30*'CALCULO GARANTIA 2do Sem'!Q38</f>
        <v>0</v>
      </c>
      <c r="J34" s="209">
        <f>+Estado!D$31*'COEF Art 14 F II 1er Sem'!N38</f>
        <v>0</v>
      </c>
      <c r="K34" s="210">
        <f t="shared" si="0"/>
        <v>205003.2364639088</v>
      </c>
      <c r="L34" s="361">
        <v>43862</v>
      </c>
    </row>
    <row r="35" spans="1:12">
      <c r="A35" s="145" t="s">
        <v>34</v>
      </c>
      <c r="B35" s="209">
        <f>+Estado!D$23*'CALCULO GARANTIA 2do Sem'!Q39</f>
        <v>35837.354406065686</v>
      </c>
      <c r="C35" s="209">
        <f>+Estado!D$24*'CALCULO GARANTIA 2do Sem'!Q39</f>
        <v>7893.7492122786498</v>
      </c>
      <c r="D35" s="209">
        <f>+Estado!D$25*'Art.14 Frac.III 1er Sem'!Q38</f>
        <v>0</v>
      </c>
      <c r="E35" s="209">
        <f>+Estado!D$26*'CALCULO GARANTIA 2do Sem'!Q39</f>
        <v>0</v>
      </c>
      <c r="F35" s="209">
        <f>+Estado!D$27*'CALCULO GARANTIA 2do Sem'!Q39</f>
        <v>9.6684334721325023</v>
      </c>
      <c r="G35" s="209">
        <f>+Estado!D$28*'CALCULO GARANTIA 2do Sem'!Q39</f>
        <v>0</v>
      </c>
      <c r="H35" s="209">
        <f>+Estado!D$29*'CALCULO GARANTIA 2do Sem'!Q39</f>
        <v>0</v>
      </c>
      <c r="I35" s="209">
        <f>+Estado!D$30*'CALCULO GARANTIA 2do Sem'!Q39</f>
        <v>0</v>
      </c>
      <c r="J35" s="209">
        <f>+Estado!D$31*'COEF Art 14 F II 1er Sem'!N39</f>
        <v>0</v>
      </c>
      <c r="K35" s="210">
        <f t="shared" si="0"/>
        <v>43740.772051816472</v>
      </c>
      <c r="L35" s="361">
        <v>43862</v>
      </c>
    </row>
    <row r="36" spans="1:12">
      <c r="A36" s="145" t="s">
        <v>35</v>
      </c>
      <c r="B36" s="209">
        <f>+Estado!D$23*'CALCULO GARANTIA 2do Sem'!Q40</f>
        <v>34446.984147182833</v>
      </c>
      <c r="C36" s="209">
        <f>+Estado!D$24*'CALCULO GARANTIA 2do Sem'!Q40</f>
        <v>7587.4979747717152</v>
      </c>
      <c r="D36" s="209">
        <f>+Estado!D$25*'Art.14 Frac.III 1er Sem'!Q39</f>
        <v>0</v>
      </c>
      <c r="E36" s="209">
        <f>+Estado!D$26*'CALCULO GARANTIA 2do Sem'!Q40</f>
        <v>0</v>
      </c>
      <c r="F36" s="209">
        <f>+Estado!D$27*'CALCULO GARANTIA 2do Sem'!Q40</f>
        <v>9.2933303828440437</v>
      </c>
      <c r="G36" s="209">
        <f>+Estado!D$28*'CALCULO GARANTIA 2do Sem'!Q40</f>
        <v>0</v>
      </c>
      <c r="H36" s="209">
        <f>+Estado!D$29*'CALCULO GARANTIA 2do Sem'!Q40</f>
        <v>0</v>
      </c>
      <c r="I36" s="209">
        <f>+Estado!D$30*'CALCULO GARANTIA 2do Sem'!Q40</f>
        <v>0</v>
      </c>
      <c r="J36" s="209">
        <f>+Estado!D$31*'COEF Art 14 F II 1er Sem'!N40</f>
        <v>0</v>
      </c>
      <c r="K36" s="210">
        <f t="shared" si="0"/>
        <v>42043.775452337395</v>
      </c>
      <c r="L36" s="361">
        <v>43862</v>
      </c>
    </row>
    <row r="37" spans="1:12">
      <c r="A37" s="145" t="s">
        <v>36</v>
      </c>
      <c r="B37" s="209">
        <f>+Estado!D$23*'CALCULO GARANTIA 2do Sem'!Q41</f>
        <v>36168.915238534253</v>
      </c>
      <c r="C37" s="209">
        <f>+Estado!D$24*'CALCULO GARANTIA 2do Sem'!Q41</f>
        <v>7966.7807767871664</v>
      </c>
      <c r="D37" s="209">
        <f>+Estado!D$25*'Art.14 Frac.III 1er Sem'!Q40</f>
        <v>0</v>
      </c>
      <c r="E37" s="209">
        <f>+Estado!D$26*'CALCULO GARANTIA 2do Sem'!Q41</f>
        <v>0</v>
      </c>
      <c r="F37" s="209">
        <f>+Estado!D$27*'CALCULO GARANTIA 2do Sem'!Q41</f>
        <v>9.7578840999429239</v>
      </c>
      <c r="G37" s="209">
        <f>+Estado!D$28*'CALCULO GARANTIA 2do Sem'!Q41</f>
        <v>0</v>
      </c>
      <c r="H37" s="209">
        <f>+Estado!D$29*'CALCULO GARANTIA 2do Sem'!Q41</f>
        <v>0</v>
      </c>
      <c r="I37" s="209">
        <f>+Estado!D$30*'CALCULO GARANTIA 2do Sem'!Q41</f>
        <v>0</v>
      </c>
      <c r="J37" s="209">
        <f>+Estado!D$31*'COEF Art 14 F II 1er Sem'!N41</f>
        <v>0</v>
      </c>
      <c r="K37" s="210">
        <f t="shared" si="0"/>
        <v>44145.453899421358</v>
      </c>
      <c r="L37" s="361">
        <v>43862</v>
      </c>
    </row>
    <row r="38" spans="1:12">
      <c r="A38" s="145" t="s">
        <v>37</v>
      </c>
      <c r="B38" s="209">
        <f>+Estado!D$23*'CALCULO GARANTIA 2do Sem'!Q42</f>
        <v>50945.484920523253</v>
      </c>
      <c r="C38" s="209">
        <f>+Estado!D$24*'CALCULO GARANTIA 2do Sem'!Q42</f>
        <v>11221.556058626576</v>
      </c>
      <c r="D38" s="209">
        <f>+Estado!D$25*'Art.14 Frac.III 1er Sem'!Q41</f>
        <v>0</v>
      </c>
      <c r="E38" s="209">
        <f>+Estado!D$26*'CALCULO GARANTIA 2do Sem'!Q42</f>
        <v>0</v>
      </c>
      <c r="F38" s="209">
        <f>+Estado!D$27*'CALCULO GARANTIA 2do Sem'!Q42</f>
        <v>13.744402727904474</v>
      </c>
      <c r="G38" s="209">
        <f>+Estado!D$28*'CALCULO GARANTIA 2do Sem'!Q42</f>
        <v>0</v>
      </c>
      <c r="H38" s="209">
        <f>+Estado!D$29*'CALCULO GARANTIA 2do Sem'!Q42</f>
        <v>0</v>
      </c>
      <c r="I38" s="209">
        <f>+Estado!D$30*'CALCULO GARANTIA 2do Sem'!Q42</f>
        <v>0</v>
      </c>
      <c r="J38" s="209">
        <f>+Estado!D$31*'COEF Art 14 F II 1er Sem'!N42</f>
        <v>0</v>
      </c>
      <c r="K38" s="210">
        <f t="shared" si="0"/>
        <v>62180.785381877737</v>
      </c>
      <c r="L38" s="361">
        <v>43862</v>
      </c>
    </row>
    <row r="39" spans="1:12">
      <c r="A39" s="145" t="s">
        <v>38</v>
      </c>
      <c r="B39" s="209">
        <f>+Estado!D$23*'CALCULO GARANTIA 2do Sem'!Q43</f>
        <v>119522.81217604708</v>
      </c>
      <c r="C39" s="209">
        <f>+Estado!D$24*'CALCULO GARANTIA 2do Sem'!Q43</f>
        <v>26326.806766302772</v>
      </c>
      <c r="D39" s="209">
        <f>+Estado!D$25*'Art.14 Frac.III 1er Sem'!Q42</f>
        <v>0</v>
      </c>
      <c r="E39" s="209">
        <f>+Estado!D$26*'CALCULO GARANTIA 2do Sem'!Q43</f>
        <v>0</v>
      </c>
      <c r="F39" s="209">
        <f>+Estado!D$27*'CALCULO GARANTIA 2do Sem'!Q43</f>
        <v>32.2456380242931</v>
      </c>
      <c r="G39" s="209">
        <f>+Estado!D$28*'CALCULO GARANTIA 2do Sem'!Q43</f>
        <v>0</v>
      </c>
      <c r="H39" s="209">
        <f>+Estado!D$29*'CALCULO GARANTIA 2do Sem'!Q43</f>
        <v>0</v>
      </c>
      <c r="I39" s="209">
        <f>+Estado!D$30*'CALCULO GARANTIA 2do Sem'!Q43</f>
        <v>0</v>
      </c>
      <c r="J39" s="209">
        <f>+Estado!D$31*'COEF Art 14 F II 1er Sem'!N43</f>
        <v>0</v>
      </c>
      <c r="K39" s="210">
        <f t="shared" si="0"/>
        <v>145881.86458037415</v>
      </c>
      <c r="L39" s="361">
        <v>43862</v>
      </c>
    </row>
    <row r="40" spans="1:12">
      <c r="A40" s="145" t="s">
        <v>39</v>
      </c>
      <c r="B40" s="209">
        <f>+Estado!D$23*'CALCULO GARANTIA 2do Sem'!Q44</f>
        <v>2473549.7774483878</v>
      </c>
      <c r="C40" s="209">
        <f>+Estado!D$24*'CALCULO GARANTIA 2do Sem'!Q44</f>
        <v>544838.81220764492</v>
      </c>
      <c r="D40" s="209">
        <f>+Estado!D$25*'Art.14 Frac.III 1er Sem'!Q43</f>
        <v>0</v>
      </c>
      <c r="E40" s="209">
        <f>+Estado!D$26*'CALCULO GARANTIA 2do Sem'!Q44</f>
        <v>0</v>
      </c>
      <c r="F40" s="209">
        <f>+Estado!D$27*'CALCULO GARANTIA 2do Sem'!Q44</f>
        <v>667.33027199184312</v>
      </c>
      <c r="G40" s="209">
        <f>+Estado!D$28*'CALCULO GARANTIA 2do Sem'!Q44</f>
        <v>0</v>
      </c>
      <c r="H40" s="209">
        <f>+Estado!D$29*'CALCULO GARANTIA 2do Sem'!Q44</f>
        <v>0</v>
      </c>
      <c r="I40" s="209">
        <f>+Estado!D$30*'CALCULO GARANTIA 2do Sem'!Q44</f>
        <v>0</v>
      </c>
      <c r="J40" s="209">
        <f>+Estado!D$31*'COEF Art 14 F II 1er Sem'!N44</f>
        <v>0</v>
      </c>
      <c r="K40" s="210">
        <f t="shared" si="0"/>
        <v>3019055.9199280245</v>
      </c>
      <c r="L40" s="361">
        <v>43862</v>
      </c>
    </row>
    <row r="41" spans="1:12">
      <c r="A41" s="145" t="s">
        <v>40</v>
      </c>
      <c r="B41" s="209">
        <f>+Estado!D$23*'CALCULO GARANTIA 2do Sem'!Q45</f>
        <v>12774.900780418857</v>
      </c>
      <c r="C41" s="209">
        <f>+Estado!D$24*'CALCULO GARANTIA 2do Sem'!Q45</f>
        <v>2813.8757629748798</v>
      </c>
      <c r="D41" s="209">
        <f>+Estado!D$25*'Art.14 Frac.III 1er Sem'!Q44</f>
        <v>0</v>
      </c>
      <c r="E41" s="209">
        <f>+Estado!D$26*'CALCULO GARANTIA 2do Sem'!Q45</f>
        <v>0</v>
      </c>
      <c r="F41" s="209">
        <f>+Estado!D$27*'CALCULO GARANTIA 2do Sem'!Q45</f>
        <v>3.4464954334817728</v>
      </c>
      <c r="G41" s="209">
        <f>+Estado!D$28*'CALCULO GARANTIA 2do Sem'!Q45</f>
        <v>0</v>
      </c>
      <c r="H41" s="209">
        <f>+Estado!D$29*'CALCULO GARANTIA 2do Sem'!Q45</f>
        <v>0</v>
      </c>
      <c r="I41" s="209">
        <f>+Estado!D$30*'CALCULO GARANTIA 2do Sem'!Q45</f>
        <v>0</v>
      </c>
      <c r="J41" s="209">
        <f>+Estado!D$31*'COEF Art 14 F II 1er Sem'!N45</f>
        <v>0</v>
      </c>
      <c r="K41" s="210">
        <f t="shared" si="0"/>
        <v>15592.223038827218</v>
      </c>
      <c r="L41" s="361">
        <v>43862</v>
      </c>
    </row>
    <row r="42" spans="1:12">
      <c r="A42" s="145" t="s">
        <v>41</v>
      </c>
      <c r="B42" s="209">
        <f>+Estado!D$23*'CALCULO GARANTIA 2do Sem'!Q46</f>
        <v>53785.260974522505</v>
      </c>
      <c r="C42" s="209">
        <f>+Estado!D$24*'CALCULO GARANTIA 2do Sem'!Q46</f>
        <v>11847.062052604475</v>
      </c>
      <c r="D42" s="209">
        <f>+Estado!D$25*'Art.14 Frac.III 1er Sem'!Q45</f>
        <v>0</v>
      </c>
      <c r="E42" s="209">
        <f>+Estado!D$26*'CALCULO GARANTIA 2do Sem'!Q46</f>
        <v>0</v>
      </c>
      <c r="F42" s="209">
        <f>+Estado!D$27*'CALCULO GARANTIA 2do Sem'!Q46</f>
        <v>14.510535895625123</v>
      </c>
      <c r="G42" s="209">
        <f>+Estado!D$28*'CALCULO GARANTIA 2do Sem'!Q46</f>
        <v>0</v>
      </c>
      <c r="H42" s="209">
        <f>+Estado!D$29*'CALCULO GARANTIA 2do Sem'!Q46</f>
        <v>0</v>
      </c>
      <c r="I42" s="209">
        <f>+Estado!D$30*'CALCULO GARANTIA 2do Sem'!Q46</f>
        <v>0</v>
      </c>
      <c r="J42" s="209">
        <f>+Estado!D$31*'COEF Art 14 F II 1er Sem'!N46</f>
        <v>0</v>
      </c>
      <c r="K42" s="210">
        <f t="shared" si="0"/>
        <v>65646.833563022607</v>
      </c>
      <c r="L42" s="361">
        <v>43862</v>
      </c>
    </row>
    <row r="43" spans="1:12">
      <c r="A43" s="145" t="s">
        <v>249</v>
      </c>
      <c r="B43" s="209">
        <f>+Estado!D$23*'CALCULO GARANTIA 2do Sem'!Q47</f>
        <v>27095.176259564851</v>
      </c>
      <c r="C43" s="209">
        <f>+Estado!D$24*'CALCULO GARANTIA 2do Sem'!Q47</f>
        <v>5968.144964944463</v>
      </c>
      <c r="D43" s="209">
        <f>+Estado!D$25*'Art.14 Frac.III 1er Sem'!Q46</f>
        <v>0</v>
      </c>
      <c r="E43" s="209">
        <f>+Estado!D$26*'CALCULO GARANTIA 2do Sem'!Q47</f>
        <v>0</v>
      </c>
      <c r="F43" s="209">
        <f>+Estado!D$27*'CALCULO GARANTIA 2do Sem'!Q47</f>
        <v>7.3099120574862262</v>
      </c>
      <c r="G43" s="209">
        <f>+Estado!D$28*'CALCULO GARANTIA 2do Sem'!Q47</f>
        <v>0</v>
      </c>
      <c r="H43" s="209">
        <f>+Estado!D$29*'CALCULO GARANTIA 2do Sem'!Q47</f>
        <v>0</v>
      </c>
      <c r="I43" s="209">
        <f>+Estado!D$30*'CALCULO GARANTIA 2do Sem'!Q47</f>
        <v>0</v>
      </c>
      <c r="J43" s="209">
        <f>+Estado!D$31*'COEF Art 14 F II 1er Sem'!N47</f>
        <v>0</v>
      </c>
      <c r="K43" s="210">
        <f t="shared" si="0"/>
        <v>33070.631136566801</v>
      </c>
      <c r="L43" s="361">
        <v>43862</v>
      </c>
    </row>
    <row r="44" spans="1:12">
      <c r="A44" s="145" t="s">
        <v>43</v>
      </c>
      <c r="B44" s="209">
        <f>+Estado!D$23*'CALCULO GARANTIA 2do Sem'!Q48</f>
        <v>30362.159128366853</v>
      </c>
      <c r="C44" s="209">
        <f>+Estado!D$24*'CALCULO GARANTIA 2do Sem'!Q48</f>
        <v>6687.7500773901729</v>
      </c>
      <c r="D44" s="209">
        <f>+Estado!D$25*'Art.14 Frac.III 1er Sem'!Q47</f>
        <v>0</v>
      </c>
      <c r="E44" s="209">
        <f>+Estado!D$26*'CALCULO GARANTIA 2do Sem'!Q48</f>
        <v>0</v>
      </c>
      <c r="F44" s="209">
        <f>+Estado!D$27*'CALCULO GARANTIA 2do Sem'!Q48</f>
        <v>8.1912998453152994</v>
      </c>
      <c r="G44" s="209">
        <f>+Estado!D$28*'CALCULO GARANTIA 2do Sem'!Q48</f>
        <v>0</v>
      </c>
      <c r="H44" s="209">
        <f>+Estado!D$29*'CALCULO GARANTIA 2do Sem'!Q48</f>
        <v>0</v>
      </c>
      <c r="I44" s="209">
        <f>+Estado!D$30*'CALCULO GARANTIA 2do Sem'!Q48</f>
        <v>0</v>
      </c>
      <c r="J44" s="209">
        <f>+Estado!D$31*'COEF Art 14 F II 1er Sem'!N48</f>
        <v>0</v>
      </c>
      <c r="K44" s="210">
        <f t="shared" si="0"/>
        <v>37058.100505602335</v>
      </c>
      <c r="L44" s="361">
        <v>43862</v>
      </c>
    </row>
    <row r="45" spans="1:12">
      <c r="A45" s="145" t="s">
        <v>44</v>
      </c>
      <c r="B45" s="209">
        <f>+Estado!D$23*'CALCULO GARANTIA 2do Sem'!Q49</f>
        <v>87356.692892275896</v>
      </c>
      <c r="C45" s="209">
        <f>+Estado!D$24*'CALCULO GARANTIA 2do Sem'!Q49</f>
        <v>19241.705676492587</v>
      </c>
      <c r="D45" s="209">
        <f>+Estado!D$25*'Art.14 Frac.III 1er Sem'!Q48</f>
        <v>0</v>
      </c>
      <c r="E45" s="209">
        <f>+Estado!D$26*'CALCULO GARANTIA 2do Sem'!Q49</f>
        <v>0</v>
      </c>
      <c r="F45" s="209">
        <f>+Estado!D$27*'CALCULO GARANTIA 2do Sem'!Q49</f>
        <v>23.56765412994676</v>
      </c>
      <c r="G45" s="209">
        <f>+Estado!D$28*'CALCULO GARANTIA 2do Sem'!Q49</f>
        <v>0</v>
      </c>
      <c r="H45" s="209">
        <f>+Estado!D$29*'CALCULO GARANTIA 2do Sem'!Q49</f>
        <v>0</v>
      </c>
      <c r="I45" s="209">
        <f>+Estado!D$30*'CALCULO GARANTIA 2do Sem'!Q49</f>
        <v>0</v>
      </c>
      <c r="J45" s="209">
        <f>+Estado!D$31*'COEF Art 14 F II 1er Sem'!N49</f>
        <v>0</v>
      </c>
      <c r="K45" s="210">
        <f t="shared" si="0"/>
        <v>106621.96622289844</v>
      </c>
      <c r="L45" s="361">
        <v>43862</v>
      </c>
    </row>
    <row r="46" spans="1:12">
      <c r="A46" s="145" t="s">
        <v>45</v>
      </c>
      <c r="B46" s="209">
        <f>+Estado!D$23*'CALCULO GARANTIA 2do Sem'!Q50</f>
        <v>75175.014046541502</v>
      </c>
      <c r="C46" s="209">
        <f>+Estado!D$24*'CALCULO GARANTIA 2do Sem'!Q50</f>
        <v>16558.4965114636</v>
      </c>
      <c r="D46" s="209">
        <f>+Estado!D$25*'Art.14 Frac.III 1er Sem'!Q49</f>
        <v>0</v>
      </c>
      <c r="E46" s="209">
        <f>+Estado!D$26*'CALCULO GARANTIA 2do Sem'!Q50</f>
        <v>0</v>
      </c>
      <c r="F46" s="209">
        <f>+Estado!D$27*'CALCULO GARANTIA 2do Sem'!Q50</f>
        <v>20.281201950348024</v>
      </c>
      <c r="G46" s="209">
        <f>+Estado!D$28*'CALCULO GARANTIA 2do Sem'!Q50</f>
        <v>0</v>
      </c>
      <c r="H46" s="209">
        <f>+Estado!D$29*'CALCULO GARANTIA 2do Sem'!Q50</f>
        <v>0</v>
      </c>
      <c r="I46" s="209">
        <f>+Estado!D$30*'CALCULO GARANTIA 2do Sem'!Q50</f>
        <v>0</v>
      </c>
      <c r="J46" s="209">
        <f>+Estado!D$31*'COEF Art 14 F II 1er Sem'!N50</f>
        <v>0</v>
      </c>
      <c r="K46" s="210">
        <f t="shared" si="0"/>
        <v>91753.791759955449</v>
      </c>
      <c r="L46" s="361">
        <v>43862</v>
      </c>
    </row>
    <row r="47" spans="1:12">
      <c r="A47" s="145" t="s">
        <v>46</v>
      </c>
      <c r="B47" s="209">
        <f>+Estado!D$23*'CALCULO GARANTIA 2do Sem'!Q51</f>
        <v>680224.88953986869</v>
      </c>
      <c r="C47" s="209">
        <f>+Estado!D$24*'CALCULO GARANTIA 2do Sem'!Q51</f>
        <v>149830.38717469739</v>
      </c>
      <c r="D47" s="209">
        <f>+Estado!D$25*'Art.14 Frac.III 1er Sem'!Q50</f>
        <v>0</v>
      </c>
      <c r="E47" s="209">
        <f>+Estado!D$26*'CALCULO GARANTIA 2do Sem'!Q51</f>
        <v>0</v>
      </c>
      <c r="F47" s="209">
        <f>+Estado!D$27*'CALCULO GARANTIA 2do Sem'!Q51</f>
        <v>183.51547427540444</v>
      </c>
      <c r="G47" s="209">
        <f>+Estado!D$28*'CALCULO GARANTIA 2do Sem'!Q51</f>
        <v>0</v>
      </c>
      <c r="H47" s="209">
        <f>+Estado!D$29*'CALCULO GARANTIA 2do Sem'!Q51</f>
        <v>0</v>
      </c>
      <c r="I47" s="209">
        <f>+Estado!D$30*'CALCULO GARANTIA 2do Sem'!Q51</f>
        <v>0</v>
      </c>
      <c r="J47" s="209">
        <f>+Estado!D$31*'COEF Art 14 F II 1er Sem'!N51</f>
        <v>0</v>
      </c>
      <c r="K47" s="210">
        <f t="shared" si="0"/>
        <v>830238.7921888415</v>
      </c>
      <c r="L47" s="361">
        <v>43862</v>
      </c>
    </row>
    <row r="48" spans="1:12">
      <c r="A48" s="145" t="s">
        <v>47</v>
      </c>
      <c r="B48" s="209">
        <f>+Estado!D$23*'CALCULO GARANTIA 2do Sem'!Q52</f>
        <v>1314367.8432837571</v>
      </c>
      <c r="C48" s="209">
        <f>+Estado!D$24*'CALCULO GARANTIA 2do Sem'!Q52</f>
        <v>289510.4925995727</v>
      </c>
      <c r="D48" s="209">
        <f>+Estado!D$25*'Art.14 Frac.III 1er Sem'!Q51</f>
        <v>0</v>
      </c>
      <c r="E48" s="209">
        <f>+Estado!D$26*'CALCULO GARANTIA 2do Sem'!Q52</f>
        <v>0</v>
      </c>
      <c r="F48" s="209">
        <f>+Estado!D$27*'CALCULO GARANTIA 2do Sem'!Q52</f>
        <v>354.59866559090636</v>
      </c>
      <c r="G48" s="209">
        <f>+Estado!D$28*'CALCULO GARANTIA 2do Sem'!Q52</f>
        <v>0</v>
      </c>
      <c r="H48" s="209">
        <f>+Estado!D$29*'CALCULO GARANTIA 2do Sem'!Q52</f>
        <v>0</v>
      </c>
      <c r="I48" s="209">
        <f>+Estado!D$30*'CALCULO GARANTIA 2do Sem'!Q52</f>
        <v>0</v>
      </c>
      <c r="J48" s="209">
        <f>+Estado!D$31*'COEF Art 14 F II 1er Sem'!N52</f>
        <v>0</v>
      </c>
      <c r="K48" s="210">
        <f t="shared" si="0"/>
        <v>1604232.9345489207</v>
      </c>
      <c r="L48" s="361">
        <v>43862</v>
      </c>
    </row>
    <row r="49" spans="1:12">
      <c r="A49" s="145" t="s">
        <v>48</v>
      </c>
      <c r="B49" s="209">
        <f>+Estado!D$23*'CALCULO GARANTIA 2do Sem'!Q53</f>
        <v>354175.8965157881</v>
      </c>
      <c r="C49" s="209">
        <f>+Estado!D$24*'CALCULO GARANTIA 2do Sem'!Q53</f>
        <v>78012.893263582664</v>
      </c>
      <c r="D49" s="209">
        <f>+Estado!D$25*'Art.14 Frac.III 1er Sem'!Q52</f>
        <v>0</v>
      </c>
      <c r="E49" s="209">
        <f>+Estado!D$26*'CALCULO GARANTIA 2do Sem'!Q53</f>
        <v>0</v>
      </c>
      <c r="F49" s="209">
        <f>+Estado!D$27*'CALCULO GARANTIA 2do Sem'!Q53</f>
        <v>95.551866192337982</v>
      </c>
      <c r="G49" s="209">
        <f>+Estado!D$28*'CALCULO GARANTIA 2do Sem'!Q53</f>
        <v>0</v>
      </c>
      <c r="H49" s="209">
        <f>+Estado!D$29*'CALCULO GARANTIA 2do Sem'!Q53</f>
        <v>0</v>
      </c>
      <c r="I49" s="209">
        <f>+Estado!D$30*'CALCULO GARANTIA 2do Sem'!Q53</f>
        <v>0</v>
      </c>
      <c r="J49" s="209">
        <f>+Estado!D$31*'COEF Art 14 F II 1er Sem'!N53</f>
        <v>0</v>
      </c>
      <c r="K49" s="210">
        <f t="shared" si="0"/>
        <v>432284.34164556308</v>
      </c>
      <c r="L49" s="361">
        <v>43862</v>
      </c>
    </row>
    <row r="50" spans="1:12">
      <c r="A50" s="145" t="s">
        <v>49</v>
      </c>
      <c r="B50" s="209">
        <f>+Estado!D$23*'CALCULO GARANTIA 2do Sem'!Q54</f>
        <v>112892.44979643563</v>
      </c>
      <c r="C50" s="209">
        <f>+Estado!D$24*'CALCULO GARANTIA 2do Sem'!Q54</f>
        <v>24866.363642679749</v>
      </c>
      <c r="D50" s="209">
        <f>+Estado!D$25*'Art.14 Frac.III 1er Sem'!Q53</f>
        <v>0</v>
      </c>
      <c r="E50" s="209">
        <f>+Estado!D$26*'CALCULO GARANTIA 2do Sem'!Q54</f>
        <v>0</v>
      </c>
      <c r="F50" s="209">
        <f>+Estado!D$27*'CALCULO GARANTIA 2do Sem'!Q54</f>
        <v>30.456855938510753</v>
      </c>
      <c r="G50" s="209">
        <f>+Estado!D$28*'CALCULO GARANTIA 2do Sem'!Q54</f>
        <v>0</v>
      </c>
      <c r="H50" s="209">
        <f>+Estado!D$29*'CALCULO GARANTIA 2do Sem'!Q54</f>
        <v>0</v>
      </c>
      <c r="I50" s="209">
        <f>+Estado!D$30*'CALCULO GARANTIA 2do Sem'!Q54</f>
        <v>0</v>
      </c>
      <c r="J50" s="209">
        <f>+Estado!D$31*'COEF Art 14 F II 1er Sem'!N54</f>
        <v>0</v>
      </c>
      <c r="K50" s="210">
        <f t="shared" si="0"/>
        <v>137789.2702950539</v>
      </c>
      <c r="L50" s="361">
        <v>43862</v>
      </c>
    </row>
    <row r="51" spans="1:12">
      <c r="A51" s="145" t="s">
        <v>50</v>
      </c>
      <c r="B51" s="209">
        <f>+Estado!D$23*'CALCULO GARANTIA 2do Sem'!Q55</f>
        <v>22683.023810786344</v>
      </c>
      <c r="C51" s="209">
        <f>+Estado!D$24*'CALCULO GARANTIA 2do Sem'!Q55</f>
        <v>4996.297977514394</v>
      </c>
      <c r="D51" s="209">
        <f>+Estado!D$25*'Art.14 Frac.III 1er Sem'!Q54</f>
        <v>0</v>
      </c>
      <c r="E51" s="209">
        <f>+Estado!D$26*'CALCULO GARANTIA 2do Sem'!Q55</f>
        <v>0</v>
      </c>
      <c r="F51" s="209">
        <f>+Estado!D$27*'CALCULO GARANTIA 2do Sem'!Q55</f>
        <v>6.1195730068809375</v>
      </c>
      <c r="G51" s="209">
        <f>+Estado!D$28*'CALCULO GARANTIA 2do Sem'!Q55</f>
        <v>0</v>
      </c>
      <c r="H51" s="209">
        <f>+Estado!D$29*'CALCULO GARANTIA 2do Sem'!Q55</f>
        <v>0</v>
      </c>
      <c r="I51" s="209">
        <f>+Estado!D$30*'CALCULO GARANTIA 2do Sem'!Q55</f>
        <v>0</v>
      </c>
      <c r="J51" s="209">
        <f>+Estado!D$31*'COEF Art 14 F II 1er Sem'!N55</f>
        <v>0</v>
      </c>
      <c r="K51" s="210">
        <f t="shared" si="0"/>
        <v>27685.441361307618</v>
      </c>
      <c r="L51" s="361">
        <v>43862</v>
      </c>
    </row>
    <row r="52" spans="1:12" ht="13.5" thickBot="1">
      <c r="A52" s="145" t="s">
        <v>51</v>
      </c>
      <c r="B52" s="209">
        <f>+Estado!D$23*'CALCULO GARANTIA 2do Sem'!Q56</f>
        <v>31250.653242337416</v>
      </c>
      <c r="C52" s="209">
        <f>+Estado!D$24*'CALCULO GARANTIA 2do Sem'!Q56</f>
        <v>6883.4550848748286</v>
      </c>
      <c r="D52" s="209">
        <f>+Estado!D$25*'Art.14 Frac.III 1er Sem'!Q55</f>
        <v>0</v>
      </c>
      <c r="E52" s="209">
        <f>+Estado!D$26*'CALCULO GARANTIA 2do Sem'!Q56</f>
        <v>0</v>
      </c>
      <c r="F52" s="209">
        <f>+Estado!D$27*'CALCULO GARANTIA 2do Sem'!Q56</f>
        <v>8.431003539231158</v>
      </c>
      <c r="G52" s="209">
        <f>+Estado!D$28*'CALCULO GARANTIA 2do Sem'!Q56</f>
        <v>0</v>
      </c>
      <c r="H52" s="209">
        <f>+Estado!D$29*'CALCULO GARANTIA 2do Sem'!Q56</f>
        <v>0</v>
      </c>
      <c r="I52" s="209">
        <f>+Estado!D$30*'CALCULO GARANTIA 2do Sem'!Q56</f>
        <v>0</v>
      </c>
      <c r="J52" s="209">
        <f>+Estado!D$31*'COEF Art 14 F II 1er Sem'!N56</f>
        <v>0</v>
      </c>
      <c r="K52" s="210">
        <f t="shared" si="0"/>
        <v>38142.539330751475</v>
      </c>
      <c r="L52" s="361">
        <v>43862</v>
      </c>
    </row>
    <row r="53" spans="1:12" ht="14.25" thickTop="1" thickBot="1">
      <c r="A53" s="146" t="s">
        <v>52</v>
      </c>
      <c r="B53" s="211">
        <f t="shared" ref="B53:E53" si="1">SUM(B2:B52)</f>
        <v>9402991.8000000063</v>
      </c>
      <c r="C53" s="211">
        <f t="shared" si="1"/>
        <v>2071159.0000000002</v>
      </c>
      <c r="D53" s="211">
        <f t="shared" si="1"/>
        <v>0</v>
      </c>
      <c r="E53" s="211">
        <f t="shared" si="1"/>
        <v>0</v>
      </c>
      <c r="F53" s="211">
        <f>SUM(F2:F52)</f>
        <v>2536.8000000000006</v>
      </c>
      <c r="G53" s="211">
        <f t="shared" ref="G53:K53" si="2">SUM(G2:G52)</f>
        <v>0</v>
      </c>
      <c r="H53" s="211">
        <f t="shared" si="2"/>
        <v>0</v>
      </c>
      <c r="I53" s="211">
        <f t="shared" si="2"/>
        <v>0</v>
      </c>
      <c r="J53" s="211">
        <f t="shared" si="2"/>
        <v>0</v>
      </c>
      <c r="K53" s="212">
        <f t="shared" si="2"/>
        <v>11476687.600000003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4"/>
  <sheetViews>
    <sheetView showGridLines="0" zoomScale="130" zoomScaleNormal="130" zoomScaleSheetLayoutView="100" workbookViewId="0"/>
  </sheetViews>
  <sheetFormatPr baseColWidth="10" defaultColWidth="11.42578125" defaultRowHeight="12.75"/>
  <cols>
    <col min="1" max="1" width="28" style="143" customWidth="1"/>
    <col min="2" max="2" width="17.85546875" style="207" customWidth="1"/>
    <col min="3" max="3" width="15.140625" style="207" bestFit="1" customWidth="1"/>
    <col min="4" max="4" width="15" style="207" bestFit="1" customWidth="1"/>
    <col min="5" max="5" width="15.42578125" style="207" customWidth="1"/>
    <col min="6" max="6" width="15" style="207" bestFit="1" customWidth="1"/>
    <col min="7" max="7" width="13.42578125" style="207" customWidth="1"/>
    <col min="8" max="8" width="15" style="207" bestFit="1" customWidth="1"/>
    <col min="9" max="9" width="13.42578125" style="207" customWidth="1"/>
    <col min="10" max="10" width="15.28515625" style="207" bestFit="1" customWidth="1"/>
    <col min="11" max="11" width="16.85546875" style="207" bestFit="1" customWidth="1"/>
    <col min="12" max="12" width="11.42578125" style="360"/>
    <col min="13" max="16384" width="11.42578125" style="143"/>
  </cols>
  <sheetData>
    <row r="1" spans="1:12" ht="16.5" customHeight="1" thickTop="1" thickBot="1">
      <c r="A1" s="144" t="s">
        <v>0</v>
      </c>
      <c r="B1" s="203" t="s">
        <v>131</v>
      </c>
      <c r="C1" s="203" t="s">
        <v>168</v>
      </c>
      <c r="D1" s="204" t="s">
        <v>167</v>
      </c>
      <c r="E1" s="203" t="s">
        <v>133</v>
      </c>
      <c r="F1" s="203" t="s">
        <v>149</v>
      </c>
      <c r="G1" s="203" t="s">
        <v>143</v>
      </c>
      <c r="H1" s="203" t="s">
        <v>163</v>
      </c>
      <c r="I1" s="203" t="s">
        <v>164</v>
      </c>
      <c r="J1" s="203" t="s">
        <v>196</v>
      </c>
      <c r="K1" s="205" t="s">
        <v>53</v>
      </c>
      <c r="L1" s="360" t="s">
        <v>246</v>
      </c>
    </row>
    <row r="2" spans="1:12" ht="13.5" thickTop="1">
      <c r="A2" s="145" t="s">
        <v>1</v>
      </c>
      <c r="B2" s="209">
        <f>+Estado!F$23*'CALCULO GARANTIA 2do Sem'!Q6</f>
        <v>40877.982103694427</v>
      </c>
      <c r="C2" s="209">
        <f>+Estado!F$24*'CALCULO GARANTIA 2do Sem'!Q6</f>
        <v>5632.5109581299121</v>
      </c>
      <c r="D2" s="209">
        <f>+Estado!F$25*'Art.14 Frac.III 1er Sem'!Q5</f>
        <v>12277.320604669545</v>
      </c>
      <c r="E2" s="209">
        <f>+Estado!F$26*'CALCULO GARANTIA 2do Sem'!Q6</f>
        <v>-9813.3834297536941</v>
      </c>
      <c r="F2" s="209">
        <f>+Estado!F$27*'CALCULO GARANTIA 2do Sem'!Q6</f>
        <v>0</v>
      </c>
      <c r="G2" s="209">
        <f>+Estado!F$28*'CALCULO GARANTIA 2do Sem'!Q6</f>
        <v>0</v>
      </c>
      <c r="H2" s="209">
        <f>+Estado!F$29*'CALCULO GARANTIA 2do Sem'!Q6</f>
        <v>0</v>
      </c>
      <c r="I2" s="209">
        <f>+Estado!F$30*'CALCULO GARANTIA 2do Sem'!Q6</f>
        <v>0</v>
      </c>
      <c r="J2" s="209">
        <f>+Estado!F$31*'COEF Art 14 F II 1er Sem'!N6</f>
        <v>0</v>
      </c>
      <c r="K2" s="210">
        <f t="shared" ref="K2:K52" si="0">SUM(B2:J2)</f>
        <v>48974.430236740183</v>
      </c>
      <c r="L2" s="361">
        <v>43862</v>
      </c>
    </row>
    <row r="3" spans="1:12">
      <c r="A3" s="145" t="s">
        <v>2</v>
      </c>
      <c r="B3" s="209">
        <f>+Estado!F$23*'CALCULO GARANTIA 2do Sem'!Q7</f>
        <v>80970.182008112664</v>
      </c>
      <c r="C3" s="209">
        <f>+Estado!F$24*'CALCULO GARANTIA 2do Sem'!Q7</f>
        <v>11156.75025948138</v>
      </c>
      <c r="D3" s="209">
        <f>+Estado!F$25*'Art.14 Frac.III 1er Sem'!Q6</f>
        <v>32911.3132231446</v>
      </c>
      <c r="E3" s="209">
        <f>+Estado!F$26*'CALCULO GARANTIA 2do Sem'!Q7</f>
        <v>-19438.127851001256</v>
      </c>
      <c r="F3" s="209">
        <f>+Estado!F$27*'CALCULO GARANTIA 2do Sem'!Q7</f>
        <v>0</v>
      </c>
      <c r="G3" s="209">
        <f>+Estado!F$28*'CALCULO GARANTIA 2do Sem'!Q7</f>
        <v>0</v>
      </c>
      <c r="H3" s="209">
        <f>+Estado!F$29*'CALCULO GARANTIA 2do Sem'!Q7</f>
        <v>0</v>
      </c>
      <c r="I3" s="209">
        <f>+Estado!F$30*'CALCULO GARANTIA 2do Sem'!Q7</f>
        <v>0</v>
      </c>
      <c r="J3" s="209">
        <f>+Estado!F$31*'COEF Art 14 F II 1er Sem'!N7</f>
        <v>0</v>
      </c>
      <c r="K3" s="210">
        <f t="shared" si="0"/>
        <v>105600.11763973741</v>
      </c>
      <c r="L3" s="361">
        <v>43862</v>
      </c>
    </row>
    <row r="4" spans="1:12">
      <c r="A4" s="145" t="s">
        <v>247</v>
      </c>
      <c r="B4" s="209">
        <f>+Estado!F$23*'CALCULO GARANTIA 2do Sem'!Q8</f>
        <v>84232.881986073204</v>
      </c>
      <c r="C4" s="209">
        <f>+Estado!F$24*'CALCULO GARANTIA 2do Sem'!Q8</f>
        <v>11606.31240597716</v>
      </c>
      <c r="D4" s="209">
        <f>+Estado!F$25*'Art.14 Frac.III 1er Sem'!Q7</f>
        <v>29223.884273499705</v>
      </c>
      <c r="E4" s="209">
        <f>+Estado!F$26*'CALCULO GARANTIA 2do Sem'!Q8</f>
        <v>-20221.388771727623</v>
      </c>
      <c r="F4" s="209">
        <f>+Estado!F$27*'CALCULO GARANTIA 2do Sem'!Q8</f>
        <v>0</v>
      </c>
      <c r="G4" s="209">
        <f>+Estado!F$28*'CALCULO GARANTIA 2do Sem'!Q8</f>
        <v>0</v>
      </c>
      <c r="H4" s="209">
        <f>+Estado!F$29*'CALCULO GARANTIA 2do Sem'!Q8</f>
        <v>0</v>
      </c>
      <c r="I4" s="209">
        <f>+Estado!F$30*'CALCULO GARANTIA 2do Sem'!Q8</f>
        <v>0</v>
      </c>
      <c r="J4" s="209">
        <f>+Estado!F$31*'COEF Art 14 F II 1er Sem'!N8</f>
        <v>0</v>
      </c>
      <c r="K4" s="210">
        <f t="shared" si="0"/>
        <v>104841.68989382245</v>
      </c>
      <c r="L4" s="361">
        <v>43862</v>
      </c>
    </row>
    <row r="5" spans="1:12">
      <c r="A5" s="145" t="s">
        <v>4</v>
      </c>
      <c r="B5" s="209">
        <f>+Estado!F$23*'CALCULO GARANTIA 2do Sem'!Q9</f>
        <v>232982.62276699205</v>
      </c>
      <c r="C5" s="209">
        <f>+Estado!F$24*'CALCULO GARANTIA 2do Sem'!Q9</f>
        <v>32102.298309640155</v>
      </c>
      <c r="D5" s="209">
        <f>+Estado!F$25*'Art.14 Frac.III 1er Sem'!Q8</f>
        <v>47252.620322780225</v>
      </c>
      <c r="E5" s="209">
        <f>+Estado!F$26*'CALCULO GARANTIA 2do Sem'!Q9</f>
        <v>-55931.034068228197</v>
      </c>
      <c r="F5" s="209">
        <f>+Estado!F$27*'CALCULO GARANTIA 2do Sem'!Q9</f>
        <v>0</v>
      </c>
      <c r="G5" s="209">
        <f>+Estado!F$28*'CALCULO GARANTIA 2do Sem'!Q9</f>
        <v>0</v>
      </c>
      <c r="H5" s="209">
        <f>+Estado!F$29*'CALCULO GARANTIA 2do Sem'!Q9</f>
        <v>0</v>
      </c>
      <c r="I5" s="209">
        <f>+Estado!F$30*'CALCULO GARANTIA 2do Sem'!Q9</f>
        <v>0</v>
      </c>
      <c r="J5" s="209">
        <f>+Estado!F$31*'COEF Art 14 F II 1er Sem'!N9</f>
        <v>0</v>
      </c>
      <c r="K5" s="210">
        <f t="shared" si="0"/>
        <v>256406.50733118423</v>
      </c>
      <c r="L5" s="361">
        <v>43862</v>
      </c>
    </row>
    <row r="6" spans="1:12">
      <c r="A6" s="145" t="s">
        <v>5</v>
      </c>
      <c r="B6" s="209">
        <f>+Estado!F$23*'CALCULO GARANTIA 2do Sem'!Q10</f>
        <v>294251.49840760703</v>
      </c>
      <c r="C6" s="209">
        <f>+Estado!F$24*'CALCULO GARANTIA 2do Sem'!Q10</f>
        <v>40544.437468140197</v>
      </c>
      <c r="D6" s="209">
        <f>+Estado!F$25*'Art.14 Frac.III 1er Sem'!Q9</f>
        <v>10919.095239804254</v>
      </c>
      <c r="E6" s="209">
        <f>+Estado!F$26*'CALCULO GARANTIA 2do Sem'!Q10</f>
        <v>-70639.562670399857</v>
      </c>
      <c r="F6" s="209">
        <f>+Estado!F$27*'CALCULO GARANTIA 2do Sem'!Q10</f>
        <v>0</v>
      </c>
      <c r="G6" s="209">
        <f>+Estado!F$28*'CALCULO GARANTIA 2do Sem'!Q10</f>
        <v>0</v>
      </c>
      <c r="H6" s="209">
        <f>+Estado!F$29*'CALCULO GARANTIA 2do Sem'!Q10</f>
        <v>0</v>
      </c>
      <c r="I6" s="209">
        <f>+Estado!F$30*'CALCULO GARANTIA 2do Sem'!Q10</f>
        <v>0</v>
      </c>
      <c r="J6" s="209">
        <f>+Estado!F$31*'COEF Art 14 F II 1er Sem'!N10</f>
        <v>0</v>
      </c>
      <c r="K6" s="210">
        <f t="shared" si="0"/>
        <v>275075.46844515164</v>
      </c>
      <c r="L6" s="361">
        <v>43862</v>
      </c>
    </row>
    <row r="7" spans="1:12">
      <c r="A7" s="145" t="s">
        <v>6</v>
      </c>
      <c r="B7" s="209">
        <f>+Estado!F$23*'CALCULO GARANTIA 2do Sem'!Q11</f>
        <v>2007512.4243464347</v>
      </c>
      <c r="C7" s="209">
        <f>+Estado!F$24*'CALCULO GARANTIA 2do Sem'!Q11</f>
        <v>276611.88607671799</v>
      </c>
      <c r="D7" s="209">
        <f>+Estado!F$25*'Art.14 Frac.III 1er Sem'!Q10</f>
        <v>84623.302977358282</v>
      </c>
      <c r="E7" s="209">
        <f>+Estado!F$26*'CALCULO GARANTIA 2do Sem'!Q11</f>
        <v>-481933.99346699892</v>
      </c>
      <c r="F7" s="209">
        <f>+Estado!F$27*'CALCULO GARANTIA 2do Sem'!Q11</f>
        <v>0</v>
      </c>
      <c r="G7" s="209">
        <f>+Estado!F$28*'CALCULO GARANTIA 2do Sem'!Q11</f>
        <v>0</v>
      </c>
      <c r="H7" s="209">
        <f>+Estado!F$29*'CALCULO GARANTIA 2do Sem'!Q11</f>
        <v>0</v>
      </c>
      <c r="I7" s="209">
        <f>+Estado!F$30*'CALCULO GARANTIA 2do Sem'!Q11</f>
        <v>0</v>
      </c>
      <c r="J7" s="209">
        <f>+Estado!F$31*'COEF Art 14 F II 1er Sem'!N11</f>
        <v>0</v>
      </c>
      <c r="K7" s="210">
        <f t="shared" si="0"/>
        <v>1886813.6199335121</v>
      </c>
      <c r="L7" s="361">
        <v>43862</v>
      </c>
    </row>
    <row r="8" spans="1:12">
      <c r="A8" s="145" t="s">
        <v>7</v>
      </c>
      <c r="B8" s="209">
        <f>+Estado!F$23*'CALCULO GARANTIA 2do Sem'!Q12</f>
        <v>335889.98592706147</v>
      </c>
      <c r="C8" s="209">
        <f>+Estado!F$24*'CALCULO GARANTIA 2do Sem'!Q12</f>
        <v>46281.737235979926</v>
      </c>
      <c r="D8" s="209">
        <f>+Estado!F$25*'Art.14 Frac.III 1er Sem'!Q11</f>
        <v>0</v>
      </c>
      <c r="E8" s="209">
        <f>+Estado!F$26*'CALCULO GARANTIA 2do Sem'!Q12</f>
        <v>-80635.51703103575</v>
      </c>
      <c r="F8" s="209">
        <f>+Estado!F$27*'CALCULO GARANTIA 2do Sem'!Q12</f>
        <v>0</v>
      </c>
      <c r="G8" s="209">
        <f>+Estado!F$28*'CALCULO GARANTIA 2do Sem'!Q12</f>
        <v>0</v>
      </c>
      <c r="H8" s="209">
        <f>+Estado!F$29*'CALCULO GARANTIA 2do Sem'!Q12</f>
        <v>0</v>
      </c>
      <c r="I8" s="209">
        <f>+Estado!F$30*'CALCULO GARANTIA 2do Sem'!Q12</f>
        <v>0</v>
      </c>
      <c r="J8" s="209">
        <f>+Estado!F$31*'COEF Art 14 F II 1er Sem'!N12</f>
        <v>0</v>
      </c>
      <c r="K8" s="210">
        <f t="shared" si="0"/>
        <v>301536.20613200567</v>
      </c>
      <c r="L8" s="361">
        <v>43862</v>
      </c>
    </row>
    <row r="9" spans="1:12">
      <c r="A9" s="145" t="s">
        <v>8</v>
      </c>
      <c r="B9" s="209">
        <f>+Estado!F$23*'CALCULO GARANTIA 2do Sem'!Q13</f>
        <v>53408.287866703322</v>
      </c>
      <c r="C9" s="209">
        <f>+Estado!F$24*'CALCULO GARANTIA 2do Sem'!Q13</f>
        <v>7359.0414982097618</v>
      </c>
      <c r="D9" s="209">
        <f>+Estado!F$25*'Art.14 Frac.III 1er Sem'!Q12</f>
        <v>44057.132621290511</v>
      </c>
      <c r="E9" s="209">
        <f>+Estado!F$26*'CALCULO GARANTIA 2do Sem'!Q13</f>
        <v>-12821.474549137631</v>
      </c>
      <c r="F9" s="209">
        <f>+Estado!F$27*'CALCULO GARANTIA 2do Sem'!Q13</f>
        <v>0</v>
      </c>
      <c r="G9" s="209">
        <f>+Estado!F$28*'CALCULO GARANTIA 2do Sem'!Q13</f>
        <v>0</v>
      </c>
      <c r="H9" s="209">
        <f>+Estado!F$29*'CALCULO GARANTIA 2do Sem'!Q13</f>
        <v>0</v>
      </c>
      <c r="I9" s="209">
        <f>+Estado!F$30*'CALCULO GARANTIA 2do Sem'!Q13</f>
        <v>0</v>
      </c>
      <c r="J9" s="209">
        <f>+Estado!F$31*'COEF Art 14 F II 1er Sem'!N13</f>
        <v>0</v>
      </c>
      <c r="K9" s="210">
        <f t="shared" si="0"/>
        <v>92002.987437065953</v>
      </c>
      <c r="L9" s="361">
        <v>43862</v>
      </c>
    </row>
    <row r="10" spans="1:12">
      <c r="A10" s="145" t="s">
        <v>9</v>
      </c>
      <c r="B10" s="209">
        <f>+Estado!F$23*'CALCULO GARANTIA 2do Sem'!Q14</f>
        <v>530888.83216041198</v>
      </c>
      <c r="C10" s="209">
        <f>+Estado!F$24*'CALCULO GARANTIA 2do Sem'!Q14</f>
        <v>73150.312486243391</v>
      </c>
      <c r="D10" s="209">
        <f>+Estado!F$25*'Art.14 Frac.III 1er Sem'!Q13</f>
        <v>23780.387083259808</v>
      </c>
      <c r="E10" s="209">
        <f>+Estado!F$26*'CALCULO GARANTIA 2do Sem'!Q14</f>
        <v>-127447.96588414353</v>
      </c>
      <c r="F10" s="209">
        <f>+Estado!F$27*'CALCULO GARANTIA 2do Sem'!Q14</f>
        <v>0</v>
      </c>
      <c r="G10" s="209">
        <f>+Estado!F$28*'CALCULO GARANTIA 2do Sem'!Q14</f>
        <v>0</v>
      </c>
      <c r="H10" s="209">
        <f>+Estado!F$29*'CALCULO GARANTIA 2do Sem'!Q14</f>
        <v>0</v>
      </c>
      <c r="I10" s="209">
        <f>+Estado!F$30*'CALCULO GARANTIA 2do Sem'!Q14</f>
        <v>0</v>
      </c>
      <c r="J10" s="209">
        <f>+Estado!F$31*'COEF Art 14 F II 1er Sem'!N14</f>
        <v>0</v>
      </c>
      <c r="K10" s="210">
        <f t="shared" si="0"/>
        <v>500371.56584577163</v>
      </c>
      <c r="L10" s="361">
        <v>43862</v>
      </c>
    </row>
    <row r="11" spans="1:12">
      <c r="A11" s="145" t="s">
        <v>10</v>
      </c>
      <c r="B11" s="209">
        <f>+Estado!F$23*'CALCULO GARANTIA 2do Sem'!Q15</f>
        <v>88206.550680455548</v>
      </c>
      <c r="C11" s="209">
        <f>+Estado!F$24*'CALCULO GARANTIA 2do Sem'!Q15</f>
        <v>12153.837780598416</v>
      </c>
      <c r="D11" s="209">
        <f>+Estado!F$25*'Art.14 Frac.III 1er Sem'!Q14</f>
        <v>47802.657714765206</v>
      </c>
      <c r="E11" s="209">
        <f>+Estado!F$26*'CALCULO GARANTIA 2do Sem'!Q15</f>
        <v>-21175.328582696384</v>
      </c>
      <c r="F11" s="209">
        <f>+Estado!F$27*'CALCULO GARANTIA 2do Sem'!Q15</f>
        <v>0</v>
      </c>
      <c r="G11" s="209">
        <f>+Estado!F$28*'CALCULO GARANTIA 2do Sem'!Q15</f>
        <v>0</v>
      </c>
      <c r="H11" s="209">
        <f>+Estado!F$29*'CALCULO GARANTIA 2do Sem'!Q15</f>
        <v>0</v>
      </c>
      <c r="I11" s="209">
        <f>+Estado!F$30*'CALCULO GARANTIA 2do Sem'!Q15</f>
        <v>0</v>
      </c>
      <c r="J11" s="209">
        <f>+Estado!F$31*'COEF Art 14 F II 1er Sem'!N15</f>
        <v>0</v>
      </c>
      <c r="K11" s="210">
        <f t="shared" si="0"/>
        <v>126987.7175931228</v>
      </c>
      <c r="L11" s="361">
        <v>43862</v>
      </c>
    </row>
    <row r="12" spans="1:12">
      <c r="A12" s="145" t="s">
        <v>11</v>
      </c>
      <c r="B12" s="209">
        <f>+Estado!F$23*'CALCULO GARANTIA 2do Sem'!Q16</f>
        <v>128151.02430412795</v>
      </c>
      <c r="C12" s="209">
        <f>+Estado!F$24*'CALCULO GARANTIA 2do Sem'!Q16</f>
        <v>17657.722116947112</v>
      </c>
      <c r="D12" s="209">
        <f>+Estado!F$25*'Art.14 Frac.III 1er Sem'!Q15</f>
        <v>24916.98002365711</v>
      </c>
      <c r="E12" s="209">
        <f>+Estado!F$26*'CALCULO GARANTIA 2do Sem'!Q16</f>
        <v>-30764.609055847563</v>
      </c>
      <c r="F12" s="209">
        <f>+Estado!F$27*'CALCULO GARANTIA 2do Sem'!Q16</f>
        <v>0</v>
      </c>
      <c r="G12" s="209">
        <f>+Estado!F$28*'CALCULO GARANTIA 2do Sem'!Q16</f>
        <v>0</v>
      </c>
      <c r="H12" s="209">
        <f>+Estado!F$29*'CALCULO GARANTIA 2do Sem'!Q16</f>
        <v>0</v>
      </c>
      <c r="I12" s="209">
        <f>+Estado!F$30*'CALCULO GARANTIA 2do Sem'!Q16</f>
        <v>0</v>
      </c>
      <c r="J12" s="209">
        <f>+Estado!F$31*'COEF Art 14 F II 1er Sem'!N16</f>
        <v>0</v>
      </c>
      <c r="K12" s="210">
        <f t="shared" si="0"/>
        <v>139961.1173888846</v>
      </c>
      <c r="L12" s="361">
        <v>43862</v>
      </c>
    </row>
    <row r="13" spans="1:12">
      <c r="A13" s="145" t="s">
        <v>12</v>
      </c>
      <c r="B13" s="209">
        <f>+Estado!F$23*'CALCULO GARANTIA 2do Sem'!Q17</f>
        <v>269520.35464301106</v>
      </c>
      <c r="C13" s="209">
        <f>+Estado!F$24*'CALCULO GARANTIA 2do Sem'!Q17</f>
        <v>37136.773217301758</v>
      </c>
      <c r="D13" s="209">
        <f>+Estado!F$25*'Art.14 Frac.III 1er Sem'!Q16</f>
        <v>35040.883047545518</v>
      </c>
      <c r="E13" s="209">
        <f>+Estado!F$26*'CALCULO GARANTIA 2do Sem'!Q17</f>
        <v>-64702.474195663031</v>
      </c>
      <c r="F13" s="209">
        <f>+Estado!F$27*'CALCULO GARANTIA 2do Sem'!Q17</f>
        <v>0</v>
      </c>
      <c r="G13" s="209">
        <f>+Estado!F$28*'CALCULO GARANTIA 2do Sem'!Q17</f>
        <v>0</v>
      </c>
      <c r="H13" s="209">
        <f>+Estado!F$29*'CALCULO GARANTIA 2do Sem'!Q17</f>
        <v>0</v>
      </c>
      <c r="I13" s="209">
        <f>+Estado!F$30*'CALCULO GARANTIA 2do Sem'!Q17</f>
        <v>0</v>
      </c>
      <c r="J13" s="209">
        <f>+Estado!F$31*'COEF Art 14 F II 1er Sem'!N17</f>
        <v>0</v>
      </c>
      <c r="K13" s="210">
        <f t="shared" si="0"/>
        <v>276995.53671219526</v>
      </c>
      <c r="L13" s="361">
        <v>43862</v>
      </c>
    </row>
    <row r="14" spans="1:12">
      <c r="A14" s="145" t="s">
        <v>13</v>
      </c>
      <c r="B14" s="209">
        <f>+Estado!F$23*'CALCULO GARANTIA 2do Sem'!Q18</f>
        <v>137134.53093610823</v>
      </c>
      <c r="C14" s="209">
        <f>+Estado!F$24*'CALCULO GARANTIA 2do Sem'!Q18</f>
        <v>18895.544948287134</v>
      </c>
      <c r="D14" s="209">
        <f>+Estado!F$25*'Art.14 Frac.III 1er Sem'!Q17</f>
        <v>29345.487586812276</v>
      </c>
      <c r="E14" s="209">
        <f>+Estado!F$26*'CALCULO GARANTIA 2do Sem'!Q18</f>
        <v>-32921.236917265174</v>
      </c>
      <c r="F14" s="209">
        <f>+Estado!F$27*'CALCULO GARANTIA 2do Sem'!Q18</f>
        <v>0</v>
      </c>
      <c r="G14" s="209">
        <f>+Estado!F$28*'CALCULO GARANTIA 2do Sem'!Q18</f>
        <v>0</v>
      </c>
      <c r="H14" s="209">
        <f>+Estado!F$29*'CALCULO GARANTIA 2do Sem'!Q18</f>
        <v>0</v>
      </c>
      <c r="I14" s="209">
        <f>+Estado!F$30*'CALCULO GARANTIA 2do Sem'!Q18</f>
        <v>0</v>
      </c>
      <c r="J14" s="209">
        <f>+Estado!F$31*'COEF Art 14 F II 1er Sem'!N18</f>
        <v>0</v>
      </c>
      <c r="K14" s="210">
        <f t="shared" si="0"/>
        <v>152454.32655394246</v>
      </c>
      <c r="L14" s="361">
        <v>43862</v>
      </c>
    </row>
    <row r="15" spans="1:12">
      <c r="A15" s="145" t="s">
        <v>14</v>
      </c>
      <c r="B15" s="209">
        <f>+Estado!F$23*'CALCULO GARANTIA 2do Sem'!Q19</f>
        <v>751136.95535601524</v>
      </c>
      <c r="C15" s="209">
        <f>+Estado!F$24*'CALCULO GARANTIA 2do Sem'!Q19</f>
        <v>103497.94472160915</v>
      </c>
      <c r="D15" s="209">
        <f>+Estado!F$25*'Art.14 Frac.III 1er Sem'!Q18</f>
        <v>26757.477601351224</v>
      </c>
      <c r="E15" s="209">
        <f>+Estado!F$26*'CALCULO GARANTIA 2do Sem'!Q19</f>
        <v>-180321.88899315003</v>
      </c>
      <c r="F15" s="209">
        <f>+Estado!F$27*'CALCULO GARANTIA 2do Sem'!Q19</f>
        <v>0</v>
      </c>
      <c r="G15" s="209">
        <f>+Estado!F$28*'CALCULO GARANTIA 2do Sem'!Q19</f>
        <v>0</v>
      </c>
      <c r="H15" s="209">
        <f>+Estado!F$29*'CALCULO GARANTIA 2do Sem'!Q19</f>
        <v>0</v>
      </c>
      <c r="I15" s="209">
        <f>+Estado!F$30*'CALCULO GARANTIA 2do Sem'!Q19</f>
        <v>0</v>
      </c>
      <c r="J15" s="209">
        <f>+Estado!F$31*'COEF Art 14 F II 1er Sem'!N19</f>
        <v>0</v>
      </c>
      <c r="K15" s="210">
        <f t="shared" si="0"/>
        <v>701070.48868582561</v>
      </c>
      <c r="L15" s="361">
        <v>43862</v>
      </c>
    </row>
    <row r="16" spans="1:12">
      <c r="A16" s="145" t="s">
        <v>15</v>
      </c>
      <c r="B16" s="209">
        <f>+Estado!F$23*'CALCULO GARANTIA 2do Sem'!Q20</f>
        <v>95890.752219799557</v>
      </c>
      <c r="C16" s="209">
        <f>+Estado!F$24*'CALCULO GARANTIA 2do Sem'!Q20</f>
        <v>13212.63146725944</v>
      </c>
      <c r="D16" s="209">
        <f>+Estado!F$25*'Art.14 Frac.III 1er Sem'!Q19</f>
        <v>13665.629474764895</v>
      </c>
      <c r="E16" s="209">
        <f>+Estado!F$26*'CALCULO GARANTIA 2do Sem'!Q20</f>
        <v>-23020.038428348751</v>
      </c>
      <c r="F16" s="209">
        <f>+Estado!F$27*'CALCULO GARANTIA 2do Sem'!Q20</f>
        <v>0</v>
      </c>
      <c r="G16" s="209">
        <f>+Estado!F$28*'CALCULO GARANTIA 2do Sem'!Q20</f>
        <v>0</v>
      </c>
      <c r="H16" s="209">
        <f>+Estado!F$29*'CALCULO GARANTIA 2do Sem'!Q20</f>
        <v>0</v>
      </c>
      <c r="I16" s="209">
        <f>+Estado!F$30*'CALCULO GARANTIA 2do Sem'!Q20</f>
        <v>0</v>
      </c>
      <c r="J16" s="209">
        <f>+Estado!F$31*'COEF Art 14 F II 1er Sem'!N20</f>
        <v>0</v>
      </c>
      <c r="K16" s="210">
        <f t="shared" si="0"/>
        <v>99748.974733475145</v>
      </c>
      <c r="L16" s="361">
        <v>43862</v>
      </c>
    </row>
    <row r="17" spans="1:12">
      <c r="A17" s="145" t="s">
        <v>16</v>
      </c>
      <c r="B17" s="209">
        <f>+Estado!F$23*'CALCULO GARANTIA 2do Sem'!Q21</f>
        <v>66775.749816665091</v>
      </c>
      <c r="C17" s="209">
        <f>+Estado!F$24*'CALCULO GARANTIA 2do Sem'!Q21</f>
        <v>9200.9224336373354</v>
      </c>
      <c r="D17" s="209">
        <f>+Estado!F$25*'Art.14 Frac.III 1er Sem'!Q20</f>
        <v>41828.636099946511</v>
      </c>
      <c r="E17" s="209">
        <f>+Estado!F$26*'CALCULO GARANTIA 2do Sem'!Q21</f>
        <v>-16030.537786771421</v>
      </c>
      <c r="F17" s="209">
        <f>+Estado!F$27*'CALCULO GARANTIA 2do Sem'!Q21</f>
        <v>0</v>
      </c>
      <c r="G17" s="209">
        <f>+Estado!F$28*'CALCULO GARANTIA 2do Sem'!Q21</f>
        <v>0</v>
      </c>
      <c r="H17" s="209">
        <f>+Estado!F$29*'CALCULO GARANTIA 2do Sem'!Q21</f>
        <v>0</v>
      </c>
      <c r="I17" s="209">
        <f>+Estado!F$30*'CALCULO GARANTIA 2do Sem'!Q21</f>
        <v>0</v>
      </c>
      <c r="J17" s="209">
        <f>+Estado!F$31*'COEF Art 14 F II 1er Sem'!N21</f>
        <v>0</v>
      </c>
      <c r="K17" s="210">
        <f t="shared" si="0"/>
        <v>101774.7705634775</v>
      </c>
      <c r="L17" s="361">
        <v>43862</v>
      </c>
    </row>
    <row r="18" spans="1:12">
      <c r="A18" s="145" t="s">
        <v>17</v>
      </c>
      <c r="B18" s="209">
        <f>+Estado!F$23*'CALCULO GARANTIA 2do Sem'!Q22</f>
        <v>585632.28343597485</v>
      </c>
      <c r="C18" s="209">
        <f>+Estado!F$24*'CALCULO GARANTIA 2do Sem'!Q22</f>
        <v>80693.323988457225</v>
      </c>
      <c r="D18" s="209">
        <f>+Estado!F$25*'Art.14 Frac.III 1er Sem'!Q21</f>
        <v>21115.159470266215</v>
      </c>
      <c r="E18" s="209">
        <f>+Estado!F$26*'CALCULO GARANTIA 2do Sem'!Q22</f>
        <v>-140589.96678507805</v>
      </c>
      <c r="F18" s="209">
        <f>+Estado!F$27*'CALCULO GARANTIA 2do Sem'!Q22</f>
        <v>0</v>
      </c>
      <c r="G18" s="209">
        <f>+Estado!F$28*'CALCULO GARANTIA 2do Sem'!Q22</f>
        <v>0</v>
      </c>
      <c r="H18" s="209">
        <f>+Estado!F$29*'CALCULO GARANTIA 2do Sem'!Q22</f>
        <v>0</v>
      </c>
      <c r="I18" s="209">
        <f>+Estado!F$30*'CALCULO GARANTIA 2do Sem'!Q22</f>
        <v>0</v>
      </c>
      <c r="J18" s="209">
        <f>+Estado!F$31*'COEF Art 14 F II 1er Sem'!N22</f>
        <v>0</v>
      </c>
      <c r="K18" s="210">
        <f t="shared" si="0"/>
        <v>546850.80010962021</v>
      </c>
      <c r="L18" s="361">
        <v>43862</v>
      </c>
    </row>
    <row r="19" spans="1:12">
      <c r="A19" s="145" t="s">
        <v>18</v>
      </c>
      <c r="B19" s="209">
        <f>+Estado!F$23*'CALCULO GARANTIA 2do Sem'!Q23</f>
        <v>718298.10557449085</v>
      </c>
      <c r="C19" s="209">
        <f>+Estado!F$24*'CALCULO GARANTIA 2do Sem'!Q23</f>
        <v>98973.13278794715</v>
      </c>
      <c r="D19" s="209">
        <f>+Estado!F$25*'Art.14 Frac.III 1er Sem'!Q22</f>
        <v>34131.947735328846</v>
      </c>
      <c r="E19" s="209">
        <f>+Estado!F$26*'CALCULO GARANTIA 2do Sem'!Q23</f>
        <v>-172438.42195995082</v>
      </c>
      <c r="F19" s="209">
        <f>+Estado!F$27*'CALCULO GARANTIA 2do Sem'!Q23</f>
        <v>0</v>
      </c>
      <c r="G19" s="209">
        <f>+Estado!F$28*'CALCULO GARANTIA 2do Sem'!Q23</f>
        <v>0</v>
      </c>
      <c r="H19" s="209">
        <f>+Estado!F$29*'CALCULO GARANTIA 2do Sem'!Q23</f>
        <v>0</v>
      </c>
      <c r="I19" s="209">
        <f>+Estado!F$30*'CALCULO GARANTIA 2do Sem'!Q23</f>
        <v>0</v>
      </c>
      <c r="J19" s="209">
        <f>+Estado!F$31*'COEF Art 14 F II 1er Sem'!N23</f>
        <v>0</v>
      </c>
      <c r="K19" s="210">
        <f t="shared" si="0"/>
        <v>678964.76413781603</v>
      </c>
      <c r="L19" s="361">
        <v>43862</v>
      </c>
    </row>
    <row r="20" spans="1:12">
      <c r="A20" s="145" t="s">
        <v>19</v>
      </c>
      <c r="B20" s="209">
        <f>+Estado!F$23*'CALCULO GARANTIA 2do Sem'!Q24</f>
        <v>112558.72820012494</v>
      </c>
      <c r="C20" s="209">
        <f>+Estado!F$24*'CALCULO GARANTIA 2do Sem'!Q24</f>
        <v>15509.284886229063</v>
      </c>
      <c r="D20" s="209">
        <f>+Estado!F$25*'Art.14 Frac.III 1er Sem'!Q23</f>
        <v>13974.624458479255</v>
      </c>
      <c r="E20" s="209">
        <f>+Estado!F$26*'CALCULO GARANTIA 2do Sem'!Q24</f>
        <v>-27021.440427056386</v>
      </c>
      <c r="F20" s="209">
        <f>+Estado!F$27*'CALCULO GARANTIA 2do Sem'!Q24</f>
        <v>0</v>
      </c>
      <c r="G20" s="209">
        <f>+Estado!F$28*'CALCULO GARANTIA 2do Sem'!Q24</f>
        <v>0</v>
      </c>
      <c r="H20" s="209">
        <f>+Estado!F$29*'CALCULO GARANTIA 2do Sem'!Q24</f>
        <v>0</v>
      </c>
      <c r="I20" s="209">
        <f>+Estado!F$30*'CALCULO GARANTIA 2do Sem'!Q24</f>
        <v>0</v>
      </c>
      <c r="J20" s="209">
        <f>+Estado!F$31*'COEF Art 14 F II 1er Sem'!N24</f>
        <v>0</v>
      </c>
      <c r="K20" s="210">
        <f t="shared" si="0"/>
        <v>115021.19711777689</v>
      </c>
      <c r="L20" s="361">
        <v>43862</v>
      </c>
    </row>
    <row r="21" spans="1:12">
      <c r="A21" s="145" t="s">
        <v>20</v>
      </c>
      <c r="B21" s="209">
        <f>+Estado!F$23*'CALCULO GARANTIA 2do Sem'!Q25</f>
        <v>1538611.196139103</v>
      </c>
      <c r="C21" s="209">
        <f>+Estado!F$24*'CALCULO GARANTIA 2do Sem'!Q25</f>
        <v>212002.74515927341</v>
      </c>
      <c r="D21" s="209">
        <f>+Estado!F$25*'Art.14 Frac.III 1er Sem'!Q24</f>
        <v>51723.361665057913</v>
      </c>
      <c r="E21" s="209">
        <f>+Estado!F$26*'CALCULO GARANTIA 2do Sem'!Q25</f>
        <v>-369367.09788471641</v>
      </c>
      <c r="F21" s="209">
        <f>+Estado!F$27*'CALCULO GARANTIA 2do Sem'!Q25</f>
        <v>0</v>
      </c>
      <c r="G21" s="209">
        <f>+Estado!F$28*'CALCULO GARANTIA 2do Sem'!Q25</f>
        <v>0</v>
      </c>
      <c r="H21" s="209">
        <f>+Estado!F$29*'CALCULO GARANTIA 2do Sem'!Q25</f>
        <v>0</v>
      </c>
      <c r="I21" s="209">
        <f>+Estado!F$30*'CALCULO GARANTIA 2do Sem'!Q25</f>
        <v>0</v>
      </c>
      <c r="J21" s="209">
        <f>+Estado!F$31*'COEF Art 14 F II 1er Sem'!N25</f>
        <v>0</v>
      </c>
      <c r="K21" s="210">
        <f t="shared" si="0"/>
        <v>1432970.205078718</v>
      </c>
      <c r="L21" s="361">
        <v>43862</v>
      </c>
    </row>
    <row r="22" spans="1:12">
      <c r="A22" s="145" t="s">
        <v>21</v>
      </c>
      <c r="B22" s="209">
        <f>+Estado!F$23*'CALCULO GARANTIA 2do Sem'!Q26</f>
        <v>227170.12797270238</v>
      </c>
      <c r="C22" s="209">
        <f>+Estado!F$24*'CALCULO GARANTIA 2do Sem'!Q26</f>
        <v>31301.404064423714</v>
      </c>
      <c r="D22" s="209">
        <f>+Estado!F$25*'Art.14 Frac.III 1er Sem'!Q25</f>
        <v>40193.839691117581</v>
      </c>
      <c r="E22" s="209">
        <f>+Estado!F$26*'CALCULO GARANTIA 2do Sem'!Q26</f>
        <v>-54535.655990241889</v>
      </c>
      <c r="F22" s="209">
        <f>+Estado!F$27*'CALCULO GARANTIA 2do Sem'!Q26</f>
        <v>0</v>
      </c>
      <c r="G22" s="209">
        <f>+Estado!F$28*'CALCULO GARANTIA 2do Sem'!Q26</f>
        <v>0</v>
      </c>
      <c r="H22" s="209">
        <f>+Estado!F$29*'CALCULO GARANTIA 2do Sem'!Q26</f>
        <v>0</v>
      </c>
      <c r="I22" s="209">
        <f>+Estado!F$30*'CALCULO GARANTIA 2do Sem'!Q26</f>
        <v>0</v>
      </c>
      <c r="J22" s="209">
        <f>+Estado!F$31*'COEF Art 14 F II 1er Sem'!N26</f>
        <v>0</v>
      </c>
      <c r="K22" s="210">
        <f t="shared" si="0"/>
        <v>244129.71573800177</v>
      </c>
      <c r="L22" s="361">
        <v>43862</v>
      </c>
    </row>
    <row r="23" spans="1:12">
      <c r="A23" s="145" t="s">
        <v>22</v>
      </c>
      <c r="B23" s="209">
        <f>+Estado!F$23*'CALCULO GARANTIA 2do Sem'!Q27</f>
        <v>36438.185212651195</v>
      </c>
      <c r="C23" s="209">
        <f>+Estado!F$24*'CALCULO GARANTIA 2do Sem'!Q27</f>
        <v>5020.7585341174736</v>
      </c>
      <c r="D23" s="209">
        <f>+Estado!F$25*'Art.14 Frac.III 1er Sem'!Q26</f>
        <v>52672.588253751113</v>
      </c>
      <c r="E23" s="209">
        <f>+Estado!F$26*'CALCULO GARANTIA 2do Sem'!Q27</f>
        <v>-8747.5424317437173</v>
      </c>
      <c r="F23" s="209">
        <f>+Estado!F$27*'CALCULO GARANTIA 2do Sem'!Q27</f>
        <v>0</v>
      </c>
      <c r="G23" s="209">
        <f>+Estado!F$28*'CALCULO GARANTIA 2do Sem'!Q27</f>
        <v>0</v>
      </c>
      <c r="H23" s="209">
        <f>+Estado!F$29*'CALCULO GARANTIA 2do Sem'!Q27</f>
        <v>0</v>
      </c>
      <c r="I23" s="209">
        <f>+Estado!F$30*'CALCULO GARANTIA 2do Sem'!Q27</f>
        <v>0</v>
      </c>
      <c r="J23" s="209">
        <f>+Estado!F$31*'COEF Art 14 F II 1er Sem'!N27</f>
        <v>0</v>
      </c>
      <c r="K23" s="210">
        <f t="shared" si="0"/>
        <v>85383.989568776058</v>
      </c>
      <c r="L23" s="361">
        <v>43862</v>
      </c>
    </row>
    <row r="24" spans="1:12">
      <c r="A24" s="145" t="s">
        <v>23</v>
      </c>
      <c r="B24" s="209">
        <f>+Estado!F$23*'CALCULO GARANTIA 2do Sem'!Q28</f>
        <v>168744.92426946718</v>
      </c>
      <c r="C24" s="209">
        <f>+Estado!F$24*'CALCULO GARANTIA 2do Sem'!Q28</f>
        <v>23251.089857262708</v>
      </c>
      <c r="D24" s="209">
        <f>+Estado!F$25*'Art.14 Frac.III 1er Sem'!Q27</f>
        <v>0</v>
      </c>
      <c r="E24" s="209">
        <f>+Estado!F$26*'CALCULO GARANTIA 2do Sem'!Q28</f>
        <v>-40509.79423300278</v>
      </c>
      <c r="F24" s="209">
        <f>+Estado!F$27*'CALCULO GARANTIA 2do Sem'!Q28</f>
        <v>0</v>
      </c>
      <c r="G24" s="209">
        <f>+Estado!F$28*'CALCULO GARANTIA 2do Sem'!Q28</f>
        <v>0</v>
      </c>
      <c r="H24" s="209">
        <f>+Estado!F$29*'CALCULO GARANTIA 2do Sem'!Q28</f>
        <v>0</v>
      </c>
      <c r="I24" s="209">
        <f>+Estado!F$30*'CALCULO GARANTIA 2do Sem'!Q28</f>
        <v>0</v>
      </c>
      <c r="J24" s="209">
        <f>+Estado!F$31*'COEF Art 14 F II 1er Sem'!N28</f>
        <v>0</v>
      </c>
      <c r="K24" s="210">
        <f t="shared" si="0"/>
        <v>151486.2198937271</v>
      </c>
      <c r="L24" s="361">
        <v>43862</v>
      </c>
    </row>
    <row r="25" spans="1:12">
      <c r="A25" s="145" t="s">
        <v>24</v>
      </c>
      <c r="B25" s="209">
        <f>+Estado!F$23*'CALCULO GARANTIA 2do Sem'!Q29</f>
        <v>164420.72759996963</v>
      </c>
      <c r="C25" s="209">
        <f>+Estado!F$24*'CALCULO GARANTIA 2do Sem'!Q29</f>
        <v>22655.265800579327</v>
      </c>
      <c r="D25" s="209">
        <f>+Estado!F$25*'Art.14 Frac.III 1er Sem'!Q28</f>
        <v>8627.5094143185124</v>
      </c>
      <c r="E25" s="209">
        <f>+Estado!F$26*'CALCULO GARANTIA 2do Sem'!Q29</f>
        <v>-39471.704832312716</v>
      </c>
      <c r="F25" s="209">
        <f>+Estado!F$27*'CALCULO GARANTIA 2do Sem'!Q29</f>
        <v>0</v>
      </c>
      <c r="G25" s="209">
        <f>+Estado!F$28*'CALCULO GARANTIA 2do Sem'!Q29</f>
        <v>0</v>
      </c>
      <c r="H25" s="209">
        <f>+Estado!F$29*'CALCULO GARANTIA 2do Sem'!Q29</f>
        <v>0</v>
      </c>
      <c r="I25" s="209">
        <f>+Estado!F$30*'CALCULO GARANTIA 2do Sem'!Q29</f>
        <v>0</v>
      </c>
      <c r="J25" s="209">
        <f>+Estado!F$31*'COEF Art 14 F II 1er Sem'!N29</f>
        <v>0</v>
      </c>
      <c r="K25" s="210">
        <f t="shared" si="0"/>
        <v>156231.79798255477</v>
      </c>
      <c r="L25" s="361">
        <v>43862</v>
      </c>
    </row>
    <row r="26" spans="1:12">
      <c r="A26" s="145" t="s">
        <v>25</v>
      </c>
      <c r="B26" s="209">
        <f>+Estado!F$23*'CALCULO GARANTIA 2do Sem'!Q30</f>
        <v>2631509.2276708735</v>
      </c>
      <c r="C26" s="209">
        <f>+Estado!F$24*'CALCULO GARANTIA 2do Sem'!Q30</f>
        <v>362591.39513485448</v>
      </c>
      <c r="D26" s="209">
        <f>+Estado!F$25*'Art.14 Frac.III 1er Sem'!Q29</f>
        <v>76053.901583645842</v>
      </c>
      <c r="E26" s="209">
        <f>+Estado!F$26*'CALCULO GARANTIA 2do Sem'!Q30</f>
        <v>-631733.94871992467</v>
      </c>
      <c r="F26" s="209">
        <f>+Estado!F$27*'CALCULO GARANTIA 2do Sem'!Q30</f>
        <v>0</v>
      </c>
      <c r="G26" s="209">
        <f>+Estado!F$28*'CALCULO GARANTIA 2do Sem'!Q30</f>
        <v>0</v>
      </c>
      <c r="H26" s="209">
        <f>+Estado!F$29*'CALCULO GARANTIA 2do Sem'!Q30</f>
        <v>0</v>
      </c>
      <c r="I26" s="209">
        <f>+Estado!F$30*'CALCULO GARANTIA 2do Sem'!Q30</f>
        <v>0</v>
      </c>
      <c r="J26" s="209">
        <f>+Estado!F$31*'COEF Art 14 F II 1er Sem'!N30</f>
        <v>0</v>
      </c>
      <c r="K26" s="210">
        <f t="shared" si="0"/>
        <v>2438420.5756694493</v>
      </c>
      <c r="L26" s="361">
        <v>43862</v>
      </c>
    </row>
    <row r="27" spans="1:12">
      <c r="A27" s="145" t="s">
        <v>248</v>
      </c>
      <c r="B27" s="209">
        <f>+Estado!F$23*'CALCULO GARANTIA 2do Sem'!Q31</f>
        <v>67760.282209863915</v>
      </c>
      <c r="C27" s="209">
        <f>+Estado!F$24*'CALCULO GARANTIA 2do Sem'!Q31</f>
        <v>9336.5795577893859</v>
      </c>
      <c r="D27" s="209">
        <f>+Estado!F$25*'Art.14 Frac.III 1er Sem'!Q30</f>
        <v>38521.140494137937</v>
      </c>
      <c r="E27" s="209">
        <f>+Estado!F$26*'CALCULO GARANTIA 2do Sem'!Q31</f>
        <v>-16266.889812391588</v>
      </c>
      <c r="F27" s="209">
        <f>+Estado!F$27*'CALCULO GARANTIA 2do Sem'!Q31</f>
        <v>0</v>
      </c>
      <c r="G27" s="209">
        <f>+Estado!F$28*'CALCULO GARANTIA 2do Sem'!Q31</f>
        <v>0</v>
      </c>
      <c r="H27" s="209">
        <f>+Estado!F$29*'CALCULO GARANTIA 2do Sem'!Q31</f>
        <v>0</v>
      </c>
      <c r="I27" s="209">
        <f>+Estado!F$30*'CALCULO GARANTIA 2do Sem'!Q31</f>
        <v>0</v>
      </c>
      <c r="J27" s="209">
        <f>+Estado!F$31*'COEF Art 14 F II 1er Sem'!N31</f>
        <v>0</v>
      </c>
      <c r="K27" s="210">
        <f t="shared" si="0"/>
        <v>99351.112449399647</v>
      </c>
      <c r="L27" s="361">
        <v>43862</v>
      </c>
    </row>
    <row r="28" spans="1:12">
      <c r="A28" s="145" t="s">
        <v>27</v>
      </c>
      <c r="B28" s="209">
        <f>+Estado!F$23*'CALCULO GARANTIA 2do Sem'!Q32</f>
        <v>116638.84762844104</v>
      </c>
      <c r="C28" s="209">
        <f>+Estado!F$24*'CALCULO GARANTIA 2do Sem'!Q32</f>
        <v>16071.477935097593</v>
      </c>
      <c r="D28" s="209">
        <f>+Estado!F$25*'Art.14 Frac.III 1er Sem'!Q31</f>
        <v>12863.116366472814</v>
      </c>
      <c r="E28" s="209">
        <f>+Estado!F$26*'CALCULO GARANTIA 2do Sem'!Q32</f>
        <v>-28000.935361216423</v>
      </c>
      <c r="F28" s="209">
        <f>+Estado!F$27*'CALCULO GARANTIA 2do Sem'!Q32</f>
        <v>0</v>
      </c>
      <c r="G28" s="209">
        <f>+Estado!F$28*'CALCULO GARANTIA 2do Sem'!Q32</f>
        <v>0</v>
      </c>
      <c r="H28" s="209">
        <f>+Estado!F$29*'CALCULO GARANTIA 2do Sem'!Q32</f>
        <v>0</v>
      </c>
      <c r="I28" s="209">
        <f>+Estado!F$30*'CALCULO GARANTIA 2do Sem'!Q32</f>
        <v>0</v>
      </c>
      <c r="J28" s="209">
        <f>+Estado!F$31*'COEF Art 14 F II 1er Sem'!N32</f>
        <v>0</v>
      </c>
      <c r="K28" s="210">
        <f t="shared" si="0"/>
        <v>117572.50656879504</v>
      </c>
      <c r="L28" s="361">
        <v>43862</v>
      </c>
    </row>
    <row r="29" spans="1:12">
      <c r="A29" s="145" t="s">
        <v>28</v>
      </c>
      <c r="B29" s="209">
        <f>+Estado!F$23*'CALCULO GARANTIA 2do Sem'!Q33</f>
        <v>66941.818642006445</v>
      </c>
      <c r="C29" s="209">
        <f>+Estado!F$24*'CALCULO GARANTIA 2do Sem'!Q33</f>
        <v>9223.8047881568455</v>
      </c>
      <c r="D29" s="209">
        <f>+Estado!F$25*'Art.14 Frac.III 1er Sem'!Q32</f>
        <v>35235.032410838052</v>
      </c>
      <c r="E29" s="209">
        <f>+Estado!F$26*'CALCULO GARANTIA 2do Sem'!Q33</f>
        <v>-16070.405142617645</v>
      </c>
      <c r="F29" s="209">
        <f>+Estado!F$27*'CALCULO GARANTIA 2do Sem'!Q33</f>
        <v>0</v>
      </c>
      <c r="G29" s="209">
        <f>+Estado!F$28*'CALCULO GARANTIA 2do Sem'!Q33</f>
        <v>0</v>
      </c>
      <c r="H29" s="209">
        <f>+Estado!F$29*'CALCULO GARANTIA 2do Sem'!Q33</f>
        <v>0</v>
      </c>
      <c r="I29" s="209">
        <f>+Estado!F$30*'CALCULO GARANTIA 2do Sem'!Q33</f>
        <v>0</v>
      </c>
      <c r="J29" s="209">
        <f>+Estado!F$31*'COEF Art 14 F II 1er Sem'!N33</f>
        <v>0</v>
      </c>
      <c r="K29" s="210">
        <f t="shared" si="0"/>
        <v>95330.250698383694</v>
      </c>
      <c r="L29" s="361">
        <v>43862</v>
      </c>
    </row>
    <row r="30" spans="1:12">
      <c r="A30" s="145" t="s">
        <v>29</v>
      </c>
      <c r="B30" s="209">
        <f>+Estado!F$23*'CALCULO GARANTIA 2do Sem'!Q34</f>
        <v>93376.44628763778</v>
      </c>
      <c r="C30" s="209">
        <f>+Estado!F$24*'CALCULO GARANTIA 2do Sem'!Q34</f>
        <v>12866.189324419116</v>
      </c>
      <c r="D30" s="209">
        <f>+Estado!F$25*'Art.14 Frac.III 1er Sem'!Q33</f>
        <v>32529.868847423142</v>
      </c>
      <c r="E30" s="209">
        <f>+Estado!F$26*'CALCULO GARANTIA 2do Sem'!Q34</f>
        <v>-22416.440919317651</v>
      </c>
      <c r="F30" s="209">
        <f>+Estado!F$27*'CALCULO GARANTIA 2do Sem'!Q34</f>
        <v>0</v>
      </c>
      <c r="G30" s="209">
        <f>+Estado!F$28*'CALCULO GARANTIA 2do Sem'!Q34</f>
        <v>0</v>
      </c>
      <c r="H30" s="209">
        <f>+Estado!F$29*'CALCULO GARANTIA 2do Sem'!Q34</f>
        <v>0</v>
      </c>
      <c r="I30" s="209">
        <f>+Estado!F$30*'CALCULO GARANTIA 2do Sem'!Q34</f>
        <v>0</v>
      </c>
      <c r="J30" s="209">
        <f>+Estado!F$31*'COEF Art 14 F II 1er Sem'!N34</f>
        <v>0</v>
      </c>
      <c r="K30" s="210">
        <f t="shared" si="0"/>
        <v>116356.06354016237</v>
      </c>
      <c r="L30" s="361">
        <v>43862</v>
      </c>
    </row>
    <row r="31" spans="1:12">
      <c r="A31" s="145" t="s">
        <v>30</v>
      </c>
      <c r="B31" s="209">
        <f>+Estado!F$23*'CALCULO GARANTIA 2do Sem'!Q35</f>
        <v>87889.333875049779</v>
      </c>
      <c r="C31" s="209">
        <f>+Estado!F$24*'CALCULO GARANTIA 2do Sem'!Q35</f>
        <v>12110.12899066797</v>
      </c>
      <c r="D31" s="209">
        <f>+Estado!F$25*'Art.14 Frac.III 1er Sem'!Q34</f>
        <v>11619.030497124499</v>
      </c>
      <c r="E31" s="209">
        <f>+Estado!F$26*'CALCULO GARANTIA 2do Sem'!Q35</f>
        <v>-21099.175847614901</v>
      </c>
      <c r="F31" s="209">
        <f>+Estado!F$27*'CALCULO GARANTIA 2do Sem'!Q35</f>
        <v>0</v>
      </c>
      <c r="G31" s="209">
        <f>+Estado!F$28*'CALCULO GARANTIA 2do Sem'!Q35</f>
        <v>0</v>
      </c>
      <c r="H31" s="209">
        <f>+Estado!F$29*'CALCULO GARANTIA 2do Sem'!Q35</f>
        <v>0</v>
      </c>
      <c r="I31" s="209">
        <f>+Estado!F$30*'CALCULO GARANTIA 2do Sem'!Q35</f>
        <v>0</v>
      </c>
      <c r="J31" s="209">
        <f>+Estado!F$31*'COEF Art 14 F II 1er Sem'!N35</f>
        <v>0</v>
      </c>
      <c r="K31" s="210">
        <f t="shared" si="0"/>
        <v>90519.317515227347</v>
      </c>
      <c r="L31" s="361">
        <v>43862</v>
      </c>
    </row>
    <row r="32" spans="1:12">
      <c r="A32" s="145" t="s">
        <v>31</v>
      </c>
      <c r="B32" s="209">
        <f>+Estado!F$23*'CALCULO GARANTIA 2do Sem'!Q36</f>
        <v>816440.54199715867</v>
      </c>
      <c r="C32" s="209">
        <f>+Estado!F$24*'CALCULO GARANTIA 2do Sem'!Q36</f>
        <v>112496.0201752452</v>
      </c>
      <c r="D32" s="209">
        <f>+Estado!F$25*'Art.14 Frac.III 1er Sem'!Q35</f>
        <v>0</v>
      </c>
      <c r="E32" s="209">
        <f>+Estado!F$26*'CALCULO GARANTIA 2do Sem'!Q36</f>
        <v>-195999.01154342786</v>
      </c>
      <c r="F32" s="209">
        <f>+Estado!F$27*'CALCULO GARANTIA 2do Sem'!Q36</f>
        <v>0</v>
      </c>
      <c r="G32" s="209">
        <f>+Estado!F$28*'CALCULO GARANTIA 2do Sem'!Q36</f>
        <v>0</v>
      </c>
      <c r="H32" s="209">
        <f>+Estado!F$29*'CALCULO GARANTIA 2do Sem'!Q36</f>
        <v>0</v>
      </c>
      <c r="I32" s="209">
        <f>+Estado!F$30*'CALCULO GARANTIA 2do Sem'!Q36</f>
        <v>0</v>
      </c>
      <c r="J32" s="209">
        <f>+Estado!F$31*'COEF Art 14 F II 1er Sem'!N36</f>
        <v>0</v>
      </c>
      <c r="K32" s="210">
        <f t="shared" si="0"/>
        <v>732937.55062897608</v>
      </c>
      <c r="L32" s="361">
        <v>43862</v>
      </c>
    </row>
    <row r="33" spans="1:12">
      <c r="A33" s="145" t="s">
        <v>32</v>
      </c>
      <c r="B33" s="209">
        <f>+Estado!F$23*'CALCULO GARANTIA 2do Sem'!Q37</f>
        <v>159105.73902103127</v>
      </c>
      <c r="C33" s="209">
        <f>+Estado!F$24*'CALCULO GARANTIA 2do Sem'!Q37</f>
        <v>21922.922131137289</v>
      </c>
      <c r="D33" s="209">
        <f>+Estado!F$25*'Art.14 Frac.III 1er Sem'!Q36</f>
        <v>37603.495994919504</v>
      </c>
      <c r="E33" s="209">
        <f>+Estado!F$26*'CALCULO GARANTIA 2do Sem'!Q37</f>
        <v>-38195.760713604126</v>
      </c>
      <c r="F33" s="209">
        <f>+Estado!F$27*'CALCULO GARANTIA 2do Sem'!Q37</f>
        <v>0</v>
      </c>
      <c r="G33" s="209">
        <f>+Estado!F$28*'CALCULO GARANTIA 2do Sem'!Q37</f>
        <v>0</v>
      </c>
      <c r="H33" s="209">
        <f>+Estado!F$29*'CALCULO GARANTIA 2do Sem'!Q37</f>
        <v>0</v>
      </c>
      <c r="I33" s="209">
        <f>+Estado!F$30*'CALCULO GARANTIA 2do Sem'!Q37</f>
        <v>0</v>
      </c>
      <c r="J33" s="209">
        <f>+Estado!F$31*'COEF Art 14 F II 1er Sem'!N37</f>
        <v>0</v>
      </c>
      <c r="K33" s="210">
        <f t="shared" si="0"/>
        <v>180436.39643348393</v>
      </c>
      <c r="L33" s="361">
        <v>43862</v>
      </c>
    </row>
    <row r="34" spans="1:12">
      <c r="A34" s="145" t="s">
        <v>33</v>
      </c>
      <c r="B34" s="209">
        <f>+Estado!F$23*'CALCULO GARANTIA 2do Sem'!Q38</f>
        <v>583346.44864690711</v>
      </c>
      <c r="C34" s="209">
        <f>+Estado!F$24*'CALCULO GARANTIA 2do Sem'!Q38</f>
        <v>80378.36251444809</v>
      </c>
      <c r="D34" s="209">
        <f>+Estado!F$25*'Art.14 Frac.III 1er Sem'!Q37</f>
        <v>25056.804686143507</v>
      </c>
      <c r="E34" s="209">
        <f>+Estado!F$26*'CALCULO GARANTIA 2do Sem'!Q38</f>
        <v>-140041.21726057143</v>
      </c>
      <c r="F34" s="209">
        <f>+Estado!F$27*'CALCULO GARANTIA 2do Sem'!Q38</f>
        <v>0</v>
      </c>
      <c r="G34" s="209">
        <f>+Estado!F$28*'CALCULO GARANTIA 2do Sem'!Q38</f>
        <v>0</v>
      </c>
      <c r="H34" s="209">
        <f>+Estado!F$29*'CALCULO GARANTIA 2do Sem'!Q38</f>
        <v>0</v>
      </c>
      <c r="I34" s="209">
        <f>+Estado!F$30*'CALCULO GARANTIA 2do Sem'!Q38</f>
        <v>0</v>
      </c>
      <c r="J34" s="209">
        <f>+Estado!F$31*'COEF Art 14 F II 1er Sem'!N38</f>
        <v>0</v>
      </c>
      <c r="K34" s="210">
        <f t="shared" si="0"/>
        <v>548740.39858692733</v>
      </c>
      <c r="L34" s="361">
        <v>43862</v>
      </c>
    </row>
    <row r="35" spans="1:12">
      <c r="A35" s="145" t="s">
        <v>34</v>
      </c>
      <c r="B35" s="209">
        <f>+Estado!F$23*'CALCULO GARANTIA 2do Sem'!Q39</f>
        <v>124466.4449089962</v>
      </c>
      <c r="C35" s="209">
        <f>+Estado!F$24*'CALCULO GARANTIA 2do Sem'!Q39</f>
        <v>17150.02988873158</v>
      </c>
      <c r="D35" s="209">
        <f>+Estado!F$25*'Art.14 Frac.III 1er Sem'!Q38</f>
        <v>124473.86044210377</v>
      </c>
      <c r="E35" s="209">
        <f>+Estado!F$26*'CALCULO GARANTIA 2do Sem'!Q39</f>
        <v>-29880.069542862897</v>
      </c>
      <c r="F35" s="209">
        <f>+Estado!F$27*'CALCULO GARANTIA 2do Sem'!Q39</f>
        <v>0</v>
      </c>
      <c r="G35" s="209">
        <f>+Estado!F$28*'CALCULO GARANTIA 2do Sem'!Q39</f>
        <v>0</v>
      </c>
      <c r="H35" s="209">
        <f>+Estado!F$29*'CALCULO GARANTIA 2do Sem'!Q39</f>
        <v>0</v>
      </c>
      <c r="I35" s="209">
        <f>+Estado!F$30*'CALCULO GARANTIA 2do Sem'!Q39</f>
        <v>0</v>
      </c>
      <c r="J35" s="209">
        <f>+Estado!F$31*'COEF Art 14 F II 1er Sem'!N39</f>
        <v>0</v>
      </c>
      <c r="K35" s="210">
        <f t="shared" si="0"/>
        <v>236210.26569696865</v>
      </c>
      <c r="L35" s="361">
        <v>43862</v>
      </c>
    </row>
    <row r="36" spans="1:12">
      <c r="A36" s="145" t="s">
        <v>35</v>
      </c>
      <c r="B36" s="209">
        <f>+Estado!F$23*'CALCULO GARANTIA 2do Sem'!Q40</f>
        <v>119637.56046430462</v>
      </c>
      <c r="C36" s="209">
        <f>+Estado!F$24*'CALCULO GARANTIA 2do Sem'!Q40</f>
        <v>16484.665720772558</v>
      </c>
      <c r="D36" s="209">
        <f>+Estado!F$25*'Art.14 Frac.III 1er Sem'!Q39</f>
        <v>31568.538346807461</v>
      </c>
      <c r="E36" s="209">
        <f>+Estado!F$26*'CALCULO GARANTIA 2do Sem'!Q40</f>
        <v>-28720.822139859385</v>
      </c>
      <c r="F36" s="209">
        <f>+Estado!F$27*'CALCULO GARANTIA 2do Sem'!Q40</f>
        <v>0</v>
      </c>
      <c r="G36" s="209">
        <f>+Estado!F$28*'CALCULO GARANTIA 2do Sem'!Q40</f>
        <v>0</v>
      </c>
      <c r="H36" s="209">
        <f>+Estado!F$29*'CALCULO GARANTIA 2do Sem'!Q40</f>
        <v>0</v>
      </c>
      <c r="I36" s="209">
        <f>+Estado!F$30*'CALCULO GARANTIA 2do Sem'!Q40</f>
        <v>0</v>
      </c>
      <c r="J36" s="209">
        <f>+Estado!F$31*'COEF Art 14 F II 1er Sem'!N40</f>
        <v>0</v>
      </c>
      <c r="K36" s="210">
        <f t="shared" si="0"/>
        <v>138969.94239202529</v>
      </c>
      <c r="L36" s="361">
        <v>43862</v>
      </c>
    </row>
    <row r="37" spans="1:12">
      <c r="A37" s="145" t="s">
        <v>36</v>
      </c>
      <c r="B37" s="209">
        <f>+Estado!F$23*'CALCULO GARANTIA 2do Sem'!Q41</f>
        <v>125617.98633197145</v>
      </c>
      <c r="C37" s="209">
        <f>+Estado!F$24*'CALCULO GARANTIA 2do Sem'!Q41</f>
        <v>17308.69891664973</v>
      </c>
      <c r="D37" s="209">
        <f>+Estado!F$25*'Art.14 Frac.III 1er Sem'!Q40</f>
        <v>5801.9784341386285</v>
      </c>
      <c r="E37" s="209">
        <f>+Estado!F$26*'CALCULO GARANTIA 2do Sem'!Q41</f>
        <v>-30156.514634752082</v>
      </c>
      <c r="F37" s="209">
        <f>+Estado!F$27*'CALCULO GARANTIA 2do Sem'!Q41</f>
        <v>0</v>
      </c>
      <c r="G37" s="209">
        <f>+Estado!F$28*'CALCULO GARANTIA 2do Sem'!Q41</f>
        <v>0</v>
      </c>
      <c r="H37" s="209">
        <f>+Estado!F$29*'CALCULO GARANTIA 2do Sem'!Q41</f>
        <v>0</v>
      </c>
      <c r="I37" s="209">
        <f>+Estado!F$30*'CALCULO GARANTIA 2do Sem'!Q41</f>
        <v>0</v>
      </c>
      <c r="J37" s="209">
        <f>+Estado!F$31*'COEF Art 14 F II 1er Sem'!N41</f>
        <v>0</v>
      </c>
      <c r="K37" s="210">
        <f t="shared" si="0"/>
        <v>118572.14904800775</v>
      </c>
      <c r="L37" s="361">
        <v>43862</v>
      </c>
    </row>
    <row r="38" spans="1:12">
      <c r="A38" s="145" t="s">
        <v>37</v>
      </c>
      <c r="B38" s="209">
        <f>+Estado!F$23*'CALCULO GARANTIA 2do Sem'!Q42</f>
        <v>176938.37888739776</v>
      </c>
      <c r="C38" s="209">
        <f>+Estado!F$24*'CALCULO GARANTIA 2do Sem'!Q42</f>
        <v>24380.052700960987</v>
      </c>
      <c r="D38" s="209">
        <f>+Estado!F$25*'Art.14 Frac.III 1er Sem'!Q41</f>
        <v>44531.349880032132</v>
      </c>
      <c r="E38" s="209">
        <f>+Estado!F$26*'CALCULO GARANTIA 2do Sem'!Q42</f>
        <v>-42476.758051717596</v>
      </c>
      <c r="F38" s="209">
        <f>+Estado!F$27*'CALCULO GARANTIA 2do Sem'!Q42</f>
        <v>0</v>
      </c>
      <c r="G38" s="209">
        <f>+Estado!F$28*'CALCULO GARANTIA 2do Sem'!Q42</f>
        <v>0</v>
      </c>
      <c r="H38" s="209">
        <f>+Estado!F$29*'CALCULO GARANTIA 2do Sem'!Q42</f>
        <v>0</v>
      </c>
      <c r="I38" s="209">
        <f>+Estado!F$30*'CALCULO GARANTIA 2do Sem'!Q42</f>
        <v>0</v>
      </c>
      <c r="J38" s="209">
        <f>+Estado!F$31*'COEF Art 14 F II 1er Sem'!N42</f>
        <v>0</v>
      </c>
      <c r="K38" s="210">
        <f t="shared" si="0"/>
        <v>203373.02341667327</v>
      </c>
      <c r="L38" s="361">
        <v>43862</v>
      </c>
    </row>
    <row r="39" spans="1:12">
      <c r="A39" s="145" t="s">
        <v>38</v>
      </c>
      <c r="B39" s="209">
        <f>+Estado!F$23*'CALCULO GARANTIA 2do Sem'!Q43</f>
        <v>415113.77621558786</v>
      </c>
      <c r="C39" s="209">
        <f>+Estado!F$24*'CALCULO GARANTIA 2do Sem'!Q43</f>
        <v>57197.855008446546</v>
      </c>
      <c r="D39" s="209">
        <f>+Estado!F$25*'Art.14 Frac.III 1er Sem'!Q42</f>
        <v>19175.147213122418</v>
      </c>
      <c r="E39" s="209">
        <f>+Estado!F$26*'CALCULO GARANTIA 2do Sem'!Q43</f>
        <v>-99654.396898626932</v>
      </c>
      <c r="F39" s="209">
        <f>+Estado!F$27*'CALCULO GARANTIA 2do Sem'!Q43</f>
        <v>0</v>
      </c>
      <c r="G39" s="209">
        <f>+Estado!F$28*'CALCULO GARANTIA 2do Sem'!Q43</f>
        <v>0</v>
      </c>
      <c r="H39" s="209">
        <f>+Estado!F$29*'CALCULO GARANTIA 2do Sem'!Q43</f>
        <v>0</v>
      </c>
      <c r="I39" s="209">
        <f>+Estado!F$30*'CALCULO GARANTIA 2do Sem'!Q43</f>
        <v>0</v>
      </c>
      <c r="J39" s="209">
        <f>+Estado!F$31*'COEF Art 14 F II 1er Sem'!N43</f>
        <v>0</v>
      </c>
      <c r="K39" s="210">
        <f t="shared" si="0"/>
        <v>391832.38153852988</v>
      </c>
      <c r="L39" s="361">
        <v>43862</v>
      </c>
    </row>
    <row r="40" spans="1:12">
      <c r="A40" s="145" t="s">
        <v>39</v>
      </c>
      <c r="B40" s="209">
        <f>+Estado!F$23*'CALCULO GARANTIA 2do Sem'!Q44</f>
        <v>8590867.0493916273</v>
      </c>
      <c r="C40" s="209">
        <f>+Estado!F$24*'CALCULO GARANTIA 2do Sem'!Q44</f>
        <v>1183721.6590777447</v>
      </c>
      <c r="D40" s="209">
        <f>+Estado!F$25*'Art.14 Frac.III 1er Sem'!Q43</f>
        <v>0</v>
      </c>
      <c r="E40" s="209">
        <f>+Estado!F$26*'CALCULO GARANTIA 2do Sem'!Q44</f>
        <v>-2062368.7376705795</v>
      </c>
      <c r="F40" s="209">
        <f>+Estado!F$27*'CALCULO GARANTIA 2do Sem'!Q44</f>
        <v>0</v>
      </c>
      <c r="G40" s="209">
        <f>+Estado!F$28*'CALCULO GARANTIA 2do Sem'!Q44</f>
        <v>0</v>
      </c>
      <c r="H40" s="209">
        <f>+Estado!F$29*'CALCULO GARANTIA 2do Sem'!Q44</f>
        <v>0</v>
      </c>
      <c r="I40" s="209">
        <f>+Estado!F$30*'CALCULO GARANTIA 2do Sem'!Q44</f>
        <v>0</v>
      </c>
      <c r="J40" s="209">
        <f>+Estado!F$31*'COEF Art 14 F II 1er Sem'!N44</f>
        <v>0</v>
      </c>
      <c r="K40" s="210">
        <f t="shared" si="0"/>
        <v>7712219.9707987923</v>
      </c>
      <c r="L40" s="361">
        <v>43862</v>
      </c>
    </row>
    <row r="41" spans="1:12">
      <c r="A41" s="145" t="s">
        <v>40</v>
      </c>
      <c r="B41" s="209">
        <f>+Estado!F$23*'CALCULO GARANTIA 2do Sem'!Q45</f>
        <v>44368.411411942041</v>
      </c>
      <c r="C41" s="209">
        <f>+Estado!F$24*'CALCULO GARANTIA 2do Sem'!Q45</f>
        <v>6113.4515602714664</v>
      </c>
      <c r="D41" s="209">
        <f>+Estado!F$25*'Art.14 Frac.III 1er Sem'!Q44</f>
        <v>21511.227792768139</v>
      </c>
      <c r="E41" s="209">
        <f>+Estado!F$26*'CALCULO GARANTIA 2do Sem'!Q45</f>
        <v>-10651.314251519676</v>
      </c>
      <c r="F41" s="209">
        <f>+Estado!F$27*'CALCULO GARANTIA 2do Sem'!Q45</f>
        <v>0</v>
      </c>
      <c r="G41" s="209">
        <f>+Estado!F$28*'CALCULO GARANTIA 2do Sem'!Q45</f>
        <v>0</v>
      </c>
      <c r="H41" s="209">
        <f>+Estado!F$29*'CALCULO GARANTIA 2do Sem'!Q45</f>
        <v>0</v>
      </c>
      <c r="I41" s="209">
        <f>+Estado!F$30*'CALCULO GARANTIA 2do Sem'!Q45</f>
        <v>0</v>
      </c>
      <c r="J41" s="209">
        <f>+Estado!F$31*'COEF Art 14 F II 1er Sem'!N45</f>
        <v>0</v>
      </c>
      <c r="K41" s="210">
        <f t="shared" si="0"/>
        <v>61341.776513461977</v>
      </c>
      <c r="L41" s="361">
        <v>43862</v>
      </c>
    </row>
    <row r="42" spans="1:12">
      <c r="A42" s="145" t="s">
        <v>41</v>
      </c>
      <c r="B42" s="209">
        <f>+Estado!F$23*'CALCULO GARANTIA 2do Sem'!Q46</f>
        <v>186801.18365177957</v>
      </c>
      <c r="C42" s="209">
        <f>+Estado!F$24*'CALCULO GARANTIA 2do Sem'!Q46</f>
        <v>25739.032598069356</v>
      </c>
      <c r="D42" s="209">
        <f>+Estado!F$25*'Art.14 Frac.III 1er Sem'!Q45</f>
        <v>14737.630997062122</v>
      </c>
      <c r="E42" s="209">
        <f>+Estado!F$26*'CALCULO GARANTIA 2do Sem'!Q46</f>
        <v>-44844.474848504709</v>
      </c>
      <c r="F42" s="209">
        <f>+Estado!F$27*'CALCULO GARANTIA 2do Sem'!Q46</f>
        <v>0</v>
      </c>
      <c r="G42" s="209">
        <f>+Estado!F$28*'CALCULO GARANTIA 2do Sem'!Q46</f>
        <v>0</v>
      </c>
      <c r="H42" s="209">
        <f>+Estado!F$29*'CALCULO GARANTIA 2do Sem'!Q46</f>
        <v>0</v>
      </c>
      <c r="I42" s="209">
        <f>+Estado!F$30*'CALCULO GARANTIA 2do Sem'!Q46</f>
        <v>0</v>
      </c>
      <c r="J42" s="209">
        <f>+Estado!F$31*'COEF Art 14 F II 1er Sem'!N46</f>
        <v>0</v>
      </c>
      <c r="K42" s="210">
        <f t="shared" si="0"/>
        <v>182433.37239840633</v>
      </c>
      <c r="L42" s="361">
        <v>43862</v>
      </c>
    </row>
    <row r="43" spans="1:12">
      <c r="A43" s="145" t="s">
        <v>249</v>
      </c>
      <c r="B43" s="209">
        <f>+Estado!F$23*'CALCULO GARANTIA 2do Sem'!Q47</f>
        <v>94104.052017853872</v>
      </c>
      <c r="C43" s="209">
        <f>+Estado!F$24*'CALCULO GARANTIA 2do Sem'!Q47</f>
        <v>12966.444939734087</v>
      </c>
      <c r="D43" s="209">
        <f>+Estado!F$25*'Art.14 Frac.III 1er Sem'!Q46</f>
        <v>54096.434562635324</v>
      </c>
      <c r="E43" s="209">
        <f>+Estado!F$26*'CALCULO GARANTIA 2do Sem'!Q47</f>
        <v>-22591.11377861349</v>
      </c>
      <c r="F43" s="209">
        <f>+Estado!F$27*'CALCULO GARANTIA 2do Sem'!Q47</f>
        <v>0</v>
      </c>
      <c r="G43" s="209">
        <f>+Estado!F$28*'CALCULO GARANTIA 2do Sem'!Q47</f>
        <v>0</v>
      </c>
      <c r="H43" s="209">
        <f>+Estado!F$29*'CALCULO GARANTIA 2do Sem'!Q47</f>
        <v>0</v>
      </c>
      <c r="I43" s="209">
        <f>+Estado!F$30*'CALCULO GARANTIA 2do Sem'!Q47</f>
        <v>0</v>
      </c>
      <c r="J43" s="209">
        <f>+Estado!F$31*'COEF Art 14 F II 1er Sem'!N47</f>
        <v>0</v>
      </c>
      <c r="K43" s="210">
        <f t="shared" si="0"/>
        <v>138575.81774160979</v>
      </c>
      <c r="L43" s="361">
        <v>43862</v>
      </c>
    </row>
    <row r="44" spans="1:12">
      <c r="A44" s="145" t="s">
        <v>43</v>
      </c>
      <c r="B44" s="209">
        <f>+Estado!F$23*'CALCULO GARANTIA 2do Sem'!Q48</f>
        <v>105450.58554404392</v>
      </c>
      <c r="C44" s="209">
        <f>+Estado!F$24*'CALCULO GARANTIA 2do Sem'!Q48</f>
        <v>14529.865420249389</v>
      </c>
      <c r="D44" s="209">
        <f>+Estado!F$25*'Art.14 Frac.III 1er Sem'!Q47</f>
        <v>41115.057492390275</v>
      </c>
      <c r="E44" s="209">
        <f>+Estado!F$26*'CALCULO GARANTIA 2do Sem'!Q48</f>
        <v>-25315.022307380983</v>
      </c>
      <c r="F44" s="209">
        <f>+Estado!F$27*'CALCULO GARANTIA 2do Sem'!Q48</f>
        <v>0</v>
      </c>
      <c r="G44" s="209">
        <f>+Estado!F$28*'CALCULO GARANTIA 2do Sem'!Q48</f>
        <v>0</v>
      </c>
      <c r="H44" s="209">
        <f>+Estado!F$29*'CALCULO GARANTIA 2do Sem'!Q48</f>
        <v>0</v>
      </c>
      <c r="I44" s="209">
        <f>+Estado!F$30*'CALCULO GARANTIA 2do Sem'!Q48</f>
        <v>0</v>
      </c>
      <c r="J44" s="209">
        <f>+Estado!F$31*'COEF Art 14 F II 1er Sem'!N48</f>
        <v>0</v>
      </c>
      <c r="K44" s="210">
        <f t="shared" si="0"/>
        <v>135780.48614930263</v>
      </c>
      <c r="L44" s="361">
        <v>43862</v>
      </c>
    </row>
    <row r="45" spans="1:12">
      <c r="A45" s="145" t="s">
        <v>44</v>
      </c>
      <c r="B45" s="209">
        <f>+Estado!F$23*'CALCULO GARANTIA 2do Sem'!Q49</f>
        <v>303397.87028107862</v>
      </c>
      <c r="C45" s="209">
        <f>+Estado!F$24*'CALCULO GARANTIA 2do Sem'!Q49</f>
        <v>41804.701237368768</v>
      </c>
      <c r="D45" s="209">
        <f>+Estado!F$25*'Art.14 Frac.III 1er Sem'!Q48</f>
        <v>66695.167121428705</v>
      </c>
      <c r="E45" s="209">
        <f>+Estado!F$26*'CALCULO GARANTIA 2do Sem'!Q49</f>
        <v>-72835.288818471614</v>
      </c>
      <c r="F45" s="209">
        <f>+Estado!F$27*'CALCULO GARANTIA 2do Sem'!Q49</f>
        <v>0</v>
      </c>
      <c r="G45" s="209">
        <f>+Estado!F$28*'CALCULO GARANTIA 2do Sem'!Q49</f>
        <v>0</v>
      </c>
      <c r="H45" s="209">
        <f>+Estado!F$29*'CALCULO GARANTIA 2do Sem'!Q49</f>
        <v>0</v>
      </c>
      <c r="I45" s="209">
        <f>+Estado!F$30*'CALCULO GARANTIA 2do Sem'!Q49</f>
        <v>0</v>
      </c>
      <c r="J45" s="209">
        <f>+Estado!F$31*'COEF Art 14 F II 1er Sem'!N49</f>
        <v>0</v>
      </c>
      <c r="K45" s="210">
        <f t="shared" si="0"/>
        <v>339062.44982140447</v>
      </c>
      <c r="L45" s="361">
        <v>43862</v>
      </c>
    </row>
    <row r="46" spans="1:12">
      <c r="A46" s="145" t="s">
        <v>45</v>
      </c>
      <c r="B46" s="209">
        <f>+Estado!F$23*'CALCULO GARANTIA 2do Sem'!Q50</f>
        <v>261089.77348989755</v>
      </c>
      <c r="C46" s="209">
        <f>+Estado!F$24*'CALCULO GARANTIA 2do Sem'!Q50</f>
        <v>35975.137092312514</v>
      </c>
      <c r="D46" s="209">
        <f>+Estado!F$25*'Art.14 Frac.III 1er Sem'!Q49</f>
        <v>16461.935150414753</v>
      </c>
      <c r="E46" s="209">
        <f>+Estado!F$26*'CALCULO GARANTIA 2do Sem'!Q50</f>
        <v>-62678.584533465626</v>
      </c>
      <c r="F46" s="209">
        <f>+Estado!F$27*'CALCULO GARANTIA 2do Sem'!Q50</f>
        <v>0</v>
      </c>
      <c r="G46" s="209">
        <f>+Estado!F$28*'CALCULO GARANTIA 2do Sem'!Q50</f>
        <v>0</v>
      </c>
      <c r="H46" s="209">
        <f>+Estado!F$29*'CALCULO GARANTIA 2do Sem'!Q50</f>
        <v>0</v>
      </c>
      <c r="I46" s="209">
        <f>+Estado!F$30*'CALCULO GARANTIA 2do Sem'!Q50</f>
        <v>0</v>
      </c>
      <c r="J46" s="209">
        <f>+Estado!F$31*'COEF Art 14 F II 1er Sem'!N50</f>
        <v>0</v>
      </c>
      <c r="K46" s="210">
        <f t="shared" si="0"/>
        <v>250848.2611991592</v>
      </c>
      <c r="L46" s="361">
        <v>43862</v>
      </c>
    </row>
    <row r="47" spans="1:12">
      <c r="A47" s="145" t="s">
        <v>46</v>
      </c>
      <c r="B47" s="209">
        <f>+Estado!F$23*'CALCULO GARANTIA 2do Sem'!Q51</f>
        <v>2362483.9261380299</v>
      </c>
      <c r="C47" s="209">
        <f>+Estado!F$24*'CALCULO GARANTIA 2do Sem'!Q51</f>
        <v>325522.83448393631</v>
      </c>
      <c r="D47" s="209">
        <f>+Estado!F$25*'Art.14 Frac.III 1er Sem'!Q50</f>
        <v>78521.201920876556</v>
      </c>
      <c r="E47" s="209">
        <f>+Estado!F$26*'CALCULO GARANTIA 2do Sem'!Q51</f>
        <v>-567150.31957820395</v>
      </c>
      <c r="F47" s="209">
        <f>+Estado!F$27*'CALCULO GARANTIA 2do Sem'!Q51</f>
        <v>0</v>
      </c>
      <c r="G47" s="209">
        <f>+Estado!F$28*'CALCULO GARANTIA 2do Sem'!Q51</f>
        <v>0</v>
      </c>
      <c r="H47" s="209">
        <f>+Estado!F$29*'CALCULO GARANTIA 2do Sem'!Q51</f>
        <v>0</v>
      </c>
      <c r="I47" s="209">
        <f>+Estado!F$30*'CALCULO GARANTIA 2do Sem'!Q51</f>
        <v>0</v>
      </c>
      <c r="J47" s="209">
        <f>+Estado!F$31*'COEF Art 14 F II 1er Sem'!N51</f>
        <v>0</v>
      </c>
      <c r="K47" s="210">
        <f t="shared" si="0"/>
        <v>2199377.6429646392</v>
      </c>
      <c r="L47" s="361">
        <v>43862</v>
      </c>
    </row>
    <row r="48" spans="1:12">
      <c r="A48" s="145" t="s">
        <v>47</v>
      </c>
      <c r="B48" s="209">
        <f>+Estado!F$23*'CALCULO GARANTIA 2do Sem'!Q52</f>
        <v>4564921.0291188378</v>
      </c>
      <c r="C48" s="209">
        <f>+Estado!F$24*'CALCULO GARANTIA 2do Sem'!Q52</f>
        <v>628993.07637755829</v>
      </c>
      <c r="D48" s="209">
        <f>+Estado!F$25*'Art.14 Frac.III 1er Sem'!Q51</f>
        <v>161827.13867119502</v>
      </c>
      <c r="E48" s="209">
        <f>+Estado!F$26*'CALCULO GARANTIA 2do Sem'!Q52</f>
        <v>-1095878.9568343281</v>
      </c>
      <c r="F48" s="209">
        <f>+Estado!F$27*'CALCULO GARANTIA 2do Sem'!Q52</f>
        <v>0</v>
      </c>
      <c r="G48" s="209">
        <f>+Estado!F$28*'CALCULO GARANTIA 2do Sem'!Q52</f>
        <v>0</v>
      </c>
      <c r="H48" s="209">
        <f>+Estado!F$29*'CALCULO GARANTIA 2do Sem'!Q52</f>
        <v>0</v>
      </c>
      <c r="I48" s="209">
        <f>+Estado!F$30*'CALCULO GARANTIA 2do Sem'!Q52</f>
        <v>0</v>
      </c>
      <c r="J48" s="209">
        <f>+Estado!F$31*'COEF Art 14 F II 1er Sem'!N52</f>
        <v>0</v>
      </c>
      <c r="K48" s="210">
        <f t="shared" si="0"/>
        <v>4259862.2873332631</v>
      </c>
      <c r="L48" s="361">
        <v>43862</v>
      </c>
    </row>
    <row r="49" spans="1:12">
      <c r="A49" s="145" t="s">
        <v>48</v>
      </c>
      <c r="B49" s="209">
        <f>+Estado!F$23*'CALCULO GARANTIA 2do Sem'!Q53</f>
        <v>1230085.6311066132</v>
      </c>
      <c r="C49" s="209">
        <f>+Estado!F$24*'CALCULO GARANTIA 2do Sem'!Q53</f>
        <v>169491.50716566251</v>
      </c>
      <c r="D49" s="209">
        <f>+Estado!F$25*'Art.14 Frac.III 1er Sem'!Q52</f>
        <v>49030.319323271127</v>
      </c>
      <c r="E49" s="209">
        <f>+Estado!F$26*'CALCULO GARANTIA 2do Sem'!Q53</f>
        <v>-295300.82768906507</v>
      </c>
      <c r="F49" s="209">
        <f>+Estado!F$27*'CALCULO GARANTIA 2do Sem'!Q53</f>
        <v>0</v>
      </c>
      <c r="G49" s="209">
        <f>+Estado!F$28*'CALCULO GARANTIA 2do Sem'!Q53</f>
        <v>0</v>
      </c>
      <c r="H49" s="209">
        <f>+Estado!F$29*'CALCULO GARANTIA 2do Sem'!Q53</f>
        <v>0</v>
      </c>
      <c r="I49" s="209">
        <f>+Estado!F$30*'CALCULO GARANTIA 2do Sem'!Q53</f>
        <v>0</v>
      </c>
      <c r="J49" s="209">
        <f>+Estado!F$31*'COEF Art 14 F II 1er Sem'!N53</f>
        <v>0</v>
      </c>
      <c r="K49" s="210">
        <f t="shared" si="0"/>
        <v>1153306.6299064816</v>
      </c>
      <c r="L49" s="361">
        <v>43862</v>
      </c>
    </row>
    <row r="50" spans="1:12">
      <c r="A50" s="145" t="s">
        <v>49</v>
      </c>
      <c r="B50" s="209">
        <f>+Estado!F$23*'CALCULO GARANTIA 2do Sem'!Q54</f>
        <v>392085.91471393337</v>
      </c>
      <c r="C50" s="209">
        <f>+Estado!F$24*'CALCULO GARANTIA 2do Sem'!Q54</f>
        <v>54024.883262401265</v>
      </c>
      <c r="D50" s="209">
        <f>+Estado!F$25*'Art.14 Frac.III 1er Sem'!Q53</f>
        <v>54421.425400106433</v>
      </c>
      <c r="E50" s="209">
        <f>+Estado!F$26*'CALCULO GARANTIA 2do Sem'!Q54</f>
        <v>-94126.207324353018</v>
      </c>
      <c r="F50" s="209">
        <f>+Estado!F$27*'CALCULO GARANTIA 2do Sem'!Q54</f>
        <v>0</v>
      </c>
      <c r="G50" s="209">
        <f>+Estado!F$28*'CALCULO GARANTIA 2do Sem'!Q54</f>
        <v>0</v>
      </c>
      <c r="H50" s="209">
        <f>+Estado!F$29*'CALCULO GARANTIA 2do Sem'!Q54</f>
        <v>0</v>
      </c>
      <c r="I50" s="209">
        <f>+Estado!F$30*'CALCULO GARANTIA 2do Sem'!Q54</f>
        <v>0</v>
      </c>
      <c r="J50" s="209">
        <f>+Estado!F$31*'COEF Art 14 F II 1er Sem'!N54</f>
        <v>0</v>
      </c>
      <c r="K50" s="210">
        <f t="shared" si="0"/>
        <v>406406.016052088</v>
      </c>
      <c r="L50" s="361">
        <v>43862</v>
      </c>
    </row>
    <row r="51" spans="1:12">
      <c r="A51" s="145" t="s">
        <v>50</v>
      </c>
      <c r="B51" s="209">
        <f>+Estado!F$23*'CALCULO GARANTIA 2do Sem'!Q55</f>
        <v>78780.23867288683</v>
      </c>
      <c r="C51" s="209">
        <f>+Estado!F$24*'CALCULO GARANTIA 2do Sem'!Q55</f>
        <v>10855.00151361488</v>
      </c>
      <c r="D51" s="209">
        <f>+Estado!F$25*'Art.14 Frac.III 1er Sem'!Q54</f>
        <v>23984.11403839917</v>
      </c>
      <c r="E51" s="209">
        <f>+Estado!F$26*'CALCULO GARANTIA 2do Sem'!Q55</f>
        <v>-18912.398533358093</v>
      </c>
      <c r="F51" s="209">
        <f>+Estado!F$27*'CALCULO GARANTIA 2do Sem'!Q55</f>
        <v>0</v>
      </c>
      <c r="G51" s="209">
        <f>+Estado!F$28*'CALCULO GARANTIA 2do Sem'!Q55</f>
        <v>0</v>
      </c>
      <c r="H51" s="209">
        <f>+Estado!F$29*'CALCULO GARANTIA 2do Sem'!Q55</f>
        <v>0</v>
      </c>
      <c r="I51" s="209">
        <f>+Estado!F$30*'CALCULO GARANTIA 2do Sem'!Q55</f>
        <v>0</v>
      </c>
      <c r="J51" s="209">
        <f>+Estado!F$31*'COEF Art 14 F II 1er Sem'!N55</f>
        <v>0</v>
      </c>
      <c r="K51" s="210">
        <f t="shared" si="0"/>
        <v>94706.955691542782</v>
      </c>
      <c r="L51" s="361">
        <v>43862</v>
      </c>
    </row>
    <row r="52" spans="1:12" ht="13.5" thickBot="1">
      <c r="A52" s="145" t="s">
        <v>51</v>
      </c>
      <c r="B52" s="209">
        <f>+Estado!F$23*'CALCULO GARANTIA 2do Sem'!Q56</f>
        <v>108536.40774049955</v>
      </c>
      <c r="C52" s="209">
        <f>+Estado!F$24*'CALCULO GARANTIA 2do Sem'!Q56</f>
        <v>14955.055863659412</v>
      </c>
      <c r="D52" s="209">
        <f>+Estado!F$25*'Art.14 Frac.III 1er Sem'!Q55</f>
        <v>39466.567601061419</v>
      </c>
      <c r="E52" s="209">
        <f>+Estado!F$26*'CALCULO GARANTIA 2do Sem'!Q56</f>
        <v>-26055.821017382055</v>
      </c>
      <c r="F52" s="209">
        <f>+Estado!F$27*'CALCULO GARANTIA 2do Sem'!Q56</f>
        <v>0</v>
      </c>
      <c r="G52" s="209">
        <f>+Estado!F$28*'CALCULO GARANTIA 2do Sem'!Q56</f>
        <v>0</v>
      </c>
      <c r="H52" s="209">
        <f>+Estado!F$29*'CALCULO GARANTIA 2do Sem'!Q56</f>
        <v>0</v>
      </c>
      <c r="I52" s="209">
        <f>+Estado!F$30*'CALCULO GARANTIA 2do Sem'!Q56</f>
        <v>0</v>
      </c>
      <c r="J52" s="209">
        <f>+Estado!F$31*'COEF Art 14 F II 1er Sem'!N56</f>
        <v>0</v>
      </c>
      <c r="K52" s="210">
        <f t="shared" si="0"/>
        <v>136902.21018783833</v>
      </c>
      <c r="L52" s="361">
        <v>43862</v>
      </c>
    </row>
    <row r="53" spans="1:12" ht="14.25" thickTop="1" thickBot="1">
      <c r="A53" s="146" t="s">
        <v>52</v>
      </c>
      <c r="B53" s="211">
        <f t="shared" ref="B53:E53" si="1">SUM(B2:B52)</f>
        <v>32657459.799999997</v>
      </c>
      <c r="C53" s="211">
        <f t="shared" si="1"/>
        <v>4499818.5018424112</v>
      </c>
      <c r="D53" s="211">
        <f t="shared" si="1"/>
        <v>1843743.3238514881</v>
      </c>
      <c r="E53" s="211">
        <f t="shared" si="1"/>
        <v>-7839921.6000000043</v>
      </c>
      <c r="F53" s="211">
        <f>SUM(F2:F52)</f>
        <v>0</v>
      </c>
      <c r="G53" s="211">
        <f t="shared" ref="G53:K53" si="2">SUM(G2:G52)</f>
        <v>0</v>
      </c>
      <c r="H53" s="211">
        <f t="shared" si="2"/>
        <v>0</v>
      </c>
      <c r="I53" s="211">
        <f t="shared" si="2"/>
        <v>0</v>
      </c>
      <c r="J53" s="211">
        <f t="shared" si="2"/>
        <v>0</v>
      </c>
      <c r="K53" s="212">
        <f t="shared" si="2"/>
        <v>31161100.025693912</v>
      </c>
    </row>
    <row r="54" spans="1:12" ht="13.5" thickTop="1"/>
  </sheetData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19</vt:i4>
      </vt:variant>
    </vt:vector>
  </HeadingPairs>
  <TitlesOfParts>
    <vt:vector size="42" baseType="lpstr">
      <vt:lpstr>Ajuste Semestral</vt:lpstr>
      <vt:lpstr>1er Sem coef act</vt:lpstr>
      <vt:lpstr>1er Sem distribuido</vt:lpstr>
      <vt:lpstr>Estado</vt:lpstr>
      <vt:lpstr>DIST ENE 1</vt:lpstr>
      <vt:lpstr>FOFIR 4 AJ</vt:lpstr>
      <vt:lpstr>DIST FEB</vt:lpstr>
      <vt:lpstr>FEIEF 2019</vt:lpstr>
      <vt:lpstr>3ER AJ</vt:lpstr>
      <vt:lpstr>DIST MAR</vt:lpstr>
      <vt:lpstr>DIST ABR</vt:lpstr>
      <vt:lpstr>FEIEF 1 TRIM</vt:lpstr>
      <vt:lpstr>FOFIR 1 AJ</vt:lpstr>
      <vt:lpstr>DIST MAY</vt:lpstr>
      <vt:lpstr>AJ DEF</vt:lpstr>
      <vt:lpstr>DIST JUN</vt:lpstr>
      <vt:lpstr>1er Aj Cuat</vt:lpstr>
      <vt:lpstr>II TRIM 20</vt:lpstr>
      <vt:lpstr>PART PEF 2020</vt:lpstr>
      <vt:lpstr>COEF Art 14 F I 2do Sem</vt:lpstr>
      <vt:lpstr>CALCULO GARANTIA 2do Sem</vt:lpstr>
      <vt:lpstr>COEF Art 14 F II 1er Sem</vt:lpstr>
      <vt:lpstr>Art.14 Frac.III 1er Sem</vt:lpstr>
      <vt:lpstr>'1er Sem coef act'!Área_de_impresión</vt:lpstr>
      <vt:lpstr>'1er Sem distribuido'!Área_de_impresión</vt:lpstr>
      <vt:lpstr>'Ajuste Semestral'!Área_de_impresión</vt:lpstr>
      <vt:lpstr>'Art.14 Frac.III 1er Sem'!Área_de_impresión</vt:lpstr>
      <vt:lpstr>'CALCULO GARANTIA 2do Sem'!Área_de_impresión</vt:lpstr>
      <vt:lpstr>'COEF Art 14 F I 2do Sem'!Área_de_impresión</vt:lpstr>
      <vt:lpstr>'COEF Art 14 F II 1er Sem'!Área_de_impresión</vt:lpstr>
      <vt:lpstr>'DIST ABR'!Área_de_impresión</vt:lpstr>
      <vt:lpstr>'DIST ENE 1'!Área_de_impresión</vt:lpstr>
      <vt:lpstr>'DIST FEB'!Área_de_impresión</vt:lpstr>
      <vt:lpstr>'DIST JUN'!Área_de_impresión</vt:lpstr>
      <vt:lpstr>'DIST MAR'!Área_de_impresión</vt:lpstr>
      <vt:lpstr>'DIST MAY'!Área_de_impresión</vt:lpstr>
      <vt:lpstr>Estado!Área_de_impresión</vt:lpstr>
      <vt:lpstr>'FEIEF 1 TRIM'!Área_de_impresión</vt:lpstr>
      <vt:lpstr>'II TRIM 20'!Área_de_impresión</vt:lpstr>
      <vt:lpstr>'PART PEF 2020'!Área_de_impresión</vt:lpstr>
      <vt:lpstr>'COEF Art 14 F I 2do Sem'!Títulos_a_imprimir</vt:lpstr>
      <vt:lpstr>Estado!Títulos_a_imprimir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2020-07-30T15:09:37Z</cp:lastPrinted>
  <dcterms:created xsi:type="dcterms:W3CDTF">2009-12-17T23:31:03Z</dcterms:created>
  <dcterms:modified xsi:type="dcterms:W3CDTF">2020-08-04T14:49:39Z</dcterms:modified>
</cp:coreProperties>
</file>